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465" windowWidth="14805" windowHeight="7650" firstSheet="33" activeTab="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ept2019" sheetId="38" r:id="rId33"/>
    <sheet name="aug 19" sheetId="33" r:id="rId34"/>
    <sheet name="Nov stream I " sheetId="34" r:id="rId35"/>
    <sheet name="Nov stream II " sheetId="35" r:id="rId36"/>
    <sheet name="Nov stream III" sheetId="36" r:id="rId37"/>
    <sheet name="Sheet37" sheetId="37" r:id="rId38"/>
    <sheet name="Sheet33" sheetId="39" r:id="rId39"/>
    <sheet name="Sheet34" sheetId="40" r:id="rId40"/>
    <sheet name="Sheet35" sheetId="41" r:id="rId41"/>
  </sheets>
  <calcPr calcId="145621"/>
</workbook>
</file>

<file path=xl/calcChain.xml><?xml version="1.0" encoding="utf-8"?>
<calcChain xmlns="http://schemas.openxmlformats.org/spreadsheetml/2006/main">
  <c r="L11" i="40" l="1"/>
  <c r="K12" i="40"/>
  <c r="K11" i="40"/>
  <c r="K10" i="40"/>
  <c r="F14" i="40"/>
  <c r="K35" i="35" l="1"/>
  <c r="I35" i="35"/>
  <c r="O34" i="35"/>
  <c r="O33" i="35"/>
  <c r="O32" i="35"/>
  <c r="O31" i="35"/>
  <c r="O30" i="35"/>
  <c r="O29" i="35"/>
  <c r="O28" i="35"/>
  <c r="O27" i="35"/>
  <c r="O26" i="35"/>
  <c r="O25" i="35"/>
  <c r="O24" i="35"/>
  <c r="O23" i="35"/>
  <c r="O22" i="35"/>
  <c r="O21" i="35"/>
  <c r="O20" i="35"/>
  <c r="O19" i="35"/>
  <c r="O18" i="35"/>
  <c r="O17" i="35"/>
  <c r="O16" i="35"/>
  <c r="O15" i="35"/>
  <c r="O14" i="35"/>
  <c r="O13" i="35"/>
  <c r="O12" i="35"/>
  <c r="O11" i="35"/>
  <c r="O10" i="35"/>
  <c r="O9" i="35"/>
  <c r="O8" i="35"/>
  <c r="O7" i="35"/>
  <c r="O6" i="35"/>
  <c r="T35" i="35"/>
  <c r="U32" i="35"/>
  <c r="H9" i="35"/>
  <c r="E9" i="35"/>
  <c r="B9" i="35"/>
  <c r="G9" i="35"/>
  <c r="F9" i="35"/>
  <c r="D9" i="35"/>
  <c r="C9" i="35"/>
  <c r="I5" i="35"/>
  <c r="U31" i="36" l="1"/>
  <c r="E31" i="36"/>
  <c r="T34" i="36"/>
  <c r="T33" i="36"/>
  <c r="T32" i="36"/>
  <c r="T31" i="36"/>
  <c r="T30" i="36"/>
  <c r="T29" i="36"/>
  <c r="T28" i="36"/>
  <c r="T27" i="36"/>
  <c r="T26" i="36"/>
  <c r="T25" i="36"/>
  <c r="T24" i="36"/>
  <c r="T23" i="36"/>
  <c r="T22" i="36"/>
  <c r="T21" i="36"/>
  <c r="T20" i="36"/>
  <c r="T19" i="36"/>
  <c r="T18" i="36"/>
  <c r="T17" i="36"/>
  <c r="T16" i="36"/>
  <c r="T15" i="36"/>
  <c r="T14" i="36"/>
  <c r="T13" i="36"/>
  <c r="T12" i="36"/>
  <c r="T11" i="36"/>
  <c r="T10" i="36"/>
  <c r="T9" i="36"/>
  <c r="T8" i="36"/>
  <c r="T7" i="36"/>
  <c r="T5" i="36"/>
  <c r="T6" i="36"/>
  <c r="I9" i="35" l="1"/>
  <c r="U9" i="35" s="1"/>
  <c r="T9" i="35"/>
  <c r="H13" i="40" l="1"/>
  <c r="D14" i="40"/>
  <c r="L12" i="40"/>
  <c r="L10" i="40"/>
  <c r="O35" i="39" l="1"/>
  <c r="O34" i="39"/>
  <c r="O33" i="39"/>
  <c r="O32" i="39"/>
  <c r="O31" i="39"/>
  <c r="O30" i="39"/>
  <c r="O29" i="39"/>
  <c r="O28" i="39"/>
  <c r="O27" i="39"/>
  <c r="O26" i="39"/>
  <c r="O25" i="39"/>
  <c r="O24" i="39"/>
  <c r="O23" i="39"/>
  <c r="O22" i="39"/>
  <c r="O21" i="39"/>
  <c r="O20" i="39"/>
  <c r="O19" i="39"/>
  <c r="O18" i="39"/>
  <c r="O17" i="39"/>
  <c r="O16" i="39"/>
  <c r="O15" i="39"/>
  <c r="O14" i="39"/>
  <c r="O13" i="39"/>
  <c r="O12" i="39"/>
  <c r="O11" i="39"/>
  <c r="O10" i="39"/>
  <c r="O9" i="39"/>
  <c r="O8" i="39"/>
  <c r="O7" i="39"/>
  <c r="O6" i="39"/>
  <c r="M12" i="27" l="1"/>
  <c r="M11" i="27"/>
  <c r="M10" i="27"/>
  <c r="M9" i="27"/>
  <c r="M7" i="27"/>
  <c r="M6" i="27"/>
  <c r="M5" i="27"/>
  <c r="M4" i="27"/>
  <c r="N27" i="26"/>
  <c r="M17" i="26"/>
  <c r="M16" i="26"/>
  <c r="M15" i="26"/>
  <c r="M14" i="26"/>
  <c r="M12" i="26"/>
  <c r="M11" i="26"/>
  <c r="M10" i="26"/>
  <c r="M9" i="26"/>
  <c r="M7" i="26"/>
  <c r="M6" i="26"/>
  <c r="M5" i="26"/>
  <c r="M4" i="26"/>
  <c r="N27" i="25"/>
  <c r="G21" i="22"/>
  <c r="D21" i="22"/>
  <c r="N21" i="21"/>
  <c r="N20" i="21"/>
  <c r="N19" i="21"/>
  <c r="N18" i="21"/>
  <c r="Q26" i="7"/>
  <c r="Q26" i="8" s="1"/>
  <c r="Q26" i="9" s="1"/>
  <c r="Q26" i="10" s="1"/>
  <c r="Q26" i="11" s="1"/>
  <c r="Q26" i="12" s="1"/>
  <c r="Q26" i="13" s="1"/>
  <c r="Q26" i="14" s="1"/>
  <c r="Q26" i="15" s="1"/>
  <c r="Q26" i="16" s="1"/>
  <c r="Q26" i="17" s="1"/>
  <c r="Q26" i="18" s="1"/>
  <c r="Q26" i="19" s="1"/>
  <c r="Q26" i="6"/>
  <c r="O25" i="5"/>
  <c r="O25" i="6" s="1"/>
  <c r="O25" i="7" s="1"/>
  <c r="O25" i="8" s="1"/>
  <c r="O25" i="9" s="1"/>
  <c r="O25" i="10" s="1"/>
  <c r="O25" i="11" s="1"/>
  <c r="O25" i="12" s="1"/>
  <c r="O25" i="13" s="1"/>
  <c r="O25" i="14" s="1"/>
  <c r="O25" i="15" s="1"/>
  <c r="O25" i="16" s="1"/>
  <c r="O25" i="17" s="1"/>
  <c r="O25" i="18" s="1"/>
  <c r="O25" i="19" s="1"/>
  <c r="Q26" i="5"/>
  <c r="Q26" i="4"/>
  <c r="O25" i="4"/>
  <c r="D21" i="3"/>
  <c r="L21" i="3" s="1"/>
  <c r="G21" i="3"/>
  <c r="J21" i="3"/>
  <c r="L22" i="3"/>
  <c r="D23" i="3"/>
  <c r="L23" i="3" s="1"/>
  <c r="G23" i="3"/>
  <c r="J23" i="3"/>
  <c r="D24" i="3"/>
  <c r="G24" i="3"/>
  <c r="J24" i="3"/>
  <c r="O25" i="3"/>
  <c r="Q26" i="3"/>
  <c r="Q26" i="2"/>
  <c r="O25" i="2"/>
  <c r="Q26" i="1"/>
  <c r="O25" i="1"/>
  <c r="M4" i="19"/>
  <c r="M5" i="19"/>
  <c r="M6" i="19"/>
  <c r="M7" i="19"/>
  <c r="M9" i="19"/>
  <c r="M10" i="19"/>
  <c r="M11" i="19"/>
  <c r="M12" i="19"/>
  <c r="M14" i="19"/>
  <c r="M15" i="19"/>
  <c r="M16" i="19"/>
  <c r="M17" i="19"/>
  <c r="N18" i="19"/>
  <c r="N19" i="19"/>
  <c r="N20" i="19"/>
  <c r="D21" i="19"/>
  <c r="G21" i="19"/>
  <c r="J21" i="19"/>
  <c r="L21" i="19" s="1"/>
  <c r="L24" i="19" s="1"/>
  <c r="N21" i="19"/>
  <c r="G22" i="19"/>
  <c r="J22" i="19"/>
  <c r="L22" i="19" s="1"/>
  <c r="D23" i="19"/>
  <c r="G23" i="19"/>
  <c r="J23" i="19"/>
  <c r="L23" i="19" s="1"/>
  <c r="D24" i="19"/>
  <c r="G24" i="19"/>
  <c r="J24" i="19"/>
  <c r="N27" i="19"/>
  <c r="N27" i="18"/>
  <c r="J23" i="18"/>
  <c r="G23" i="18"/>
  <c r="D23" i="18"/>
  <c r="J21" i="18"/>
  <c r="G21" i="18"/>
  <c r="D21" i="18"/>
  <c r="M17" i="18"/>
  <c r="M16" i="18"/>
  <c r="M15" i="18"/>
  <c r="M14" i="18"/>
  <c r="M12" i="18"/>
  <c r="M11" i="18"/>
  <c r="M10" i="18"/>
  <c r="M9" i="18"/>
  <c r="M7" i="18"/>
  <c r="M6" i="18"/>
  <c r="M5" i="18"/>
  <c r="N19" i="18" s="1"/>
  <c r="M4" i="18"/>
  <c r="N27" i="17"/>
  <c r="J23" i="17"/>
  <c r="G23" i="17"/>
  <c r="D23" i="17"/>
  <c r="J21" i="17"/>
  <c r="G21" i="17"/>
  <c r="L21" i="17" s="1"/>
  <c r="D21" i="17"/>
  <c r="D24" i="17" s="1"/>
  <c r="M17" i="17"/>
  <c r="M16" i="17"/>
  <c r="M15" i="17"/>
  <c r="M14" i="17"/>
  <c r="M12" i="17"/>
  <c r="M11" i="17"/>
  <c r="M10" i="17"/>
  <c r="M9" i="17"/>
  <c r="M7" i="17"/>
  <c r="M6" i="17"/>
  <c r="N20" i="17" s="1"/>
  <c r="M5" i="17"/>
  <c r="N19" i="17" s="1"/>
  <c r="M4" i="17"/>
  <c r="N27" i="16"/>
  <c r="J23" i="16"/>
  <c r="G23" i="16"/>
  <c r="D23" i="16"/>
  <c r="J21" i="16"/>
  <c r="G21" i="16"/>
  <c r="L21" i="16" s="1"/>
  <c r="D21" i="16"/>
  <c r="D24" i="16" s="1"/>
  <c r="M17" i="16"/>
  <c r="M16" i="16"/>
  <c r="M15" i="16"/>
  <c r="M14" i="16"/>
  <c r="M12" i="16"/>
  <c r="M11" i="16"/>
  <c r="M10" i="16"/>
  <c r="M9" i="16"/>
  <c r="M7" i="16"/>
  <c r="M6" i="16"/>
  <c r="N20" i="16" s="1"/>
  <c r="M5" i="16"/>
  <c r="N19" i="16" s="1"/>
  <c r="M4" i="16"/>
  <c r="N27" i="15"/>
  <c r="J23" i="15"/>
  <c r="G23" i="15"/>
  <c r="D23" i="15"/>
  <c r="J21" i="15"/>
  <c r="G21" i="15"/>
  <c r="D21" i="15"/>
  <c r="D24" i="15" s="1"/>
  <c r="M17" i="15"/>
  <c r="M16" i="15"/>
  <c r="M15" i="15"/>
  <c r="M14" i="15"/>
  <c r="M12" i="15"/>
  <c r="M11" i="15"/>
  <c r="M10" i="15"/>
  <c r="M9" i="15"/>
  <c r="M7" i="15"/>
  <c r="M6" i="15"/>
  <c r="N20" i="15" s="1"/>
  <c r="M5" i="15"/>
  <c r="N19" i="15" s="1"/>
  <c r="M4" i="15"/>
  <c r="N27" i="14"/>
  <c r="J23" i="14"/>
  <c r="J24" i="14" s="1"/>
  <c r="G23" i="14"/>
  <c r="D23" i="14"/>
  <c r="G21" i="14"/>
  <c r="L21" i="14" s="1"/>
  <c r="D21" i="14"/>
  <c r="M17" i="14"/>
  <c r="M16" i="14"/>
  <c r="M15" i="14"/>
  <c r="M14" i="14"/>
  <c r="M12" i="14"/>
  <c r="M11" i="14"/>
  <c r="M10" i="14"/>
  <c r="M9" i="14"/>
  <c r="M7" i="14"/>
  <c r="M6" i="14"/>
  <c r="N20" i="14" s="1"/>
  <c r="M5" i="14"/>
  <c r="N19" i="14" s="1"/>
  <c r="M4" i="14"/>
  <c r="N27" i="13"/>
  <c r="J23" i="13"/>
  <c r="G23" i="13"/>
  <c r="D23" i="13"/>
  <c r="J21" i="13"/>
  <c r="G21" i="13"/>
  <c r="L21" i="13" s="1"/>
  <c r="D21" i="13"/>
  <c r="M17" i="13"/>
  <c r="M16" i="13"/>
  <c r="M15" i="13"/>
  <c r="M14" i="13"/>
  <c r="M12" i="13"/>
  <c r="M11" i="13"/>
  <c r="M10" i="13"/>
  <c r="M9" i="13"/>
  <c r="M7" i="13"/>
  <c r="M6" i="13"/>
  <c r="N20" i="13" s="1"/>
  <c r="M5" i="13"/>
  <c r="N19" i="13" s="1"/>
  <c r="M4" i="13"/>
  <c r="N27" i="12"/>
  <c r="J23" i="12"/>
  <c r="G23" i="12"/>
  <c r="D23" i="12"/>
  <c r="J21" i="12"/>
  <c r="G21" i="12"/>
  <c r="D21" i="12"/>
  <c r="D24" i="12" s="1"/>
  <c r="M17" i="12"/>
  <c r="M16" i="12"/>
  <c r="M15" i="12"/>
  <c r="M14" i="12"/>
  <c r="M12" i="12"/>
  <c r="M11" i="12"/>
  <c r="M10" i="12"/>
  <c r="M9" i="12"/>
  <c r="M7" i="12"/>
  <c r="M6" i="12"/>
  <c r="N20" i="12" s="1"/>
  <c r="M5" i="12"/>
  <c r="N19" i="12" s="1"/>
  <c r="M4" i="12"/>
  <c r="N27" i="11"/>
  <c r="J23" i="11"/>
  <c r="G23" i="11"/>
  <c r="D23" i="11"/>
  <c r="J21" i="11"/>
  <c r="G21" i="11"/>
  <c r="D21" i="11"/>
  <c r="D24" i="11" s="1"/>
  <c r="M17" i="11"/>
  <c r="M16" i="11"/>
  <c r="M15" i="11"/>
  <c r="M14" i="11"/>
  <c r="M12" i="11"/>
  <c r="M11" i="11"/>
  <c r="M10" i="11"/>
  <c r="M9" i="11"/>
  <c r="M7" i="11"/>
  <c r="M6" i="11"/>
  <c r="M5" i="11"/>
  <c r="M4" i="11"/>
  <c r="N18" i="11" s="1"/>
  <c r="N27" i="10"/>
  <c r="J23" i="10"/>
  <c r="G23" i="10"/>
  <c r="D23" i="10"/>
  <c r="L23" i="10" s="1"/>
  <c r="J21" i="10"/>
  <c r="G21" i="10"/>
  <c r="D21" i="10"/>
  <c r="M17" i="10"/>
  <c r="M16" i="10"/>
  <c r="M15" i="10"/>
  <c r="M14" i="10"/>
  <c r="M12" i="10"/>
  <c r="M11" i="10"/>
  <c r="M10" i="10"/>
  <c r="M9" i="10"/>
  <c r="M7" i="10"/>
  <c r="M6" i="10"/>
  <c r="M5" i="10"/>
  <c r="M4" i="10"/>
  <c r="N27" i="9"/>
  <c r="J23" i="9"/>
  <c r="G23" i="9"/>
  <c r="D23" i="9"/>
  <c r="D24" i="9"/>
  <c r="J21" i="9"/>
  <c r="J24" i="9" s="1"/>
  <c r="G21" i="9"/>
  <c r="L21" i="9" s="1"/>
  <c r="D21" i="9"/>
  <c r="M17" i="9"/>
  <c r="M16" i="9"/>
  <c r="M15" i="9"/>
  <c r="M14" i="9"/>
  <c r="M12" i="9"/>
  <c r="M11" i="9"/>
  <c r="M10" i="9"/>
  <c r="M9" i="9"/>
  <c r="M7" i="9"/>
  <c r="M6" i="9"/>
  <c r="N20" i="9" s="1"/>
  <c r="M5" i="9"/>
  <c r="M4" i="9"/>
  <c r="N18" i="9" s="1"/>
  <c r="N27" i="8"/>
  <c r="J23" i="8"/>
  <c r="G23" i="8"/>
  <c r="D23" i="8"/>
  <c r="L22" i="8"/>
  <c r="J21" i="8"/>
  <c r="J24" i="8" s="1"/>
  <c r="G21" i="8"/>
  <c r="L21" i="8" s="1"/>
  <c r="D21" i="8"/>
  <c r="M17" i="8"/>
  <c r="M16" i="8"/>
  <c r="M15" i="8"/>
  <c r="M14" i="8"/>
  <c r="M12" i="8"/>
  <c r="M11" i="8"/>
  <c r="M10" i="8"/>
  <c r="M9" i="8"/>
  <c r="M7" i="8"/>
  <c r="M6" i="8"/>
  <c r="N20" i="8" s="1"/>
  <c r="M5" i="8"/>
  <c r="M4" i="8"/>
  <c r="N18" i="8" s="1"/>
  <c r="N27" i="7"/>
  <c r="J23" i="7"/>
  <c r="G23" i="7"/>
  <c r="D23" i="7"/>
  <c r="L23" i="7" s="1"/>
  <c r="L22" i="7"/>
  <c r="J21" i="7"/>
  <c r="J24" i="7" s="1"/>
  <c r="G21" i="7"/>
  <c r="D21" i="7"/>
  <c r="M17" i="7"/>
  <c r="M16" i="7"/>
  <c r="M15" i="7"/>
  <c r="M14" i="7"/>
  <c r="M12" i="7"/>
  <c r="M11" i="7"/>
  <c r="M10" i="7"/>
  <c r="M9" i="7"/>
  <c r="M7" i="7"/>
  <c r="M6" i="7"/>
  <c r="N20" i="7" s="1"/>
  <c r="M5" i="7"/>
  <c r="N19" i="7" s="1"/>
  <c r="M4" i="7"/>
  <c r="N27" i="6"/>
  <c r="J23" i="6"/>
  <c r="G23" i="6"/>
  <c r="D23" i="6"/>
  <c r="L22" i="6"/>
  <c r="J21" i="6"/>
  <c r="J24" i="6" s="1"/>
  <c r="G21" i="6"/>
  <c r="G24" i="6" s="1"/>
  <c r="D21" i="6"/>
  <c r="M17" i="6"/>
  <c r="M16" i="6"/>
  <c r="M15" i="6"/>
  <c r="M14" i="6"/>
  <c r="M12" i="6"/>
  <c r="M11" i="6"/>
  <c r="M10" i="6"/>
  <c r="M9" i="6"/>
  <c r="M7" i="6"/>
  <c r="M6" i="6"/>
  <c r="M5" i="6"/>
  <c r="N19" i="6" s="1"/>
  <c r="M4" i="6"/>
  <c r="N27" i="5"/>
  <c r="D23" i="5"/>
  <c r="L23" i="5" s="1"/>
  <c r="D24" i="5"/>
  <c r="J21" i="5"/>
  <c r="G21" i="5"/>
  <c r="D21" i="5"/>
  <c r="M17" i="5"/>
  <c r="M16" i="5"/>
  <c r="M15" i="5"/>
  <c r="M14" i="5"/>
  <c r="M12" i="5"/>
  <c r="M11" i="5"/>
  <c r="M10" i="5"/>
  <c r="M9" i="5"/>
  <c r="M7" i="5"/>
  <c r="M6" i="5"/>
  <c r="N20" i="5" s="1"/>
  <c r="M5" i="5"/>
  <c r="M4" i="5"/>
  <c r="N27" i="4"/>
  <c r="J23" i="4"/>
  <c r="G23" i="4"/>
  <c r="D23" i="4"/>
  <c r="L22" i="4"/>
  <c r="J21" i="4"/>
  <c r="J24" i="4" s="1"/>
  <c r="G21" i="4"/>
  <c r="D21" i="4"/>
  <c r="L21" i="4" s="1"/>
  <c r="M17" i="4"/>
  <c r="M16" i="4"/>
  <c r="M15" i="4"/>
  <c r="M14" i="4"/>
  <c r="M12" i="4"/>
  <c r="M11" i="4"/>
  <c r="M10" i="4"/>
  <c r="M9" i="4"/>
  <c r="M7" i="4"/>
  <c r="M6" i="4"/>
  <c r="M5" i="4"/>
  <c r="N19" i="4" s="1"/>
  <c r="M4" i="4"/>
  <c r="N27" i="3"/>
  <c r="M17" i="3"/>
  <c r="M16" i="3"/>
  <c r="M15" i="3"/>
  <c r="M14" i="3"/>
  <c r="M12" i="3"/>
  <c r="M11" i="3"/>
  <c r="M10" i="3"/>
  <c r="M9" i="3"/>
  <c r="M7" i="3"/>
  <c r="M6" i="3"/>
  <c r="M5" i="3"/>
  <c r="N19" i="3" s="1"/>
  <c r="M4" i="3"/>
  <c r="N27" i="2"/>
  <c r="J23" i="2"/>
  <c r="G23" i="2"/>
  <c r="L23" i="2"/>
  <c r="G22" i="2"/>
  <c r="D22" i="2"/>
  <c r="J21" i="2"/>
  <c r="J24" i="2" s="1"/>
  <c r="G21" i="2"/>
  <c r="D21" i="2"/>
  <c r="M17" i="2"/>
  <c r="M16" i="2"/>
  <c r="M15" i="2"/>
  <c r="M14" i="2"/>
  <c r="M12" i="2"/>
  <c r="M11" i="2"/>
  <c r="M10" i="2"/>
  <c r="M9" i="2"/>
  <c r="M7" i="2"/>
  <c r="M6" i="2"/>
  <c r="M5" i="2"/>
  <c r="M4" i="2"/>
  <c r="N27" i="1"/>
  <c r="L23" i="1"/>
  <c r="J22" i="1"/>
  <c r="G22" i="1"/>
  <c r="D22" i="1"/>
  <c r="J21" i="1"/>
  <c r="J24" i="1" s="1"/>
  <c r="G21" i="1"/>
  <c r="D21" i="1"/>
  <c r="M17" i="1"/>
  <c r="M16" i="1"/>
  <c r="M15" i="1"/>
  <c r="M14" i="1"/>
  <c r="M12" i="1"/>
  <c r="M11" i="1"/>
  <c r="M10" i="1"/>
  <c r="M9" i="1"/>
  <c r="M7" i="1"/>
  <c r="M6" i="1"/>
  <c r="M5" i="1"/>
  <c r="N19" i="1" s="1"/>
  <c r="M4" i="1"/>
  <c r="N19" i="10" l="1"/>
  <c r="N20" i="10"/>
  <c r="J24" i="18"/>
  <c r="L23" i="18"/>
  <c r="D24" i="18"/>
  <c r="L21" i="18"/>
  <c r="N20" i="18"/>
  <c r="N18" i="18"/>
  <c r="N21" i="18"/>
  <c r="J24" i="17"/>
  <c r="L23" i="17"/>
  <c r="N18" i="17"/>
  <c r="N21" i="17"/>
  <c r="J24" i="16"/>
  <c r="L23" i="16"/>
  <c r="N18" i="16"/>
  <c r="N21" i="16"/>
  <c r="J24" i="15"/>
  <c r="L23" i="15"/>
  <c r="L21" i="15"/>
  <c r="N18" i="15"/>
  <c r="N21" i="15"/>
  <c r="L23" i="14"/>
  <c r="D24" i="14"/>
  <c r="N18" i="14"/>
  <c r="N21" i="14"/>
  <c r="J24" i="13"/>
  <c r="L23" i="13"/>
  <c r="D24" i="13"/>
  <c r="N18" i="13"/>
  <c r="N21" i="13"/>
  <c r="J24" i="12"/>
  <c r="L23" i="12"/>
  <c r="L21" i="12"/>
  <c r="N18" i="12"/>
  <c r="N21" i="12"/>
  <c r="L21" i="11"/>
  <c r="J24" i="11"/>
  <c r="L23" i="11"/>
  <c r="N20" i="11"/>
  <c r="N19" i="11"/>
  <c r="N21" i="11"/>
  <c r="J24" i="10"/>
  <c r="D24" i="10"/>
  <c r="L21" i="10"/>
  <c r="N18" i="10"/>
  <c r="N21" i="10"/>
  <c r="L23" i="9"/>
  <c r="N19" i="9"/>
  <c r="N21" i="9"/>
  <c r="L23" i="8"/>
  <c r="L24" i="8" s="1"/>
  <c r="N19" i="8"/>
  <c r="N21" i="8"/>
  <c r="L21" i="7"/>
  <c r="L24" i="7" s="1"/>
  <c r="N18" i="7"/>
  <c r="N21" i="7"/>
  <c r="L23" i="6"/>
  <c r="N18" i="6"/>
  <c r="N20" i="6"/>
  <c r="N21" i="6"/>
  <c r="J24" i="5"/>
  <c r="L21" i="5"/>
  <c r="N18" i="5"/>
  <c r="N19" i="5"/>
  <c r="N21" i="5"/>
  <c r="L23" i="4"/>
  <c r="N20" i="4"/>
  <c r="N18" i="4"/>
  <c r="N21" i="4"/>
  <c r="L24" i="3"/>
  <c r="N20" i="3"/>
  <c r="N18" i="3"/>
  <c r="N21" i="3"/>
  <c r="L22" i="2"/>
  <c r="G24" i="2"/>
  <c r="N20" i="2"/>
  <c r="N19" i="2"/>
  <c r="N18" i="2"/>
  <c r="N21" i="2"/>
  <c r="D24" i="1"/>
  <c r="L21" i="1"/>
  <c r="N18" i="1"/>
  <c r="N20" i="1"/>
  <c r="N21" i="1"/>
  <c r="L22" i="18"/>
  <c r="G24" i="18"/>
  <c r="L22" i="17"/>
  <c r="L24" i="17" s="1"/>
  <c r="G24" i="17"/>
  <c r="G24" i="16"/>
  <c r="L22" i="16"/>
  <c r="L24" i="16" s="1"/>
  <c r="L22" i="15"/>
  <c r="G24" i="15"/>
  <c r="G24" i="14"/>
  <c r="L22" i="14"/>
  <c r="L22" i="13"/>
  <c r="L24" i="13" s="1"/>
  <c r="G24" i="13"/>
  <c r="L22" i="12"/>
  <c r="G24" i="12"/>
  <c r="G24" i="11"/>
  <c r="L22" i="11"/>
  <c r="L22" i="10"/>
  <c r="L24" i="10" s="1"/>
  <c r="G24" i="10"/>
  <c r="L22" i="9"/>
  <c r="G24" i="9"/>
  <c r="D24" i="8"/>
  <c r="G24" i="8"/>
  <c r="D24" i="7"/>
  <c r="G24" i="7"/>
  <c r="D24" i="6"/>
  <c r="L21" i="6"/>
  <c r="L22" i="5"/>
  <c r="G24" i="5"/>
  <c r="L24" i="4"/>
  <c r="G24" i="4"/>
  <c r="D24" i="4"/>
  <c r="D24" i="2"/>
  <c r="L21" i="2"/>
  <c r="G24" i="1"/>
  <c r="L22" i="1"/>
  <c r="L24" i="1" s="1"/>
  <c r="L24" i="18" l="1"/>
  <c r="L24" i="15"/>
  <c r="L24" i="14"/>
  <c r="L24" i="12"/>
  <c r="L24" i="11"/>
  <c r="L24" i="9"/>
  <c r="L24" i="6"/>
  <c r="L24" i="5"/>
  <c r="L24" i="2"/>
  <c r="M17" i="20" l="1"/>
  <c r="M16" i="20"/>
  <c r="M15" i="20"/>
  <c r="M14" i="20"/>
  <c r="M12" i="20"/>
  <c r="M11" i="20"/>
  <c r="M10" i="20"/>
  <c r="M9" i="20"/>
  <c r="M7" i="20"/>
  <c r="M6" i="20"/>
  <c r="M5" i="20"/>
  <c r="M4" i="20"/>
  <c r="N21" i="20" l="1"/>
  <c r="N20" i="20"/>
  <c r="N19" i="20"/>
  <c r="N18" i="20"/>
  <c r="N27" i="24" l="1"/>
  <c r="N27" i="22"/>
  <c r="P35" i="39" l="1"/>
  <c r="P34" i="39"/>
  <c r="P33" i="39"/>
  <c r="P32" i="39"/>
  <c r="P31" i="39"/>
  <c r="P30" i="39"/>
  <c r="P29" i="39"/>
  <c r="P28" i="39"/>
  <c r="P27" i="39"/>
  <c r="P26" i="39"/>
  <c r="P25" i="39"/>
  <c r="P24" i="39"/>
  <c r="P23" i="39"/>
  <c r="P22" i="39"/>
  <c r="P21" i="39"/>
  <c r="P20" i="39"/>
  <c r="P19" i="39"/>
  <c r="P18" i="39"/>
  <c r="P17" i="39"/>
  <c r="P16" i="39"/>
  <c r="P15" i="39"/>
  <c r="P14" i="39"/>
  <c r="P13" i="39"/>
  <c r="P12" i="39"/>
  <c r="P11" i="39"/>
  <c r="P10" i="39"/>
  <c r="P9" i="39"/>
  <c r="P8" i="39"/>
  <c r="P7" i="39"/>
  <c r="P6" i="39"/>
  <c r="O36" i="39"/>
  <c r="N35" i="39"/>
  <c r="N34" i="39"/>
  <c r="N33" i="39"/>
  <c r="N32" i="39"/>
  <c r="N31" i="39"/>
  <c r="N30" i="39"/>
  <c r="N29" i="39"/>
  <c r="N28" i="39"/>
  <c r="N27" i="39"/>
  <c r="N26" i="39"/>
  <c r="N25" i="39"/>
  <c r="N24" i="39"/>
  <c r="N23" i="39"/>
  <c r="N22" i="39"/>
  <c r="N21" i="39"/>
  <c r="N20" i="39"/>
  <c r="N19" i="39"/>
  <c r="N18" i="39"/>
  <c r="N17" i="39"/>
  <c r="N16" i="39"/>
  <c r="N15" i="39"/>
  <c r="N14" i="39"/>
  <c r="N13" i="39"/>
  <c r="N12" i="39"/>
  <c r="N11" i="39"/>
  <c r="N10" i="39"/>
  <c r="N9" i="39"/>
  <c r="N8" i="39"/>
  <c r="N7" i="39"/>
  <c r="N6" i="39"/>
  <c r="M33" i="39"/>
  <c r="M31" i="39"/>
  <c r="M26" i="39"/>
  <c r="M25" i="39"/>
  <c r="M24" i="39"/>
  <c r="M23" i="39"/>
  <c r="M22" i="39"/>
  <c r="M21" i="39"/>
  <c r="M20" i="39"/>
  <c r="M19" i="39"/>
  <c r="M18" i="39"/>
  <c r="M17" i="39"/>
  <c r="M16" i="39"/>
  <c r="M15" i="39"/>
  <c r="M14" i="39"/>
  <c r="M13" i="39"/>
  <c r="M12" i="39"/>
  <c r="M11" i="39"/>
  <c r="M10" i="39"/>
  <c r="M9" i="39"/>
  <c r="M8" i="39"/>
  <c r="M7" i="39"/>
  <c r="M6" i="39"/>
  <c r="L31" i="39"/>
  <c r="L24" i="39"/>
  <c r="L26" i="39"/>
  <c r="L23" i="39"/>
  <c r="L22" i="39"/>
  <c r="L21" i="39"/>
  <c r="L20" i="39"/>
  <c r="L19" i="39"/>
  <c r="L18" i="39"/>
  <c r="L17" i="39"/>
  <c r="L16" i="39"/>
  <c r="L15" i="39"/>
  <c r="L14" i="39"/>
  <c r="L12" i="39"/>
  <c r="L13" i="39"/>
  <c r="L11" i="39"/>
  <c r="L10" i="39"/>
  <c r="L9" i="39"/>
  <c r="L8" i="39"/>
  <c r="L7" i="39"/>
  <c r="L6" i="39"/>
  <c r="K24" i="39"/>
  <c r="K23" i="39"/>
  <c r="K22" i="39"/>
  <c r="K21" i="39"/>
  <c r="K20" i="39"/>
  <c r="K19" i="39"/>
  <c r="K18" i="39"/>
  <c r="K17" i="39"/>
  <c r="K16" i="39"/>
  <c r="K15" i="39"/>
  <c r="K14" i="39"/>
  <c r="K13" i="39"/>
  <c r="K12" i="39"/>
  <c r="K11" i="39"/>
  <c r="K10" i="39"/>
  <c r="K9" i="39"/>
  <c r="K8" i="39"/>
  <c r="K7" i="39"/>
  <c r="K6" i="39"/>
  <c r="N36" i="39" l="1"/>
  <c r="P36" i="39"/>
  <c r="Q6" i="39"/>
  <c r="Q7" i="39" s="1"/>
  <c r="Q8" i="39" s="1"/>
  <c r="Q9" i="39" s="1"/>
  <c r="Q10" i="39" s="1"/>
  <c r="Q11" i="39" s="1"/>
  <c r="Q12" i="39" s="1"/>
  <c r="Q13" i="39" s="1"/>
  <c r="Q14" i="39" s="1"/>
  <c r="Q15" i="39" s="1"/>
  <c r="Q16" i="39" s="1"/>
  <c r="Q17" i="39" s="1"/>
  <c r="Q18" i="39" s="1"/>
  <c r="Q19" i="39" s="1"/>
  <c r="Q20" i="39" s="1"/>
  <c r="Q21" i="39" s="1"/>
  <c r="Q22" i="39" s="1"/>
  <c r="Q23" i="39" s="1"/>
  <c r="Q24" i="39" s="1"/>
  <c r="Q25" i="39" s="1"/>
  <c r="Q26" i="39" s="1"/>
  <c r="Q27" i="39" s="1"/>
  <c r="Q28" i="39" s="1"/>
  <c r="Q29" i="39" s="1"/>
  <c r="Q30" i="39" s="1"/>
  <c r="Q31" i="39" s="1"/>
  <c r="Q32" i="39" s="1"/>
  <c r="Q33" i="39" s="1"/>
  <c r="Q34" i="39" s="1"/>
  <c r="Q35" i="39" s="1"/>
  <c r="S35" i="36"/>
  <c r="R35" i="36"/>
  <c r="Q35" i="36"/>
  <c r="P35" i="36"/>
  <c r="N35" i="36"/>
  <c r="M35" i="36"/>
  <c r="L35" i="36"/>
  <c r="K35" i="36"/>
  <c r="J35" i="36"/>
  <c r="H12" i="40" s="1"/>
  <c r="S35" i="35"/>
  <c r="R35" i="35"/>
  <c r="Q35" i="35"/>
  <c r="P35" i="35"/>
  <c r="N35" i="35"/>
  <c r="M35" i="35"/>
  <c r="L35" i="35"/>
  <c r="J35" i="35"/>
  <c r="H11" i="40" s="1"/>
  <c r="S35" i="34"/>
  <c r="R35" i="34"/>
  <c r="Q35" i="34"/>
  <c r="P35" i="34"/>
  <c r="N35" i="34"/>
  <c r="M35" i="34"/>
  <c r="L35" i="34"/>
  <c r="K35" i="34"/>
  <c r="J35" i="34"/>
  <c r="H10" i="40" s="1"/>
  <c r="T34" i="34" l="1"/>
  <c r="T33" i="34"/>
  <c r="T32" i="34"/>
  <c r="T31" i="34"/>
  <c r="T30" i="34"/>
  <c r="T29" i="34"/>
  <c r="T28" i="34"/>
  <c r="T27" i="34"/>
  <c r="T26" i="34"/>
  <c r="T25" i="34"/>
  <c r="T24" i="34"/>
  <c r="T23" i="34"/>
  <c r="T22" i="34"/>
  <c r="T21" i="34"/>
  <c r="T20" i="34"/>
  <c r="T19" i="34"/>
  <c r="T18" i="34"/>
  <c r="T17" i="34"/>
  <c r="T16" i="34"/>
  <c r="T15" i="34"/>
  <c r="T14" i="34"/>
  <c r="T13" i="34"/>
  <c r="T12" i="34"/>
  <c r="T11" i="34"/>
  <c r="T10" i="34"/>
  <c r="T9" i="34"/>
  <c r="T8" i="34"/>
  <c r="T7" i="34"/>
  <c r="T6" i="34"/>
  <c r="T5" i="34"/>
  <c r="T35" i="34" l="1"/>
  <c r="Q38" i="38"/>
  <c r="D38" i="38"/>
  <c r="C38" i="38"/>
  <c r="B38" i="38"/>
  <c r="E38" i="38" l="1"/>
  <c r="J23" i="30"/>
  <c r="G23" i="30"/>
  <c r="D23" i="30"/>
  <c r="J22" i="30"/>
  <c r="G22" i="30"/>
  <c r="D22" i="30"/>
  <c r="J21" i="30"/>
  <c r="G21" i="30"/>
  <c r="D21" i="30"/>
  <c r="J23" i="28"/>
  <c r="G23" i="28"/>
  <c r="D23" i="28"/>
  <c r="J22" i="28"/>
  <c r="G22" i="28"/>
  <c r="D22" i="28"/>
  <c r="J21" i="28"/>
  <c r="G21" i="28"/>
  <c r="D21" i="28"/>
  <c r="J23" i="27"/>
  <c r="G23" i="27"/>
  <c r="D23" i="27"/>
  <c r="J22" i="27"/>
  <c r="G22" i="27"/>
  <c r="D22" i="27"/>
  <c r="J21" i="27"/>
  <c r="G21" i="27"/>
  <c r="D21" i="27"/>
  <c r="J23" i="26"/>
  <c r="G23" i="26"/>
  <c r="D23" i="26"/>
  <c r="J22" i="26"/>
  <c r="G22" i="26"/>
  <c r="D22" i="26"/>
  <c r="J21" i="26"/>
  <c r="G21" i="26"/>
  <c r="D21" i="26"/>
  <c r="J23" i="25"/>
  <c r="G23" i="25"/>
  <c r="D23" i="25"/>
  <c r="J22" i="25"/>
  <c r="G22" i="25"/>
  <c r="D22" i="25"/>
  <c r="J21" i="25"/>
  <c r="G21" i="25"/>
  <c r="D21" i="25"/>
  <c r="J23" i="24"/>
  <c r="G23" i="24"/>
  <c r="D23" i="24"/>
  <c r="J22" i="24"/>
  <c r="G22" i="24"/>
  <c r="D22" i="24"/>
  <c r="J21" i="24"/>
  <c r="G21" i="24"/>
  <c r="D21" i="24"/>
  <c r="J23" i="23"/>
  <c r="G23" i="23"/>
  <c r="D23" i="23"/>
  <c r="J22" i="23"/>
  <c r="G22" i="23"/>
  <c r="D22" i="23"/>
  <c r="J21" i="23"/>
  <c r="J24" i="23" s="1"/>
  <c r="G21" i="23"/>
  <c r="D21" i="23"/>
  <c r="J23" i="22"/>
  <c r="G23" i="22"/>
  <c r="G24" i="22" s="1"/>
  <c r="D23" i="22"/>
  <c r="J22" i="22"/>
  <c r="G22" i="22"/>
  <c r="D22" i="22"/>
  <c r="D24" i="22" s="1"/>
  <c r="J21" i="22"/>
  <c r="L21" i="22" s="1"/>
  <c r="J23" i="21"/>
  <c r="G23" i="21"/>
  <c r="D23" i="21"/>
  <c r="J22" i="21"/>
  <c r="G22" i="21"/>
  <c r="D22" i="21"/>
  <c r="J21" i="21"/>
  <c r="G21" i="21"/>
  <c r="D21" i="21"/>
  <c r="J23" i="20"/>
  <c r="G23" i="20"/>
  <c r="D23" i="20"/>
  <c r="L23" i="20" s="1"/>
  <c r="J22" i="20"/>
  <c r="G22" i="20"/>
  <c r="D22" i="20"/>
  <c r="L22" i="20" s="1"/>
  <c r="J21" i="20"/>
  <c r="G21" i="20"/>
  <c r="D21" i="20"/>
  <c r="M12" i="30"/>
  <c r="J24" i="30" l="1"/>
  <c r="D24" i="30"/>
  <c r="L22" i="30"/>
  <c r="D24" i="28"/>
  <c r="L22" i="28"/>
  <c r="L21" i="28"/>
  <c r="J24" i="28"/>
  <c r="L23" i="28"/>
  <c r="J24" i="27"/>
  <c r="L23" i="27"/>
  <c r="D24" i="27"/>
  <c r="L22" i="27"/>
  <c r="L21" i="27"/>
  <c r="J24" i="26"/>
  <c r="G24" i="26"/>
  <c r="D24" i="26"/>
  <c r="L22" i="26"/>
  <c r="L23" i="26"/>
  <c r="J24" i="25"/>
  <c r="G24" i="25"/>
  <c r="L21" i="25"/>
  <c r="J24" i="24"/>
  <c r="L23" i="24"/>
  <c r="L22" i="24"/>
  <c r="D24" i="24"/>
  <c r="L21" i="23"/>
  <c r="J24" i="22"/>
  <c r="L22" i="22"/>
  <c r="J24" i="21"/>
  <c r="G24" i="21"/>
  <c r="D24" i="20"/>
  <c r="J24" i="20"/>
  <c r="L21" i="20"/>
  <c r="L24" i="20" s="1"/>
  <c r="L23" i="30"/>
  <c r="G24" i="30"/>
  <c r="L22" i="25"/>
  <c r="L23" i="25"/>
  <c r="D24" i="25"/>
  <c r="L21" i="24"/>
  <c r="L23" i="23"/>
  <c r="L22" i="23"/>
  <c r="D24" i="23"/>
  <c r="L23" i="21"/>
  <c r="D24" i="21"/>
  <c r="L22" i="21"/>
  <c r="L21" i="21"/>
  <c r="L21" i="30"/>
  <c r="G24" i="28"/>
  <c r="G24" i="27"/>
  <c r="L21" i="26"/>
  <c r="G24" i="24"/>
  <c r="G24" i="23"/>
  <c r="L23" i="22"/>
  <c r="G24" i="20"/>
  <c r="K31" i="39"/>
  <c r="M6" i="24"/>
  <c r="L24" i="30" l="1"/>
  <c r="L24" i="28"/>
  <c r="L24" i="27"/>
  <c r="L24" i="26"/>
  <c r="L24" i="25"/>
  <c r="L24" i="24"/>
  <c r="L24" i="23"/>
  <c r="L24" i="22"/>
  <c r="L24" i="21"/>
  <c r="M17" i="24" l="1"/>
  <c r="M16" i="24"/>
  <c r="M15" i="24"/>
  <c r="M14" i="24"/>
  <c r="M12" i="24"/>
  <c r="M11" i="24"/>
  <c r="M10" i="24"/>
  <c r="M9" i="24"/>
  <c r="M7" i="24"/>
  <c r="M5" i="24"/>
  <c r="M4" i="24"/>
  <c r="N20" i="24" l="1"/>
  <c r="M29" i="39" s="1"/>
  <c r="N21" i="24"/>
  <c r="N19" i="24"/>
  <c r="L29" i="39" s="1"/>
  <c r="N18" i="24"/>
  <c r="K29" i="39" s="1"/>
  <c r="T34" i="35"/>
  <c r="T33" i="35"/>
  <c r="T32" i="35"/>
  <c r="T31" i="35"/>
  <c r="T30" i="35"/>
  <c r="T29" i="35"/>
  <c r="T28" i="35"/>
  <c r="T27" i="35"/>
  <c r="T26" i="35"/>
  <c r="T25" i="35"/>
  <c r="T24" i="35"/>
  <c r="T23" i="35"/>
  <c r="T22" i="35"/>
  <c r="T21" i="35"/>
  <c r="T20" i="35"/>
  <c r="T19" i="35"/>
  <c r="T18" i="35"/>
  <c r="T17" i="35"/>
  <c r="T16" i="35"/>
  <c r="T15" i="35"/>
  <c r="T14" i="35"/>
  <c r="T13" i="35"/>
  <c r="T12" i="35"/>
  <c r="T11" i="35"/>
  <c r="T10" i="35"/>
  <c r="T8" i="35"/>
  <c r="T7" i="35"/>
  <c r="T6" i="35"/>
  <c r="T5" i="35"/>
  <c r="H31" i="36" l="1"/>
  <c r="H28" i="36"/>
  <c r="H27" i="36"/>
  <c r="H25" i="36"/>
  <c r="H24" i="36"/>
  <c r="H14" i="36"/>
  <c r="G34" i="36"/>
  <c r="G33" i="36"/>
  <c r="G32" i="36"/>
  <c r="G31" i="36"/>
  <c r="G30" i="36"/>
  <c r="G29" i="36"/>
  <c r="G28" i="36"/>
  <c r="G27" i="36"/>
  <c r="G26" i="36"/>
  <c r="G25" i="36"/>
  <c r="G24" i="36"/>
  <c r="G2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11" i="36"/>
  <c r="F10" i="36"/>
  <c r="F9" i="36"/>
  <c r="F8" i="36"/>
  <c r="F7" i="36"/>
  <c r="F6" i="36"/>
  <c r="F5" i="36"/>
  <c r="E28" i="36"/>
  <c r="E25" i="36"/>
  <c r="E24" i="36"/>
  <c r="E14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C34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C5" i="36"/>
  <c r="B31" i="36"/>
  <c r="B28" i="36"/>
  <c r="B26" i="36"/>
  <c r="B25" i="36"/>
  <c r="B14" i="36"/>
  <c r="H31" i="35"/>
  <c r="H28" i="35"/>
  <c r="H14" i="35"/>
  <c r="H7" i="35"/>
  <c r="G34" i="35"/>
  <c r="G33" i="35"/>
  <c r="G32" i="35"/>
  <c r="G31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8" i="35"/>
  <c r="G7" i="35"/>
  <c r="G6" i="35"/>
  <c r="G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8" i="35"/>
  <c r="F7" i="35"/>
  <c r="F6" i="35"/>
  <c r="F5" i="35"/>
  <c r="E31" i="35"/>
  <c r="E28" i="35"/>
  <c r="E14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8" i="35"/>
  <c r="D7" i="35"/>
  <c r="D6" i="35"/>
  <c r="D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8" i="35"/>
  <c r="C7" i="35"/>
  <c r="C6" i="35"/>
  <c r="C5" i="35"/>
  <c r="B31" i="35"/>
  <c r="B28" i="35"/>
  <c r="B14" i="35"/>
  <c r="G11" i="40" l="1"/>
  <c r="B8" i="35"/>
  <c r="O34" i="36"/>
  <c r="O33" i="36"/>
  <c r="O32" i="36"/>
  <c r="O31" i="36"/>
  <c r="I31" i="36"/>
  <c r="O30" i="36"/>
  <c r="O29" i="36"/>
  <c r="O28" i="36"/>
  <c r="I28" i="36"/>
  <c r="D29" i="39" s="1"/>
  <c r="O27" i="36"/>
  <c r="O26" i="36"/>
  <c r="O25" i="36"/>
  <c r="I25" i="36"/>
  <c r="O24" i="36"/>
  <c r="O23" i="36"/>
  <c r="O22" i="36"/>
  <c r="O21" i="36"/>
  <c r="O20" i="36"/>
  <c r="O19" i="36"/>
  <c r="O18" i="36"/>
  <c r="O17" i="36"/>
  <c r="O16" i="36"/>
  <c r="O15" i="36"/>
  <c r="O14" i="36"/>
  <c r="I14" i="36"/>
  <c r="D15" i="39" s="1"/>
  <c r="O13" i="36"/>
  <c r="O12" i="36"/>
  <c r="O11" i="36"/>
  <c r="O10" i="36"/>
  <c r="O9" i="36"/>
  <c r="O8" i="36"/>
  <c r="O7" i="36"/>
  <c r="O6" i="36"/>
  <c r="O5" i="36"/>
  <c r="I31" i="35"/>
  <c r="I28" i="35"/>
  <c r="I14" i="35"/>
  <c r="C15" i="39" s="1"/>
  <c r="O5" i="35"/>
  <c r="H31" i="34"/>
  <c r="H28" i="34"/>
  <c r="H14" i="34"/>
  <c r="G34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11" i="34"/>
  <c r="F10" i="34"/>
  <c r="F9" i="34"/>
  <c r="F8" i="34"/>
  <c r="F7" i="34"/>
  <c r="F6" i="34"/>
  <c r="F5" i="34"/>
  <c r="E31" i="34"/>
  <c r="E28" i="34"/>
  <c r="E14" i="34"/>
  <c r="D3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D32" i="39" l="1"/>
  <c r="U31" i="35"/>
  <c r="C32" i="39"/>
  <c r="U28" i="35"/>
  <c r="C29" i="39"/>
  <c r="D26" i="39"/>
  <c r="U28" i="36"/>
  <c r="T35" i="36"/>
  <c r="G12" i="40" s="1"/>
  <c r="O35" i="36"/>
  <c r="F12" i="40" s="1"/>
  <c r="O35" i="35"/>
  <c r="F11" i="40" s="1"/>
  <c r="U14" i="35"/>
  <c r="U14" i="36"/>
  <c r="U25" i="36"/>
  <c r="M17" i="30"/>
  <c r="M16" i="30"/>
  <c r="M15" i="30"/>
  <c r="M14" i="30"/>
  <c r="M11" i="30"/>
  <c r="M10" i="30"/>
  <c r="M9" i="30"/>
  <c r="M7" i="30"/>
  <c r="M6" i="30"/>
  <c r="M5" i="30"/>
  <c r="M4" i="30"/>
  <c r="P39" i="38" l="1"/>
  <c r="O39" i="38"/>
  <c r="N39" i="38"/>
  <c r="M39" i="38"/>
  <c r="L39" i="38"/>
  <c r="K39" i="38"/>
  <c r="D37" i="38"/>
  <c r="C37" i="38"/>
  <c r="D36" i="38"/>
  <c r="C36" i="38"/>
  <c r="B36" i="38"/>
  <c r="D35" i="38"/>
  <c r="C35" i="38"/>
  <c r="D34" i="38"/>
  <c r="C34" i="38"/>
  <c r="D33" i="38"/>
  <c r="C33" i="38"/>
  <c r="D29" i="38"/>
  <c r="C29" i="38"/>
  <c r="D26" i="38"/>
  <c r="C26" i="38"/>
  <c r="D23" i="38"/>
  <c r="D22" i="38"/>
  <c r="D12" i="38"/>
  <c r="C12" i="38"/>
  <c r="Q8" i="38"/>
  <c r="Q9" i="38" s="1"/>
  <c r="Q10" i="38" s="1"/>
  <c r="Q11" i="38" s="1"/>
  <c r="Q12" i="38" s="1"/>
  <c r="Q13" i="38" s="1"/>
  <c r="Q14" i="38" s="1"/>
  <c r="Q15" i="38" s="1"/>
  <c r="Q16" i="38" s="1"/>
  <c r="Q17" i="38" s="1"/>
  <c r="Q18" i="38" s="1"/>
  <c r="Q19" i="38" s="1"/>
  <c r="Q20" i="38" s="1"/>
  <c r="Q21" i="38" s="1"/>
  <c r="Q22" i="38" s="1"/>
  <c r="Q23" i="38" s="1"/>
  <c r="Q24" i="38" s="1"/>
  <c r="Q25" i="38" s="1"/>
  <c r="Q26" i="38" s="1"/>
  <c r="Q27" i="38" s="1"/>
  <c r="Q28" i="38" s="1"/>
  <c r="Q29" i="38" s="1"/>
  <c r="Q30" i="38" s="1"/>
  <c r="Q31" i="38" s="1"/>
  <c r="Q32" i="38" s="1"/>
  <c r="Q33" i="38" s="1"/>
  <c r="Q34" i="38" s="1"/>
  <c r="Q35" i="38" s="1"/>
  <c r="Q36" i="38" s="1"/>
  <c r="Q37" i="38" s="1"/>
  <c r="E36" i="38" l="1"/>
  <c r="N27" i="30"/>
  <c r="H34" i="36"/>
  <c r="E34" i="36"/>
  <c r="D32" i="38" s="1"/>
  <c r="H34" i="35"/>
  <c r="E34" i="35"/>
  <c r="C32" i="38" s="1"/>
  <c r="B34" i="35"/>
  <c r="N20" i="30"/>
  <c r="M35" i="39" s="1"/>
  <c r="N19" i="30"/>
  <c r="L35" i="39" s="1"/>
  <c r="N18" i="30"/>
  <c r="K35" i="39" s="1"/>
  <c r="N27" i="29"/>
  <c r="J23" i="29"/>
  <c r="H33" i="36" s="1"/>
  <c r="G23" i="29"/>
  <c r="E33" i="36" s="1"/>
  <c r="D31" i="38" s="1"/>
  <c r="D23" i="29"/>
  <c r="J22" i="29"/>
  <c r="H33" i="35" s="1"/>
  <c r="G22" i="29"/>
  <c r="E33" i="35" s="1"/>
  <c r="C31" i="38" s="1"/>
  <c r="D22" i="29"/>
  <c r="B33" i="35" s="1"/>
  <c r="J21" i="29"/>
  <c r="G21" i="29"/>
  <c r="E33" i="34" s="1"/>
  <c r="D21" i="29"/>
  <c r="M7" i="29"/>
  <c r="M6" i="29"/>
  <c r="M5" i="29"/>
  <c r="M4" i="29"/>
  <c r="H32" i="36"/>
  <c r="E32" i="36"/>
  <c r="D30" i="38" s="1"/>
  <c r="H32" i="35"/>
  <c r="E32" i="35"/>
  <c r="C30" i="38" s="1"/>
  <c r="B32" i="35"/>
  <c r="E32" i="34"/>
  <c r="M17" i="28"/>
  <c r="M16" i="28"/>
  <c r="M15" i="28"/>
  <c r="M14" i="28"/>
  <c r="M12" i="28"/>
  <c r="M11" i="28"/>
  <c r="M10" i="28"/>
  <c r="M9" i="28"/>
  <c r="M7" i="28"/>
  <c r="M6" i="28"/>
  <c r="M5" i="28"/>
  <c r="M4" i="28"/>
  <c r="N27" i="27"/>
  <c r="H30" i="36"/>
  <c r="E30" i="36"/>
  <c r="D28" i="38" s="1"/>
  <c r="B30" i="36"/>
  <c r="H30" i="35"/>
  <c r="E30" i="35"/>
  <c r="C28" i="38" s="1"/>
  <c r="B30" i="35"/>
  <c r="H30" i="34"/>
  <c r="E30" i="34"/>
  <c r="B29" i="36"/>
  <c r="H29" i="36"/>
  <c r="E29" i="36"/>
  <c r="D27" i="38" s="1"/>
  <c r="E29" i="35"/>
  <c r="C27" i="38" s="1"/>
  <c r="B29" i="35"/>
  <c r="H29" i="34"/>
  <c r="E29" i="34"/>
  <c r="M12" i="25"/>
  <c r="M11" i="25"/>
  <c r="M10" i="25"/>
  <c r="M9" i="25"/>
  <c r="M6" i="25"/>
  <c r="M7" i="25"/>
  <c r="M5" i="25"/>
  <c r="L30" i="39" s="1"/>
  <c r="M4" i="25"/>
  <c r="K30" i="39" s="1"/>
  <c r="M30" i="39" l="1"/>
  <c r="I32" i="35"/>
  <c r="N19" i="28"/>
  <c r="L33" i="39" s="1"/>
  <c r="N18" i="28"/>
  <c r="K33" i="39" s="1"/>
  <c r="I30" i="36"/>
  <c r="I30" i="35"/>
  <c r="H29" i="35"/>
  <c r="I29" i="35" s="1"/>
  <c r="H32" i="34"/>
  <c r="B32" i="36"/>
  <c r="I32" i="36" s="1"/>
  <c r="D24" i="29"/>
  <c r="I34" i="35"/>
  <c r="J24" i="29"/>
  <c r="H33" i="34"/>
  <c r="L23" i="29"/>
  <c r="B33" i="36"/>
  <c r="I33" i="36" s="1"/>
  <c r="E34" i="34"/>
  <c r="I29" i="36"/>
  <c r="I33" i="35"/>
  <c r="H34" i="34"/>
  <c r="B34" i="36"/>
  <c r="I34" i="36" s="1"/>
  <c r="N19" i="29"/>
  <c r="L34" i="39" s="1"/>
  <c r="N20" i="29"/>
  <c r="M34" i="39" s="1"/>
  <c r="N18" i="29"/>
  <c r="K34" i="39" s="1"/>
  <c r="L32" i="39"/>
  <c r="M32" i="39"/>
  <c r="K32" i="39"/>
  <c r="N21" i="30"/>
  <c r="N21" i="29"/>
  <c r="G24" i="29"/>
  <c r="L22" i="29"/>
  <c r="L21" i="29"/>
  <c r="U33" i="36" l="1"/>
  <c r="D34" i="39"/>
  <c r="U33" i="35"/>
  <c r="C34" i="39"/>
  <c r="U30" i="36"/>
  <c r="D31" i="39"/>
  <c r="U30" i="35"/>
  <c r="C31" i="39"/>
  <c r="U34" i="36"/>
  <c r="D35" i="39"/>
  <c r="U34" i="35"/>
  <c r="C35" i="39"/>
  <c r="U32" i="36"/>
  <c r="D33" i="39"/>
  <c r="C33" i="39"/>
  <c r="U29" i="35"/>
  <c r="C30" i="39"/>
  <c r="U29" i="36"/>
  <c r="D30" i="39"/>
  <c r="L24" i="29"/>
  <c r="B27" i="36"/>
  <c r="N27" i="23"/>
  <c r="E27" i="36"/>
  <c r="D25" i="38" s="1"/>
  <c r="H27" i="35"/>
  <c r="E27" i="35"/>
  <c r="C25" i="38" s="1"/>
  <c r="B27" i="35"/>
  <c r="H27" i="34"/>
  <c r="E27" i="34"/>
  <c r="M17" i="23"/>
  <c r="M16" i="23"/>
  <c r="M15" i="23"/>
  <c r="M14" i="23"/>
  <c r="M12" i="23"/>
  <c r="M11" i="23"/>
  <c r="M10" i="23"/>
  <c r="M9" i="23"/>
  <c r="M7" i="23"/>
  <c r="M6" i="23"/>
  <c r="M5" i="23"/>
  <c r="M4" i="23"/>
  <c r="H26" i="36"/>
  <c r="E26" i="36"/>
  <c r="N21" i="23" l="1"/>
  <c r="N20" i="23"/>
  <c r="M28" i="39" s="1"/>
  <c r="N19" i="23"/>
  <c r="L28" i="39" s="1"/>
  <c r="N18" i="23"/>
  <c r="K28" i="39" s="1"/>
  <c r="I27" i="36"/>
  <c r="I27" i="35"/>
  <c r="I26" i="36"/>
  <c r="D24" i="38"/>
  <c r="H26" i="35"/>
  <c r="E26" i="35"/>
  <c r="C24" i="38" s="1"/>
  <c r="B26" i="35"/>
  <c r="H26" i="34"/>
  <c r="E26" i="34"/>
  <c r="B26" i="34"/>
  <c r="M17" i="22"/>
  <c r="M16" i="22"/>
  <c r="M15" i="22"/>
  <c r="M14" i="22"/>
  <c r="M12" i="22"/>
  <c r="M11" i="22"/>
  <c r="M10" i="22"/>
  <c r="M9" i="22"/>
  <c r="M7" i="22"/>
  <c r="M6" i="22"/>
  <c r="M5" i="22"/>
  <c r="M4" i="22"/>
  <c r="U26" i="36" l="1"/>
  <c r="D27" i="39"/>
  <c r="N21" i="22"/>
  <c r="N20" i="22"/>
  <c r="M27" i="39" s="1"/>
  <c r="M36" i="39" s="1"/>
  <c r="N19" i="22"/>
  <c r="L27" i="39" s="1"/>
  <c r="N18" i="22"/>
  <c r="K27" i="39" s="1"/>
  <c r="U27" i="35"/>
  <c r="C28" i="39"/>
  <c r="U27" i="36"/>
  <c r="D28" i="39"/>
  <c r="I26" i="35"/>
  <c r="I26" i="34"/>
  <c r="B27" i="39" s="1"/>
  <c r="N27" i="21"/>
  <c r="H25" i="35"/>
  <c r="E25" i="35"/>
  <c r="C23" i="38" s="1"/>
  <c r="B25" i="35"/>
  <c r="H25" i="34"/>
  <c r="E25" i="34"/>
  <c r="M17" i="21"/>
  <c r="M16" i="21"/>
  <c r="M15" i="21"/>
  <c r="M14" i="21"/>
  <c r="M12" i="21"/>
  <c r="M11" i="21"/>
  <c r="M10" i="21"/>
  <c r="M9" i="21"/>
  <c r="M7" i="21"/>
  <c r="M6" i="21"/>
  <c r="M5" i="21"/>
  <c r="M4" i="21"/>
  <c r="U26" i="35" l="1"/>
  <c r="C27" i="39"/>
  <c r="E27" i="39" s="1"/>
  <c r="I25" i="35"/>
  <c r="K26" i="39"/>
  <c r="N27" i="20"/>
  <c r="B24" i="36"/>
  <c r="I24" i="36" s="1"/>
  <c r="H24" i="35"/>
  <c r="E24" i="35"/>
  <c r="C22" i="38" s="1"/>
  <c r="B24" i="35"/>
  <c r="H24" i="34"/>
  <c r="E24" i="34"/>
  <c r="U24" i="36" l="1"/>
  <c r="D25" i="39"/>
  <c r="U25" i="35"/>
  <c r="C26" i="39"/>
  <c r="I24" i="35"/>
  <c r="K25" i="39"/>
  <c r="K36" i="39" s="1"/>
  <c r="L25" i="39"/>
  <c r="L36" i="39" s="1"/>
  <c r="U24" i="35" l="1"/>
  <c r="C25" i="39"/>
  <c r="E23" i="34"/>
  <c r="E22" i="34"/>
  <c r="H23" i="34"/>
  <c r="H22" i="34"/>
  <c r="B23" i="35"/>
  <c r="B22" i="35"/>
  <c r="E23" i="36"/>
  <c r="D21" i="38" s="1"/>
  <c r="E22" i="36"/>
  <c r="D20" i="38" s="1"/>
  <c r="E22" i="35"/>
  <c r="C20" i="38" s="1"/>
  <c r="E23" i="35"/>
  <c r="C21" i="38" s="1"/>
  <c r="H22" i="36"/>
  <c r="H23" i="36"/>
  <c r="H23" i="35"/>
  <c r="H22" i="35"/>
  <c r="B23" i="36"/>
  <c r="B22" i="36"/>
  <c r="H21" i="36"/>
  <c r="E21" i="36"/>
  <c r="D19" i="38" s="1"/>
  <c r="B21" i="36"/>
  <c r="E21" i="35"/>
  <c r="C19" i="38" s="1"/>
  <c r="B21" i="35"/>
  <c r="H21" i="34"/>
  <c r="H20" i="36"/>
  <c r="E20" i="36"/>
  <c r="D18" i="38" s="1"/>
  <c r="B20" i="36"/>
  <c r="H20" i="35"/>
  <c r="E20" i="35"/>
  <c r="C18" i="38" s="1"/>
  <c r="B20" i="35"/>
  <c r="H20" i="34"/>
  <c r="E20" i="34"/>
  <c r="I22" i="36" l="1"/>
  <c r="I20" i="35"/>
  <c r="I20" i="36"/>
  <c r="I21" i="36"/>
  <c r="I22" i="35"/>
  <c r="E21" i="34"/>
  <c r="H21" i="35"/>
  <c r="I21" i="35" s="1"/>
  <c r="I23" i="36"/>
  <c r="I23" i="35"/>
  <c r="U23" i="36" l="1"/>
  <c r="D24" i="39"/>
  <c r="U23" i="35"/>
  <c r="C24" i="39"/>
  <c r="U22" i="35"/>
  <c r="C23" i="39"/>
  <c r="U22" i="36"/>
  <c r="D23" i="39"/>
  <c r="U21" i="36"/>
  <c r="D22" i="39"/>
  <c r="U21" i="35"/>
  <c r="C22" i="39"/>
  <c r="U20" i="36"/>
  <c r="D21" i="39"/>
  <c r="U20" i="35"/>
  <c r="C21" i="39"/>
  <c r="B34" i="34"/>
  <c r="I34" i="34" s="1"/>
  <c r="B35" i="39" s="1"/>
  <c r="E35" i="39" s="1"/>
  <c r="B33" i="34"/>
  <c r="I33" i="34" s="1"/>
  <c r="B34" i="39" s="1"/>
  <c r="E34" i="39" s="1"/>
  <c r="B32" i="34"/>
  <c r="I32" i="34" s="1"/>
  <c r="B33" i="39" s="1"/>
  <c r="E33" i="39" s="1"/>
  <c r="B31" i="34"/>
  <c r="I31" i="34" s="1"/>
  <c r="B32" i="39" s="1"/>
  <c r="E32" i="39" s="1"/>
  <c r="B30" i="34"/>
  <c r="I30" i="34" s="1"/>
  <c r="B31" i="39" s="1"/>
  <c r="E31" i="39" s="1"/>
  <c r="B29" i="34"/>
  <c r="I29" i="34" s="1"/>
  <c r="B30" i="39" s="1"/>
  <c r="E30" i="39" s="1"/>
  <c r="B28" i="34"/>
  <c r="I28" i="34" s="1"/>
  <c r="B29" i="39" s="1"/>
  <c r="E29" i="39" s="1"/>
  <c r="B27" i="34"/>
  <c r="I27" i="34" s="1"/>
  <c r="B28" i="39" s="1"/>
  <c r="E28" i="39" s="1"/>
  <c r="B25" i="34"/>
  <c r="I25" i="34" s="1"/>
  <c r="B24" i="34"/>
  <c r="I24" i="34" s="1"/>
  <c r="B25" i="39" s="1"/>
  <c r="E25" i="39" s="1"/>
  <c r="B23" i="34"/>
  <c r="I23" i="34" s="1"/>
  <c r="B24" i="39" s="1"/>
  <c r="B22" i="34"/>
  <c r="I22" i="34" s="1"/>
  <c r="B23" i="39" s="1"/>
  <c r="B21" i="34"/>
  <c r="I21" i="34" s="1"/>
  <c r="B22" i="39" s="1"/>
  <c r="B20" i="34"/>
  <c r="I20" i="34" s="1"/>
  <c r="B21" i="39" s="1"/>
  <c r="B14" i="34"/>
  <c r="I14" i="34" s="1"/>
  <c r="B15" i="39" s="1"/>
  <c r="E15" i="39" s="1"/>
  <c r="E24" i="39" l="1"/>
  <c r="E23" i="39"/>
  <c r="E22" i="39"/>
  <c r="E21" i="39"/>
  <c r="B26" i="39"/>
  <c r="H42" i="37"/>
  <c r="G42" i="37"/>
  <c r="F42" i="37"/>
  <c r="O42" i="37"/>
  <c r="N42" i="37"/>
  <c r="M42" i="37"/>
  <c r="K42" i="37"/>
  <c r="J42" i="37"/>
  <c r="I42" i="37"/>
  <c r="D41" i="37"/>
  <c r="C41" i="37"/>
  <c r="B41" i="37"/>
  <c r="D40" i="37"/>
  <c r="C40" i="37"/>
  <c r="B40" i="37"/>
  <c r="D39" i="37"/>
  <c r="C39" i="37"/>
  <c r="B39" i="37"/>
  <c r="D38" i="37"/>
  <c r="C38" i="37"/>
  <c r="B38" i="37"/>
  <c r="D37" i="37"/>
  <c r="C37" i="37"/>
  <c r="D36" i="37"/>
  <c r="C36" i="37"/>
  <c r="D35" i="37"/>
  <c r="C35" i="37"/>
  <c r="D34" i="37"/>
  <c r="C34" i="37"/>
  <c r="D33" i="37"/>
  <c r="C33" i="37"/>
  <c r="D32" i="37"/>
  <c r="C32" i="37"/>
  <c r="D31" i="37"/>
  <c r="C31" i="37"/>
  <c r="D30" i="37"/>
  <c r="C30" i="37"/>
  <c r="D29" i="37"/>
  <c r="C29" i="37"/>
  <c r="D28" i="37"/>
  <c r="C28" i="37"/>
  <c r="D27" i="37"/>
  <c r="C27" i="37"/>
  <c r="D26" i="37"/>
  <c r="C26" i="37"/>
  <c r="D25" i="37"/>
  <c r="C25" i="37"/>
  <c r="D24" i="37"/>
  <c r="C24" i="37"/>
  <c r="D23" i="37"/>
  <c r="C23" i="37"/>
  <c r="D22" i="37"/>
  <c r="C22" i="37"/>
  <c r="D21" i="37"/>
  <c r="C21" i="37"/>
  <c r="D20" i="37"/>
  <c r="C20" i="37"/>
  <c r="D19" i="37"/>
  <c r="C19" i="37"/>
  <c r="D18" i="37"/>
  <c r="C18" i="37"/>
  <c r="D12" i="37"/>
  <c r="C12" i="37"/>
  <c r="P11" i="37"/>
  <c r="P12" i="37" s="1"/>
  <c r="P13" i="37" s="1"/>
  <c r="P14" i="37" s="1"/>
  <c r="P15" i="37" s="1"/>
  <c r="P16" i="37" s="1"/>
  <c r="P17" i="37" s="1"/>
  <c r="P18" i="37" s="1"/>
  <c r="P19" i="37" s="1"/>
  <c r="P20" i="37" s="1"/>
  <c r="P21" i="37" s="1"/>
  <c r="P22" i="37" s="1"/>
  <c r="P23" i="37" s="1"/>
  <c r="P24" i="37" s="1"/>
  <c r="P25" i="37" s="1"/>
  <c r="P26" i="37" s="1"/>
  <c r="P27" i="37" s="1"/>
  <c r="P28" i="37" s="1"/>
  <c r="P29" i="37" s="1"/>
  <c r="P30" i="37" s="1"/>
  <c r="P31" i="37" s="1"/>
  <c r="P32" i="37" s="1"/>
  <c r="P33" i="37" s="1"/>
  <c r="P34" i="37" s="1"/>
  <c r="P35" i="37" s="1"/>
  <c r="P36" i="37" s="1"/>
  <c r="P37" i="37" s="1"/>
  <c r="P38" i="37" s="1"/>
  <c r="P39" i="37" s="1"/>
  <c r="P40" i="37" s="1"/>
  <c r="P41" i="37" s="1"/>
  <c r="E26" i="39" l="1"/>
  <c r="E40" i="37"/>
  <c r="E38" i="37"/>
  <c r="E39" i="37"/>
  <c r="E41" i="37"/>
  <c r="H19" i="35" l="1"/>
  <c r="H18" i="35"/>
  <c r="H19" i="34"/>
  <c r="H18" i="34"/>
  <c r="B19" i="36"/>
  <c r="B18" i="36"/>
  <c r="E19" i="34"/>
  <c r="E18" i="34"/>
  <c r="B19" i="35"/>
  <c r="B18" i="35"/>
  <c r="E19" i="36"/>
  <c r="E18" i="36"/>
  <c r="B19" i="34"/>
  <c r="B18" i="34"/>
  <c r="E18" i="35"/>
  <c r="E19" i="35"/>
  <c r="H18" i="36"/>
  <c r="H19" i="36"/>
  <c r="I18" i="34" l="1"/>
  <c r="B19" i="39" s="1"/>
  <c r="I19" i="36"/>
  <c r="I18" i="35"/>
  <c r="I19" i="34"/>
  <c r="B20" i="39" s="1"/>
  <c r="C16" i="38"/>
  <c r="C16" i="37"/>
  <c r="D16" i="38"/>
  <c r="D16" i="37"/>
  <c r="D17" i="38"/>
  <c r="D17" i="37"/>
  <c r="I18" i="36"/>
  <c r="C17" i="38"/>
  <c r="C17" i="37"/>
  <c r="I19" i="35"/>
  <c r="O34" i="34"/>
  <c r="O33" i="34"/>
  <c r="O32" i="34"/>
  <c r="O31" i="34"/>
  <c r="O30" i="34"/>
  <c r="O29" i="34"/>
  <c r="O28" i="34"/>
  <c r="O27" i="34"/>
  <c r="O26" i="34"/>
  <c r="O25" i="34"/>
  <c r="O24" i="34"/>
  <c r="O23" i="34"/>
  <c r="O22" i="34"/>
  <c r="O21" i="34"/>
  <c r="O20" i="34"/>
  <c r="O19" i="34"/>
  <c r="O18" i="34"/>
  <c r="O17" i="34"/>
  <c r="O16" i="34"/>
  <c r="O15" i="34"/>
  <c r="O14" i="34"/>
  <c r="O13" i="34"/>
  <c r="O12" i="34"/>
  <c r="O11" i="34"/>
  <c r="O10" i="34"/>
  <c r="O9" i="34"/>
  <c r="O8" i="34"/>
  <c r="O7" i="34"/>
  <c r="O6" i="34"/>
  <c r="O5" i="34"/>
  <c r="O35" i="34" l="1"/>
  <c r="F10" i="40" s="1"/>
  <c r="U18" i="35"/>
  <c r="C19" i="39"/>
  <c r="E19" i="39" s="1"/>
  <c r="U18" i="36"/>
  <c r="D19" i="39"/>
  <c r="U19" i="35"/>
  <c r="C20" i="39"/>
  <c r="E20" i="39" s="1"/>
  <c r="U19" i="36"/>
  <c r="D20" i="39"/>
  <c r="P37" i="33"/>
  <c r="O37" i="33"/>
  <c r="N37" i="33"/>
  <c r="M37" i="33"/>
  <c r="L37" i="33"/>
  <c r="K37" i="33"/>
  <c r="H17" i="36" l="1"/>
  <c r="E17" i="36"/>
  <c r="B17" i="36"/>
  <c r="H17" i="35"/>
  <c r="E17" i="35"/>
  <c r="B17" i="35"/>
  <c r="E17" i="34"/>
  <c r="B17" i="34"/>
  <c r="H16" i="36"/>
  <c r="E16" i="36"/>
  <c r="B16" i="36"/>
  <c r="H16" i="35"/>
  <c r="E16" i="35"/>
  <c r="B16" i="35"/>
  <c r="H16" i="34"/>
  <c r="E16" i="34"/>
  <c r="B16" i="34"/>
  <c r="H15" i="36"/>
  <c r="E15" i="36"/>
  <c r="B15" i="36"/>
  <c r="H15" i="35"/>
  <c r="E15" i="35"/>
  <c r="B15" i="35"/>
  <c r="E15" i="34"/>
  <c r="I16" i="35" l="1"/>
  <c r="I16" i="34"/>
  <c r="B17" i="39" s="1"/>
  <c r="D14" i="38"/>
  <c r="D14" i="37"/>
  <c r="C14" i="38"/>
  <c r="C14" i="37"/>
  <c r="H17" i="34"/>
  <c r="I17" i="34" s="1"/>
  <c r="B18" i="39" s="1"/>
  <c r="I17" i="36"/>
  <c r="I16" i="36"/>
  <c r="I17" i="35"/>
  <c r="D15" i="38"/>
  <c r="D15" i="37"/>
  <c r="C15" i="38"/>
  <c r="C15" i="37"/>
  <c r="H15" i="34"/>
  <c r="D13" i="38"/>
  <c r="D13" i="37"/>
  <c r="I15" i="36"/>
  <c r="I15" i="35"/>
  <c r="C13" i="38"/>
  <c r="C13" i="37"/>
  <c r="B15" i="34"/>
  <c r="U17" i="36" l="1"/>
  <c r="D18" i="39"/>
  <c r="U17" i="35"/>
  <c r="C18" i="39"/>
  <c r="U16" i="36"/>
  <c r="D17" i="39"/>
  <c r="U16" i="35"/>
  <c r="C17" i="39"/>
  <c r="U15" i="35"/>
  <c r="C16" i="39"/>
  <c r="I15" i="34"/>
  <c r="B16" i="39" s="1"/>
  <c r="U15" i="36"/>
  <c r="D16" i="39"/>
  <c r="H13" i="36"/>
  <c r="E13" i="36"/>
  <c r="H13" i="35"/>
  <c r="E13" i="35"/>
  <c r="B13" i="35"/>
  <c r="H13" i="34"/>
  <c r="E13" i="34"/>
  <c r="B13" i="34"/>
  <c r="E18" i="39" l="1"/>
  <c r="E17" i="39"/>
  <c r="E16" i="39"/>
  <c r="B13" i="36"/>
  <c r="I13" i="36" s="1"/>
  <c r="D11" i="38"/>
  <c r="D11" i="37"/>
  <c r="D42" i="37" s="1"/>
  <c r="C11" i="38"/>
  <c r="C11" i="37"/>
  <c r="C42" i="37" s="1"/>
  <c r="I13" i="35"/>
  <c r="I13" i="34"/>
  <c r="B14" i="39" s="1"/>
  <c r="U13" i="35" l="1"/>
  <c r="C14" i="39"/>
  <c r="U13" i="36"/>
  <c r="D14" i="39"/>
  <c r="Q6" i="33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B35" i="38"/>
  <c r="E35" i="38" s="1"/>
  <c r="B34" i="38"/>
  <c r="E34" i="38" s="1"/>
  <c r="B33" i="38"/>
  <c r="E33" i="38" s="1"/>
  <c r="B32" i="38"/>
  <c r="E32" i="38" s="1"/>
  <c r="B31" i="38"/>
  <c r="E31" i="38" s="1"/>
  <c r="B30" i="38"/>
  <c r="E30" i="38" s="1"/>
  <c r="B29" i="38"/>
  <c r="E29" i="38" s="1"/>
  <c r="B28" i="38"/>
  <c r="E28" i="38" s="1"/>
  <c r="B27" i="38"/>
  <c r="E27" i="38" s="1"/>
  <c r="B26" i="38"/>
  <c r="E26" i="38" s="1"/>
  <c r="B25" i="38"/>
  <c r="E25" i="38" s="1"/>
  <c r="B24" i="38"/>
  <c r="E24" i="38" s="1"/>
  <c r="B23" i="38"/>
  <c r="E23" i="38" s="1"/>
  <c r="B22" i="38"/>
  <c r="E22" i="38" s="1"/>
  <c r="B21" i="38"/>
  <c r="E21" i="38" s="1"/>
  <c r="B20" i="38"/>
  <c r="E20" i="38" s="1"/>
  <c r="B19" i="38"/>
  <c r="E19" i="38" s="1"/>
  <c r="B18" i="38"/>
  <c r="E18" i="38" s="1"/>
  <c r="B17" i="38"/>
  <c r="E17" i="38" s="1"/>
  <c r="B16" i="38"/>
  <c r="E16" i="38" s="1"/>
  <c r="B15" i="38"/>
  <c r="E15" i="38" s="1"/>
  <c r="B14" i="38"/>
  <c r="E14" i="38" s="1"/>
  <c r="E14" i="39" l="1"/>
  <c r="B14" i="33"/>
  <c r="B14" i="37"/>
  <c r="E14" i="37" s="1"/>
  <c r="U13" i="34"/>
  <c r="B16" i="33"/>
  <c r="B16" i="37"/>
  <c r="E16" i="37" s="1"/>
  <c r="U15" i="34"/>
  <c r="B18" i="33"/>
  <c r="B18" i="37"/>
  <c r="E18" i="37" s="1"/>
  <c r="U17" i="34"/>
  <c r="B20" i="33"/>
  <c r="B20" i="37"/>
  <c r="E20" i="37" s="1"/>
  <c r="U19" i="34"/>
  <c r="B22" i="33"/>
  <c r="B22" i="37"/>
  <c r="E22" i="37" s="1"/>
  <c r="U21" i="34"/>
  <c r="B24" i="33"/>
  <c r="B24" i="37"/>
  <c r="E24" i="37" s="1"/>
  <c r="U23" i="34"/>
  <c r="B26" i="33"/>
  <c r="B26" i="37"/>
  <c r="E26" i="37" s="1"/>
  <c r="U25" i="34"/>
  <c r="B28" i="33"/>
  <c r="B28" i="37"/>
  <c r="E28" i="37" s="1"/>
  <c r="U27" i="34"/>
  <c r="B30" i="33"/>
  <c r="B30" i="37"/>
  <c r="E30" i="37" s="1"/>
  <c r="U29" i="34"/>
  <c r="B32" i="33"/>
  <c r="B32" i="37"/>
  <c r="E32" i="37" s="1"/>
  <c r="U31" i="34"/>
  <c r="B34" i="33"/>
  <c r="B34" i="37"/>
  <c r="E34" i="37" s="1"/>
  <c r="U33" i="34"/>
  <c r="B36" i="33"/>
  <c r="B36" i="37"/>
  <c r="E36" i="37" s="1"/>
  <c r="B15" i="33"/>
  <c r="B15" i="37"/>
  <c r="E15" i="37" s="1"/>
  <c r="U14" i="34"/>
  <c r="B17" i="33"/>
  <c r="B17" i="37"/>
  <c r="E17" i="37" s="1"/>
  <c r="U16" i="34"/>
  <c r="B19" i="33"/>
  <c r="B19" i="37"/>
  <c r="E19" i="37" s="1"/>
  <c r="U18" i="34"/>
  <c r="B21" i="33"/>
  <c r="B21" i="37"/>
  <c r="E21" i="37" s="1"/>
  <c r="U20" i="34"/>
  <c r="B23" i="33"/>
  <c r="B23" i="37"/>
  <c r="E23" i="37" s="1"/>
  <c r="U22" i="34"/>
  <c r="B25" i="33"/>
  <c r="B25" i="37"/>
  <c r="E25" i="37" s="1"/>
  <c r="U24" i="34"/>
  <c r="B27" i="33"/>
  <c r="B27" i="37"/>
  <c r="E27" i="37" s="1"/>
  <c r="U26" i="34"/>
  <c r="B29" i="33"/>
  <c r="B29" i="37"/>
  <c r="E29" i="37" s="1"/>
  <c r="U28" i="34"/>
  <c r="B31" i="33"/>
  <c r="B31" i="37"/>
  <c r="E31" i="37" s="1"/>
  <c r="U30" i="34"/>
  <c r="B33" i="33"/>
  <c r="B33" i="37"/>
  <c r="E33" i="37" s="1"/>
  <c r="U32" i="34"/>
  <c r="B35" i="33"/>
  <c r="B35" i="37"/>
  <c r="E35" i="37" s="1"/>
  <c r="U34" i="34"/>
  <c r="D36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C12" i="33"/>
  <c r="C14" i="33"/>
  <c r="C16" i="33"/>
  <c r="C18" i="33"/>
  <c r="C20" i="33"/>
  <c r="C22" i="33"/>
  <c r="C24" i="33"/>
  <c r="C26" i="33"/>
  <c r="C28" i="33"/>
  <c r="C30" i="33"/>
  <c r="C32" i="33"/>
  <c r="C34" i="33"/>
  <c r="C11" i="33"/>
  <c r="C13" i="33"/>
  <c r="C15" i="33"/>
  <c r="C17" i="33"/>
  <c r="C19" i="33"/>
  <c r="C21" i="33"/>
  <c r="C23" i="33"/>
  <c r="C25" i="33"/>
  <c r="C27" i="33"/>
  <c r="C29" i="33"/>
  <c r="C31" i="33"/>
  <c r="C33" i="33"/>
  <c r="C35" i="33"/>
  <c r="C36" i="33"/>
  <c r="H12" i="36"/>
  <c r="E12" i="36"/>
  <c r="D10" i="38" s="1"/>
  <c r="B12" i="36"/>
  <c r="H12" i="35"/>
  <c r="E12" i="35"/>
  <c r="C10" i="38" s="1"/>
  <c r="B12" i="35"/>
  <c r="H12" i="34"/>
  <c r="E12" i="34"/>
  <c r="B12" i="34"/>
  <c r="I12" i="36" l="1"/>
  <c r="I12" i="34"/>
  <c r="D10" i="33"/>
  <c r="I12" i="35"/>
  <c r="C10" i="33"/>
  <c r="B13" i="33"/>
  <c r="H11" i="36"/>
  <c r="E11" i="36"/>
  <c r="B11" i="36"/>
  <c r="H11" i="35"/>
  <c r="E11" i="35"/>
  <c r="B11" i="35"/>
  <c r="H11" i="34"/>
  <c r="E11" i="34"/>
  <c r="B11" i="34"/>
  <c r="U12" i="35" l="1"/>
  <c r="C13" i="39"/>
  <c r="B13" i="38"/>
  <c r="E13" i="38" s="1"/>
  <c r="B13" i="39"/>
  <c r="U12" i="36"/>
  <c r="D13" i="39"/>
  <c r="B13" i="37"/>
  <c r="E13" i="37" s="1"/>
  <c r="U12" i="34"/>
  <c r="I11" i="36"/>
  <c r="D9" i="38"/>
  <c r="D9" i="33"/>
  <c r="C9" i="38"/>
  <c r="C9" i="33"/>
  <c r="I11" i="35"/>
  <c r="I11" i="34"/>
  <c r="H10" i="36"/>
  <c r="E10" i="36"/>
  <c r="H10" i="35"/>
  <c r="E10" i="35"/>
  <c r="B10" i="35"/>
  <c r="H10" i="34"/>
  <c r="E10" i="34"/>
  <c r="B10" i="34"/>
  <c r="I10" i="35" l="1"/>
  <c r="E13" i="39"/>
  <c r="U11" i="35"/>
  <c r="C12" i="39"/>
  <c r="U11" i="36"/>
  <c r="D12" i="39"/>
  <c r="B12" i="38"/>
  <c r="E12" i="38" s="1"/>
  <c r="B12" i="39"/>
  <c r="U10" i="35"/>
  <c r="C11" i="39"/>
  <c r="C8" i="38"/>
  <c r="C39" i="38" s="1"/>
  <c r="C8" i="33"/>
  <c r="U11" i="34"/>
  <c r="B12" i="33"/>
  <c r="B12" i="37"/>
  <c r="E12" i="37" s="1"/>
  <c r="D8" i="38"/>
  <c r="D39" i="38" s="1"/>
  <c r="D8" i="33"/>
  <c r="I10" i="34"/>
  <c r="U10" i="34" s="1"/>
  <c r="B10" i="36"/>
  <c r="I10" i="36" s="1"/>
  <c r="H9" i="36"/>
  <c r="E9" i="36"/>
  <c r="D7" i="33" s="1"/>
  <c r="B9" i="36"/>
  <c r="C7" i="33"/>
  <c r="H9" i="34"/>
  <c r="E9" i="34"/>
  <c r="B9" i="34"/>
  <c r="E12" i="39" l="1"/>
  <c r="U10" i="36"/>
  <c r="D11" i="39"/>
  <c r="B11" i="38"/>
  <c r="E11" i="38" s="1"/>
  <c r="B11" i="39"/>
  <c r="B11" i="33"/>
  <c r="E11" i="37"/>
  <c r="B42" i="37"/>
  <c r="I9" i="36"/>
  <c r="I9" i="34"/>
  <c r="H8" i="35"/>
  <c r="E11" i="39" l="1"/>
  <c r="U9" i="36"/>
  <c r="D10" i="39"/>
  <c r="B10" i="38"/>
  <c r="E10" i="38" s="1"/>
  <c r="B10" i="39"/>
  <c r="C10" i="39"/>
  <c r="B10" i="33"/>
  <c r="U9" i="34"/>
  <c r="H8" i="36"/>
  <c r="E8" i="36"/>
  <c r="D6" i="33" s="1"/>
  <c r="D37" i="33" s="1"/>
  <c r="B8" i="36"/>
  <c r="H8" i="34"/>
  <c r="E10" i="39" l="1"/>
  <c r="I8" i="36"/>
  <c r="E8" i="35"/>
  <c r="E8" i="34"/>
  <c r="B8" i="34"/>
  <c r="H7" i="36"/>
  <c r="E7" i="36"/>
  <c r="B7" i="36"/>
  <c r="E7" i="35"/>
  <c r="B7" i="35"/>
  <c r="H7" i="34"/>
  <c r="E7" i="34"/>
  <c r="I8" i="34" l="1"/>
  <c r="B9" i="39" s="1"/>
  <c r="U8" i="36"/>
  <c r="D9" i="39"/>
  <c r="I8" i="35"/>
  <c r="C6" i="33"/>
  <c r="C37" i="33" s="1"/>
  <c r="B9" i="38"/>
  <c r="E9" i="38" s="1"/>
  <c r="B9" i="33"/>
  <c r="U8" i="34"/>
  <c r="I7" i="36"/>
  <c r="I7" i="35"/>
  <c r="B7" i="34"/>
  <c r="I7" i="34" s="1"/>
  <c r="B8" i="39" s="1"/>
  <c r="H6" i="36"/>
  <c r="E6" i="36"/>
  <c r="B6" i="36"/>
  <c r="H6" i="35"/>
  <c r="E6" i="35"/>
  <c r="B6" i="35"/>
  <c r="H6" i="34"/>
  <c r="E6" i="34"/>
  <c r="B6" i="34"/>
  <c r="E5" i="36"/>
  <c r="E5" i="35"/>
  <c r="E5" i="34"/>
  <c r="B5" i="34"/>
  <c r="H5" i="36"/>
  <c r="B5" i="36"/>
  <c r="H5" i="35"/>
  <c r="B5" i="35"/>
  <c r="H5" i="34"/>
  <c r="U8" i="35" l="1"/>
  <c r="C9" i="39"/>
  <c r="E9" i="39" s="1"/>
  <c r="U7" i="35"/>
  <c r="C8" i="39"/>
  <c r="U7" i="36"/>
  <c r="D8" i="39"/>
  <c r="B8" i="38"/>
  <c r="B8" i="33"/>
  <c r="U7" i="34"/>
  <c r="I6" i="36"/>
  <c r="I6" i="35"/>
  <c r="I6" i="34"/>
  <c r="I5" i="36"/>
  <c r="I5" i="34"/>
  <c r="E8" i="39" l="1"/>
  <c r="U6" i="36"/>
  <c r="D7" i="39"/>
  <c r="U6" i="34"/>
  <c r="B7" i="39"/>
  <c r="U6" i="35"/>
  <c r="C7" i="39"/>
  <c r="U5" i="35"/>
  <c r="C6" i="39"/>
  <c r="U35" i="35"/>
  <c r="D6" i="39"/>
  <c r="D36" i="39" s="1"/>
  <c r="I35" i="36"/>
  <c r="B6" i="33"/>
  <c r="B6" i="39"/>
  <c r="I35" i="34"/>
  <c r="B7" i="33"/>
  <c r="E8" i="38"/>
  <c r="E39" i="38" s="1"/>
  <c r="B39" i="38"/>
  <c r="U5" i="36"/>
  <c r="U5" i="34"/>
  <c r="J2" i="32"/>
  <c r="I2" i="32"/>
  <c r="N5" i="32"/>
  <c r="M5" i="32"/>
  <c r="L5" i="32"/>
  <c r="K5" i="32"/>
  <c r="J5" i="32"/>
  <c r="I5" i="32"/>
  <c r="B5" i="32"/>
  <c r="U35" i="36" l="1"/>
  <c r="I12" i="40"/>
  <c r="J12" i="40" s="1"/>
  <c r="I11" i="40"/>
  <c r="J11" i="40" s="1"/>
  <c r="B37" i="37"/>
  <c r="E37" i="37" s="1"/>
  <c r="E42" i="37" s="1"/>
  <c r="I10" i="40"/>
  <c r="C36" i="39"/>
  <c r="E7" i="39"/>
  <c r="B37" i="33"/>
  <c r="E6" i="33"/>
  <c r="E6" i="39"/>
  <c r="B36" i="39"/>
  <c r="B37" i="38"/>
  <c r="E37" i="38" s="1"/>
  <c r="U35" i="34"/>
  <c r="E12" i="33"/>
  <c r="E11" i="33"/>
  <c r="E10" i="33"/>
  <c r="E9" i="33"/>
  <c r="E8" i="33"/>
  <c r="E14" i="33"/>
  <c r="E13" i="33"/>
  <c r="J10" i="40" l="1"/>
  <c r="C14" i="40"/>
  <c r="E36" i="39"/>
  <c r="E7" i="33"/>
  <c r="E18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17" i="33"/>
  <c r="E19" i="33"/>
  <c r="E15" i="33"/>
  <c r="E16" i="33"/>
  <c r="E37" i="33" l="1"/>
  <c r="C5" i="32"/>
  <c r="H2" i="32" l="1"/>
  <c r="G2" i="32"/>
  <c r="F2" i="32"/>
  <c r="E2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AF4" i="32"/>
  <c r="AE4" i="32"/>
  <c r="AD4" i="32"/>
  <c r="AC4" i="32"/>
  <c r="AB4" i="32"/>
  <c r="AA4" i="32"/>
  <c r="Z4" i="32"/>
  <c r="Y4" i="32"/>
  <c r="X4" i="32"/>
  <c r="G4" i="32"/>
  <c r="F4" i="32"/>
  <c r="E4" i="32"/>
  <c r="D4" i="32"/>
  <c r="C4" i="32"/>
  <c r="D5" i="32" l="1"/>
  <c r="B4" i="32"/>
  <c r="B3" i="32"/>
  <c r="D2" i="32"/>
  <c r="C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B2" i="32"/>
  <c r="C3" i="32"/>
  <c r="G5" i="32" l="1"/>
  <c r="E5" i="32" l="1"/>
  <c r="F5" i="32"/>
  <c r="H5" i="32"/>
  <c r="D3" i="32"/>
  <c r="V19" i="29"/>
  <c r="E3" i="32" l="1"/>
  <c r="F3" i="32" l="1"/>
  <c r="G3" i="32" l="1"/>
  <c r="H3" i="32" l="1"/>
  <c r="Q26" i="20" l="1"/>
  <c r="Q26" i="21" s="1"/>
  <c r="Q26" i="22" s="1"/>
  <c r="Q26" i="23" s="1"/>
  <c r="Q26" i="24" s="1"/>
  <c r="O25" i="20"/>
  <c r="O25" i="21" s="1"/>
  <c r="O25" i="22" s="1"/>
  <c r="O25" i="23" s="1"/>
  <c r="O25" i="24" s="1"/>
  <c r="O25" i="25" s="1"/>
  <c r="O25" i="26" l="1"/>
  <c r="O25" i="27" s="1"/>
  <c r="O25" i="28" s="1"/>
  <c r="O25" i="29" s="1"/>
  <c r="O25" i="30" s="1"/>
  <c r="Q26" i="25"/>
  <c r="Q26" i="26" l="1"/>
  <c r="Q26" i="27" s="1"/>
  <c r="Q26" i="28" s="1"/>
  <c r="Q26" i="29" s="1"/>
  <c r="Q26" i="30" l="1"/>
</calcChain>
</file>

<file path=xl/comments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1.xml><?xml version="1.0" encoding="utf-8"?>
<comments xmlns="http://schemas.openxmlformats.org/spreadsheetml/2006/main">
  <authors>
    <author>Author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2.xml><?xml version="1.0" encoding="utf-8"?>
<comments xmlns="http://schemas.openxmlformats.org/spreadsheetml/2006/main">
  <authors>
    <author>Author</author>
  </authors>
  <commentList>
    <comment ref="D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3.xml><?xml version="1.0" encoding="utf-8"?>
<comments xmlns="http://schemas.openxmlformats.org/spreadsheetml/2006/main">
  <authors>
    <author>Author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4.xml><?xml version="1.0" encoding="utf-8"?>
<comments xmlns="http://schemas.openxmlformats.org/spreadsheetml/2006/main">
  <authors>
    <author>Author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5.xml><?xml version="1.0" encoding="utf-8"?>
<comments xmlns="http://schemas.openxmlformats.org/spreadsheetml/2006/main">
  <authors>
    <author>Author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<sst xmlns="http://schemas.openxmlformats.org/spreadsheetml/2006/main" count="4295" uniqueCount="289">
  <si>
    <t xml:space="preserve">   </t>
  </si>
  <si>
    <t xml:space="preserve">                                                                                   Crushing  &amp;  despatch report   of CHP, Phase - I  &amp; II </t>
  </si>
  <si>
    <t>Shift/ Hours</t>
  </si>
  <si>
    <t>Coal received by</t>
  </si>
  <si>
    <t>7AM - 8 AM</t>
  </si>
  <si>
    <t>9AM - 10AM</t>
  </si>
  <si>
    <t>10AM -11 AM</t>
  </si>
  <si>
    <t>11AM - 12 PM</t>
  </si>
  <si>
    <t>12PM - 1 PM</t>
  </si>
  <si>
    <t>Total</t>
  </si>
  <si>
    <t>Details of Rakes</t>
  </si>
  <si>
    <t xml:space="preserve"> </t>
  </si>
  <si>
    <t>Dumper</t>
  </si>
  <si>
    <t xml:space="preserve">Ist  </t>
  </si>
  <si>
    <t>Tripper</t>
  </si>
  <si>
    <t xml:space="preserve">Shift </t>
  </si>
  <si>
    <t>Pay loader</t>
  </si>
  <si>
    <t>Diversion</t>
  </si>
  <si>
    <t>2PM- 3 PM</t>
  </si>
  <si>
    <t>3PM-    4PM</t>
  </si>
  <si>
    <t>4PM-    5PM</t>
  </si>
  <si>
    <t>5PM-    6PM</t>
  </si>
  <si>
    <t>6PM-    7PM</t>
  </si>
  <si>
    <t>7PM-    8PM</t>
  </si>
  <si>
    <t>8PM-    9PM</t>
  </si>
  <si>
    <t xml:space="preserve">Iind </t>
  </si>
  <si>
    <t>Shift</t>
  </si>
  <si>
    <t>10PM-11PM</t>
  </si>
  <si>
    <t>11PM-12AM</t>
  </si>
  <si>
    <t>12AM - 1 AM</t>
  </si>
  <si>
    <t>1AM -  2AM</t>
  </si>
  <si>
    <t>2AM   -3 AM</t>
  </si>
  <si>
    <t>3AM - 4 AM</t>
  </si>
  <si>
    <t>4PM -   5 AM</t>
  </si>
  <si>
    <t xml:space="preserve">IIIrd </t>
  </si>
  <si>
    <t xml:space="preserve">                       Crusher running hours.</t>
  </si>
  <si>
    <t>Dumper  :</t>
  </si>
  <si>
    <t>Crusher No.</t>
  </si>
  <si>
    <t>Ist Shift</t>
  </si>
  <si>
    <t xml:space="preserve">Tripper      :   </t>
  </si>
  <si>
    <t>Start time</t>
  </si>
  <si>
    <t>Stop time</t>
  </si>
  <si>
    <t>Total Hrs</t>
  </si>
  <si>
    <t>Grand Total Hrs</t>
  </si>
  <si>
    <t>GC NO.1</t>
  </si>
  <si>
    <t xml:space="preserve"> Diversion  :    </t>
  </si>
  <si>
    <t>GC NO.2</t>
  </si>
  <si>
    <t xml:space="preserve">Crushing    :  </t>
  </si>
  <si>
    <t>GC NO.3</t>
  </si>
  <si>
    <t xml:space="preserve">Production : </t>
  </si>
  <si>
    <t>Prepaired by</t>
  </si>
  <si>
    <t>Foreman I/c.</t>
  </si>
  <si>
    <t>Sr.Manager (E&amp;M)</t>
  </si>
  <si>
    <t>Incharge CHP</t>
  </si>
  <si>
    <t xml:space="preserve">Dudhichua </t>
  </si>
  <si>
    <t>Dudhichua</t>
  </si>
  <si>
    <t>Cc, Incharge Sales,Dudhichua</t>
  </si>
  <si>
    <t>VSTPP</t>
  </si>
  <si>
    <t>RHSTPP</t>
  </si>
  <si>
    <t>IIIrd Shift</t>
  </si>
  <si>
    <t>2nd Shift</t>
  </si>
  <si>
    <t>Prepared by</t>
  </si>
  <si>
    <t>Total
Phase-I</t>
  </si>
  <si>
    <t>Total
Phase-II</t>
  </si>
  <si>
    <t>B/D hrs</t>
  </si>
  <si>
    <t xml:space="preserve">No.Rakes  :     </t>
  </si>
  <si>
    <t xml:space="preserve">Jayant  </t>
  </si>
  <si>
    <t>Mobile Crusher</t>
  </si>
  <si>
    <t xml:space="preserve">Total D.O. : </t>
  </si>
  <si>
    <t xml:space="preserve">DCH Despatch:  </t>
  </si>
  <si>
    <t xml:space="preserve">Surface Miner </t>
  </si>
  <si>
    <t>NIL</t>
  </si>
  <si>
    <t xml:space="preserve">Jayant  Transport :    </t>
  </si>
  <si>
    <t>Maintanence Hr</t>
  </si>
  <si>
    <t>Details</t>
  </si>
  <si>
    <t>Te./Hrs</t>
  </si>
  <si>
    <t>Pay loader :   
Phase-I +II</t>
  </si>
  <si>
    <t>G Total Hrs</t>
  </si>
  <si>
    <t xml:space="preserve">Warf wall :4  </t>
  </si>
  <si>
    <t>Total Despatch:</t>
  </si>
  <si>
    <t>Dispatch</t>
  </si>
  <si>
    <t xml:space="preserve">Progressive Silo:    </t>
  </si>
  <si>
    <t xml:space="preserve">Progressive DCH    </t>
  </si>
  <si>
    <t>Date</t>
  </si>
  <si>
    <t>Plant Running Hours</t>
  </si>
  <si>
    <t>Streem -I</t>
  </si>
  <si>
    <t>Streem -II</t>
  </si>
  <si>
    <t>Streem -III</t>
  </si>
  <si>
    <t>120T Dumper</t>
  </si>
  <si>
    <t>85T Dumper</t>
  </si>
  <si>
    <t>Payloder</t>
  </si>
  <si>
    <t>Phase -I</t>
  </si>
  <si>
    <t>G Total</t>
  </si>
  <si>
    <t>Progressive DCH</t>
  </si>
  <si>
    <t>FROM</t>
  </si>
  <si>
    <t>TO</t>
  </si>
  <si>
    <t>chp Incharge</t>
  </si>
  <si>
    <t>Break down Hr</t>
  </si>
  <si>
    <t>Crushing Qty</t>
  </si>
  <si>
    <t>Rakes</t>
  </si>
  <si>
    <t>Qty</t>
  </si>
  <si>
    <t>Prograsive Qty</t>
  </si>
  <si>
    <t xml:space="preserve">                                                                                            Sream -III</t>
  </si>
  <si>
    <t xml:space="preserve">                Optr.Hrs</t>
  </si>
  <si>
    <t xml:space="preserve"> Idle Hrs.</t>
  </si>
  <si>
    <t xml:space="preserve">                             Maintenance Hrs</t>
  </si>
  <si>
    <t xml:space="preserve">                                         Break Down Hrs </t>
  </si>
  <si>
    <t>Remarks</t>
  </si>
  <si>
    <t>A</t>
  </si>
  <si>
    <t>B</t>
  </si>
  <si>
    <t>C</t>
  </si>
  <si>
    <t>Total Hrs.</t>
  </si>
  <si>
    <t>Crusher</t>
  </si>
  <si>
    <t>A/Feeder</t>
  </si>
  <si>
    <t>Conv.</t>
  </si>
  <si>
    <t>Electrical</t>
  </si>
  <si>
    <t>TOTAL</t>
  </si>
  <si>
    <t xml:space="preserve">                   Incharge CHP</t>
  </si>
  <si>
    <t xml:space="preserve">                   Sr.Manager (E&amp;M)</t>
  </si>
  <si>
    <t>Dudhichua Project</t>
  </si>
  <si>
    <r>
      <t xml:space="preserve">      </t>
    </r>
    <r>
      <rPr>
        <b/>
        <sz val="12"/>
        <color theme="1"/>
        <rFont val="Times New Roman"/>
        <family val="1"/>
      </rPr>
      <t>Cc;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</t>
    </r>
  </si>
  <si>
    <t xml:space="preserve">                                                                                            Sream -I</t>
  </si>
  <si>
    <t xml:space="preserve">                                                                                            Sream -II</t>
  </si>
  <si>
    <t xml:space="preserve">Despatch </t>
  </si>
  <si>
    <t xml:space="preserve">Coal recieve </t>
  </si>
  <si>
    <t>Phase -I+II</t>
  </si>
  <si>
    <t xml:space="preserve">           Daily report  for the month of   Aug'  2019 CHP, Dudhichua</t>
  </si>
  <si>
    <t>SSTPS</t>
  </si>
  <si>
    <t xml:space="preserve"> Dumper</t>
  </si>
  <si>
    <t>Total phase I+II</t>
  </si>
  <si>
    <t>Phase II</t>
  </si>
  <si>
    <t>Phase I</t>
  </si>
  <si>
    <t>.</t>
  </si>
  <si>
    <t xml:space="preserve">           Daily report  for the month of   September'  2019 CHP, Dudhichua</t>
  </si>
  <si>
    <t xml:space="preserve">Warf wall :3 </t>
  </si>
  <si>
    <t>Complit</t>
  </si>
  <si>
    <t>SSTPP</t>
  </si>
  <si>
    <t>Warf wall :  4</t>
  </si>
  <si>
    <t>Warf wall :   4</t>
  </si>
  <si>
    <t>LGPU</t>
  </si>
  <si>
    <t xml:space="preserve"> Date  :  28.10.2019</t>
  </si>
  <si>
    <t>5AM-  6 AM</t>
  </si>
  <si>
    <t>6AM - 7AM</t>
  </si>
  <si>
    <t>8AM - 9AM</t>
  </si>
  <si>
    <t xml:space="preserve">                                       Daily report  for the month of   OCT'  2019 CHP, Dudhichua</t>
  </si>
  <si>
    <t>General Manager , Dudhichua : For  kind  information.</t>
  </si>
  <si>
    <t>Staff Officer (E&amp;M), Dudhichua</t>
  </si>
  <si>
    <t xml:space="preserve">                          Project Officer, Dudhichua.</t>
  </si>
  <si>
    <t>Project Engineer (E&amp;M), Dudhichua.</t>
  </si>
  <si>
    <t xml:space="preserve">                              Project Officer, Dudhichua.</t>
  </si>
  <si>
    <t xml:space="preserve"> Date  :  19.11.2019</t>
  </si>
  <si>
    <t xml:space="preserve">Warf wall :5  </t>
  </si>
  <si>
    <t>291/19737.71</t>
  </si>
  <si>
    <t xml:space="preserve"> Date  :  20.11.2019</t>
  </si>
  <si>
    <t>Warf wall : 3</t>
  </si>
  <si>
    <t>175/12098.85</t>
  </si>
  <si>
    <t xml:space="preserve"> SSTPS</t>
  </si>
  <si>
    <t xml:space="preserve"> VSTPP</t>
  </si>
  <si>
    <t>1PM- 2 PM</t>
  </si>
  <si>
    <t>9PM-10PM</t>
  </si>
  <si>
    <t>234/16499.64</t>
  </si>
  <si>
    <t xml:space="preserve"> Date  :  01.11.2019</t>
  </si>
  <si>
    <t>294/18605.29</t>
  </si>
  <si>
    <t xml:space="preserve"> Date  :  02.11.2019</t>
  </si>
  <si>
    <t>291/19141.50</t>
  </si>
  <si>
    <t xml:space="preserve"> Date  :  03.11.2019</t>
  </si>
  <si>
    <t>292/19019.66</t>
  </si>
  <si>
    <t xml:space="preserve"> Date  :  04.11.2019</t>
  </si>
  <si>
    <t>291/18974.05</t>
  </si>
  <si>
    <t xml:space="preserve"> Date  :  05.11.2019</t>
  </si>
  <si>
    <t>232/15739.50</t>
  </si>
  <si>
    <t xml:space="preserve"> Date  :  06.11.2019</t>
  </si>
  <si>
    <t>292/18589.20</t>
  </si>
  <si>
    <t xml:space="preserve"> Date  :  7.11.2019</t>
  </si>
  <si>
    <t xml:space="preserve"> Date  :  08.11.2019</t>
  </si>
  <si>
    <t>291/19514.0716499.64</t>
  </si>
  <si>
    <t xml:space="preserve"> Date  :  9.11.2019</t>
  </si>
  <si>
    <t xml:space="preserve">Warf wall :5 </t>
  </si>
  <si>
    <t>290/19762.10</t>
  </si>
  <si>
    <t xml:space="preserve"> Date  :  10.11.2019</t>
  </si>
  <si>
    <t xml:space="preserve"> Date  :  21.11.2019</t>
  </si>
  <si>
    <t>Warf wall :   5</t>
  </si>
  <si>
    <t>291/20313.32</t>
  </si>
  <si>
    <t xml:space="preserve"> Date  :  22.11.2019</t>
  </si>
  <si>
    <t>234/15938.46</t>
  </si>
  <si>
    <t xml:space="preserve"> Date  :  23.11.2019</t>
  </si>
  <si>
    <t>173/11981.24</t>
  </si>
  <si>
    <t xml:space="preserve"> Date  :  24.11.2019</t>
  </si>
  <si>
    <t>233/16263</t>
  </si>
  <si>
    <t xml:space="preserve"> Date  :  25.11.2019</t>
  </si>
  <si>
    <t>290/19301.80</t>
  </si>
  <si>
    <t xml:space="preserve"> Date  :  26.11.2019</t>
  </si>
  <si>
    <t>237/150769</t>
  </si>
  <si>
    <t xml:space="preserve"> Date  :  27.11.2019</t>
  </si>
  <si>
    <t>233/15374.2</t>
  </si>
  <si>
    <t>234/15310.98</t>
  </si>
  <si>
    <t xml:space="preserve"> Date  :  29.11.2019</t>
  </si>
  <si>
    <t xml:space="preserve"> Date  :  30.11.2019</t>
  </si>
  <si>
    <t>Warf wall :  3</t>
  </si>
  <si>
    <t>176/11931.07</t>
  </si>
  <si>
    <t xml:space="preserve"> Date  :  11.11.2019</t>
  </si>
  <si>
    <t>292/19520.78</t>
  </si>
  <si>
    <t xml:space="preserve"> Date  :  12.11.2019</t>
  </si>
  <si>
    <t>292/19820.34</t>
  </si>
  <si>
    <t xml:space="preserve"> Date  :  14.11.2019</t>
  </si>
  <si>
    <t>290/19408.64</t>
  </si>
  <si>
    <t>Warf wall :6</t>
  </si>
  <si>
    <t>350/23365.74</t>
  </si>
  <si>
    <t xml:space="preserve"> Date  :  15.11.2019</t>
  </si>
  <si>
    <t>290/19539.45</t>
  </si>
  <si>
    <t xml:space="preserve"> Date  :  16.11.2019</t>
  </si>
  <si>
    <t xml:space="preserve"> Date  :  17.11.2019</t>
  </si>
  <si>
    <t>292/19182.92</t>
  </si>
  <si>
    <t xml:space="preserve"> Date  :  18.11.2019</t>
  </si>
  <si>
    <t>232/15247.28</t>
  </si>
  <si>
    <t xml:space="preserve">           Daily report  for the month of   Nov'  2019 CHP, Dudhichua</t>
  </si>
  <si>
    <t>Northern  Coalfields Limited</t>
  </si>
  <si>
    <t>CHP,Dudhichua  Project.</t>
  </si>
  <si>
    <t xml:space="preserve"> CHP</t>
  </si>
  <si>
    <t xml:space="preserve">Running Hrs as per norms/ Standard Hrs.  </t>
  </si>
  <si>
    <t>Maint. Hrs</t>
  </si>
  <si>
    <t xml:space="preserve"> B/D Hrs</t>
  </si>
  <si>
    <t>Idle Hrs</t>
  </si>
  <si>
    <t>Running/Operating Hrs</t>
  </si>
  <si>
    <t>Available Hrs</t>
  </si>
  <si>
    <t>Availabilityin  %</t>
  </si>
  <si>
    <t>Utilization  in %</t>
  </si>
  <si>
    <t>Reason  of  Break down</t>
  </si>
  <si>
    <t>Stream-I</t>
  </si>
  <si>
    <t>Stream-II</t>
  </si>
  <si>
    <t>Stream-III</t>
  </si>
  <si>
    <t>i)Foreign material received in GC No.3
ii) Sump pump BD
iii) C2A pulley cracked and welding it</t>
  </si>
  <si>
    <t xml:space="preserve">   Total Running   Hrs. of Crusher</t>
  </si>
  <si>
    <t>Total  Crushing  qty. in MT</t>
  </si>
  <si>
    <t>TPH</t>
  </si>
  <si>
    <t>Total despatch   through CHP  in  MT.</t>
  </si>
  <si>
    <t>Total Silo full hrs</t>
  </si>
  <si>
    <t xml:space="preserve">Total  stoppage  hours 
of Crusher  due to 
incoming foreign  material from Mine hours </t>
  </si>
  <si>
    <t xml:space="preserve">Foreign Material:  </t>
  </si>
  <si>
    <r>
      <t>Note</t>
    </r>
    <r>
      <rPr>
        <sz val="11"/>
        <color theme="1"/>
        <rFont val="Times New Roman"/>
        <family val="1"/>
      </rPr>
      <t xml:space="preserve">  (i)   Available  Hrs = Operating  hrs + Idle Hrs.    </t>
    </r>
  </si>
  <si>
    <r>
      <t xml:space="preserve">           (ii) Availability    =  </t>
    </r>
    <r>
      <rPr>
        <u/>
        <sz val="11"/>
        <color theme="1"/>
        <rFont val="Times New Roman"/>
        <family val="1"/>
      </rPr>
      <t>Available Hrs x 100</t>
    </r>
  </si>
  <si>
    <t xml:space="preserve">                                             Standard Hrs</t>
  </si>
  <si>
    <r>
      <t xml:space="preserve">          (iii) Utilization   =      </t>
    </r>
    <r>
      <rPr>
        <u/>
        <sz val="11"/>
        <color theme="1"/>
        <rFont val="Times New Roman"/>
        <family val="1"/>
      </rPr>
      <t>Operating  Hrs x 100</t>
    </r>
  </si>
  <si>
    <t xml:space="preserve">                       Available Hrs</t>
  </si>
  <si>
    <t xml:space="preserve">          (iv) Idle  hours= Total hours  - ( Maint. hour + B/d hours + Operating hrs)</t>
  </si>
  <si>
    <r>
      <t xml:space="preserve">      </t>
    </r>
    <r>
      <rPr>
        <b/>
        <sz val="12"/>
        <color theme="1"/>
        <rFont val="Times New Roman"/>
        <family val="1"/>
      </rPr>
      <t>Cc;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Dudhichua Project</t>
    </r>
  </si>
  <si>
    <t xml:space="preserve">         1. General Manager , Dudhichua : For  kind  information.</t>
  </si>
  <si>
    <t xml:space="preserve">         2. General Manager ( Mine), Dudhichua.</t>
  </si>
  <si>
    <t xml:space="preserve">         3. General Manager (E&amp;M), Dudhichua</t>
  </si>
  <si>
    <t xml:space="preserve">         4. Project Officer, Dudhichua.</t>
  </si>
  <si>
    <t xml:space="preserve">         5 . Project Engineer (E&amp;M), Dudhichua.</t>
  </si>
  <si>
    <t>5x 3= 15 hrs daily
(30 x15=  450)</t>
  </si>
  <si>
    <t>267 Rakes Average 8.90 Rakes  per day.</t>
  </si>
  <si>
    <t>14.20 Hrs</t>
  </si>
  <si>
    <t>30.00 Hrs</t>
  </si>
  <si>
    <t>Shovel tooth , Rail Pole</t>
  </si>
  <si>
    <t xml:space="preserve">                                       Daily report  for the month of  Nov'  2019 CHP, Dudhichua</t>
  </si>
  <si>
    <t xml:space="preserve">                                       Daily report  for the month of   Nov'  2019 CHP, Dudhichua</t>
  </si>
  <si>
    <t>Removal of rail pole at A/F no.2</t>
  </si>
  <si>
    <t xml:space="preserve">GC No.2 under s/d </t>
  </si>
  <si>
    <t xml:space="preserve">   "</t>
  </si>
  <si>
    <t>i)AF no.1   Hopper jamming by slurry coal and big size bolder.
ii)Belt jointing  of Conv1.1
iii)Pulley bearing sleeve damaged</t>
  </si>
  <si>
    <t xml:space="preserve">i) GC No.2 Under maintenance
ii)  Counter shaft bolt damaged.
iii) skirt rubber replacement </t>
  </si>
  <si>
    <t>Conv.1.1 chute jamming</t>
  </si>
  <si>
    <t>Conv.1.1 Belt jointing</t>
  </si>
  <si>
    <t>Shovel  teeth in GC no.1</t>
  </si>
  <si>
    <t xml:space="preserve">Lubrication pump  B/d &amp; shovel teeth </t>
  </si>
  <si>
    <t>Roller replacement work</t>
  </si>
  <si>
    <t>Skirt  rubber replacement of Cv1.1</t>
  </si>
  <si>
    <t>Return Roller replacement work</t>
  </si>
  <si>
    <t>Lubrication pump  B/d   &amp; skirt rubber change of Conv 3.1</t>
  </si>
  <si>
    <t>Replacement of multidisc  with plate  &amp; belt at Cv2.1 drive.</t>
  </si>
  <si>
    <t>Replacement  of  skirt rubber of Conv.2.1</t>
  </si>
  <si>
    <t>Lubrication  pipe line damaged</t>
  </si>
  <si>
    <t>Apron feeder counter shaft damaged</t>
  </si>
  <si>
    <t>Chute jamming of C-2A</t>
  </si>
  <si>
    <t>pulley welding of C-2A</t>
  </si>
  <si>
    <t>Chute jamming of GC no.3</t>
  </si>
  <si>
    <t>Apron feeder chute jamming</t>
  </si>
  <si>
    <t>Skirt rubber replacement</t>
  </si>
  <si>
    <t>Roller replacement</t>
  </si>
  <si>
    <t>Shovel Tooth &amp; dozer chain pad in  GC no.3</t>
  </si>
  <si>
    <t>Pulley welding of C-2A</t>
  </si>
  <si>
    <t>GC no.3 Maintenance wok</t>
  </si>
  <si>
    <t xml:space="preserve"> Date  :        .01.2020</t>
  </si>
  <si>
    <t xml:space="preserve">Warf wall :  </t>
  </si>
  <si>
    <t xml:space="preserve">  </t>
  </si>
  <si>
    <t>Monthly  Report of  Nov 2019</t>
  </si>
  <si>
    <t xml:space="preserve">                           Incharge CHP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</si>
</sst>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h:mm;@"/>
    <numFmt numFmtId="166" formatCode="[h]:mm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b/>
      <sz val="18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000000"/>
      <name val="Times New Roman"/>
      <family val="1"/>
    </font>
    <font>
      <u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/>
    </xf>
    <xf numFmtId="14" fontId="3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 wrapText="1"/>
    </xf>
    <xf numFmtId="14" fontId="5" fillId="0" borderId="2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1" fontId="5" fillId="0" borderId="2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14" fontId="5" fillId="0" borderId="6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2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>
      <alignment horizontal="center" vertical="top"/>
    </xf>
    <xf numFmtId="2" fontId="2" fillId="0" borderId="0" xfId="0" applyNumberFormat="1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top" wrapText="1"/>
    </xf>
    <xf numFmtId="2" fontId="2" fillId="0" borderId="2" xfId="0" applyNumberFormat="1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center" vertical="top" wrapText="1" readingOrder="1"/>
    </xf>
    <xf numFmtId="0" fontId="5" fillId="0" borderId="12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center"/>
    </xf>
    <xf numFmtId="2" fontId="2" fillId="0" borderId="0" xfId="0" applyNumberFormat="1" applyFont="1" applyFill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4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 vertical="top"/>
    </xf>
    <xf numFmtId="165" fontId="1" fillId="0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center" vertical="top" wrapText="1"/>
    </xf>
    <xf numFmtId="165" fontId="2" fillId="0" borderId="4" xfId="0" applyNumberFormat="1" applyFont="1" applyFill="1" applyBorder="1" applyAlignment="1">
      <alignment horizontal="center" vertical="top"/>
    </xf>
    <xf numFmtId="1" fontId="5" fillId="0" borderId="14" xfId="0" applyNumberFormat="1" applyFont="1" applyFill="1" applyBorder="1" applyAlignment="1">
      <alignment horizontal="center" vertical="top" wrapText="1"/>
    </xf>
    <xf numFmtId="165" fontId="5" fillId="0" borderId="6" xfId="0" applyNumberFormat="1" applyFont="1" applyFill="1" applyBorder="1" applyAlignment="1">
      <alignment horizontal="center" vertical="top"/>
    </xf>
    <xf numFmtId="166" fontId="5" fillId="0" borderId="6" xfId="0" applyNumberFormat="1" applyFont="1" applyFill="1" applyBorder="1" applyAlignment="1">
      <alignment horizontal="center" vertical="top"/>
    </xf>
    <xf numFmtId="1" fontId="2" fillId="0" borderId="2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top" wrapText="1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top"/>
    </xf>
    <xf numFmtId="166" fontId="2" fillId="0" borderId="5" xfId="0" applyNumberFormat="1" applyFont="1" applyFill="1" applyBorder="1" applyAlignment="1">
      <alignment horizontal="center" vertical="top"/>
    </xf>
    <xf numFmtId="1" fontId="5" fillId="0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top" wrapText="1"/>
    </xf>
    <xf numFmtId="2" fontId="2" fillId="0" borderId="2" xfId="0" applyNumberFormat="1" applyFont="1" applyFill="1" applyBorder="1" applyAlignment="1">
      <alignment horizontal="right" vertical="center"/>
    </xf>
    <xf numFmtId="0" fontId="2" fillId="0" borderId="7" xfId="0" applyFont="1" applyFill="1" applyBorder="1" applyAlignment="1">
      <alignment horizontal="left" vertical="top" wrapText="1"/>
    </xf>
    <xf numFmtId="0" fontId="0" fillId="0" borderId="2" xfId="0" applyBorder="1"/>
    <xf numFmtId="14" fontId="0" fillId="0" borderId="2" xfId="0" applyNumberFormat="1" applyBorder="1"/>
    <xf numFmtId="2" fontId="0" fillId="0" borderId="2" xfId="0" applyNumberFormat="1" applyBorder="1"/>
    <xf numFmtId="0" fontId="2" fillId="0" borderId="7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top" wrapText="1"/>
    </xf>
    <xf numFmtId="1" fontId="5" fillId="0" borderId="3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/>
    </xf>
    <xf numFmtId="166" fontId="5" fillId="0" borderId="7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11" fillId="0" borderId="0" xfId="0" applyFont="1"/>
    <xf numFmtId="0" fontId="3" fillId="0" borderId="0" xfId="0" applyFont="1"/>
    <xf numFmtId="0" fontId="12" fillId="0" borderId="0" xfId="0" applyFont="1"/>
    <xf numFmtId="0" fontId="13" fillId="0" borderId="1" xfId="0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13" fillId="0" borderId="1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5" xfId="0" applyFont="1" applyBorder="1"/>
    <xf numFmtId="0" fontId="0" fillId="0" borderId="5" xfId="0" applyBorder="1"/>
    <xf numFmtId="0" fontId="0" fillId="0" borderId="6" xfId="0" applyBorder="1"/>
    <xf numFmtId="0" fontId="13" fillId="0" borderId="1" xfId="0" applyFont="1" applyBorder="1"/>
    <xf numFmtId="0" fontId="0" fillId="0" borderId="12" xfId="0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0" fontId="13" fillId="0" borderId="1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3" fillId="0" borderId="2" xfId="0" applyFont="1" applyBorder="1" applyAlignment="1">
      <alignment vertical="top"/>
    </xf>
    <xf numFmtId="0" fontId="1" fillId="0" borderId="12" xfId="0" applyFont="1" applyBorder="1"/>
    <xf numFmtId="2" fontId="0" fillId="0" borderId="2" xfId="0" applyNumberFormat="1" applyFont="1" applyBorder="1" applyAlignment="1">
      <alignment horizontal="center" vertical="top"/>
    </xf>
    <xf numFmtId="0" fontId="0" fillId="0" borderId="12" xfId="0" applyFont="1" applyBorder="1" applyAlignment="1">
      <alignment horizontal="left" vertical="top" wrapText="1"/>
    </xf>
    <xf numFmtId="0" fontId="13" fillId="0" borderId="2" xfId="0" applyFont="1" applyFill="1" applyBorder="1"/>
    <xf numFmtId="2" fontId="0" fillId="0" borderId="0" xfId="0" applyNumberForma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2" fontId="0" fillId="0" borderId="0" xfId="0" applyNumberFormat="1" applyFont="1" applyAlignment="1">
      <alignment horizontal="center" vertical="top"/>
    </xf>
    <xf numFmtId="2" fontId="14" fillId="0" borderId="0" xfId="0" applyNumberFormat="1" applyFont="1" applyAlignment="1">
      <alignment horizontal="center" vertical="top"/>
    </xf>
    <xf numFmtId="20" fontId="0" fillId="0" borderId="0" xfId="0" applyNumberFormat="1" applyAlignment="1">
      <alignment horizontal="center" vertical="top"/>
    </xf>
    <xf numFmtId="2" fontId="0" fillId="0" borderId="0" xfId="0" applyNumberFormat="1"/>
    <xf numFmtId="20" fontId="0" fillId="0" borderId="0" xfId="0" applyNumberFormat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4" fontId="1" fillId="0" borderId="12" xfId="0" applyNumberFormat="1" applyFont="1" applyBorder="1" applyAlignment="1">
      <alignment vertical="top"/>
    </xf>
    <xf numFmtId="20" fontId="0" fillId="0" borderId="2" xfId="0" applyNumberFormat="1" applyFont="1" applyBorder="1" applyAlignment="1">
      <alignment horizontal="center" vertical="top"/>
    </xf>
    <xf numFmtId="20" fontId="13" fillId="0" borderId="2" xfId="0" applyNumberFormat="1" applyFont="1" applyBorder="1" applyAlignment="1">
      <alignment horizontal="center" vertical="top"/>
    </xf>
    <xf numFmtId="0" fontId="0" fillId="0" borderId="8" xfId="0" applyBorder="1"/>
    <xf numFmtId="0" fontId="13" fillId="0" borderId="12" xfId="0" applyFont="1" applyBorder="1" applyAlignment="1">
      <alignment vertical="top"/>
    </xf>
    <xf numFmtId="20" fontId="13" fillId="0" borderId="12" xfId="0" applyNumberFormat="1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left" vertical="top" wrapText="1"/>
    </xf>
    <xf numFmtId="0" fontId="0" fillId="0" borderId="0" xfId="0" applyAlignment="1">
      <alignment horizontal="center"/>
    </xf>
    <xf numFmtId="166" fontId="0" fillId="0" borderId="2" xfId="0" applyNumberFormat="1" applyBorder="1"/>
    <xf numFmtId="0" fontId="0" fillId="0" borderId="2" xfId="0" applyFont="1" applyBorder="1" applyAlignment="1">
      <alignment horizontal="left" vertical="top" wrapText="1"/>
    </xf>
    <xf numFmtId="166" fontId="13" fillId="0" borderId="2" xfId="0" applyNumberFormat="1" applyFont="1" applyBorder="1" applyAlignment="1">
      <alignment horizontal="center" vertical="top"/>
    </xf>
    <xf numFmtId="46" fontId="13" fillId="0" borderId="12" xfId="0" applyNumberFormat="1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top"/>
    </xf>
    <xf numFmtId="2" fontId="2" fillId="0" borderId="0" xfId="0" applyNumberFormat="1" applyFont="1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2" fontId="5" fillId="0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left" vertical="top" wrapText="1"/>
    </xf>
    <xf numFmtId="165" fontId="2" fillId="0" borderId="1" xfId="0" applyNumberFormat="1" applyFont="1" applyFill="1" applyBorder="1" applyAlignment="1">
      <alignment horizontal="center" vertical="top"/>
    </xf>
    <xf numFmtId="14" fontId="5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top"/>
    </xf>
    <xf numFmtId="14" fontId="5" fillId="0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Font="1" applyFill="1" applyBorder="1" applyAlignment="1">
      <alignment horizontal="left" vertical="top" wrapText="1"/>
    </xf>
    <xf numFmtId="2" fontId="8" fillId="0" borderId="0" xfId="0" applyNumberFormat="1" applyFont="1" applyAlignment="1">
      <alignment horizontal="center" vertical="top"/>
    </xf>
    <xf numFmtId="2" fontId="15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top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2" fontId="2" fillId="2" borderId="2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left" vertical="top" wrapText="1"/>
    </xf>
    <xf numFmtId="2" fontId="5" fillId="2" borderId="2" xfId="0" applyNumberFormat="1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2" fontId="0" fillId="0" borderId="2" xfId="0" applyNumberFormat="1" applyBorder="1" applyAlignment="1">
      <alignment horizontal="center"/>
    </xf>
    <xf numFmtId="0" fontId="4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5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10" fontId="8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8" fillId="0" borderId="2" xfId="0" applyFont="1" applyBorder="1" applyAlignment="1">
      <alignment vertical="center"/>
    </xf>
    <xf numFmtId="4" fontId="8" fillId="0" borderId="2" xfId="0" applyNumberFormat="1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2" fontId="18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5" fillId="0" borderId="0" xfId="0" applyFont="1" applyAlignment="1">
      <alignment vertical="center"/>
    </xf>
    <xf numFmtId="0" fontId="17" fillId="0" borderId="2" xfId="0" applyFont="1" applyBorder="1" applyAlignment="1">
      <alignment vertical="center"/>
    </xf>
    <xf numFmtId="20" fontId="8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vertical="center"/>
    </xf>
    <xf numFmtId="166" fontId="14" fillId="0" borderId="2" xfId="0" applyNumberFormat="1" applyFont="1" applyBorder="1" applyAlignment="1">
      <alignment horizontal="center" vertical="center"/>
    </xf>
    <xf numFmtId="46" fontId="8" fillId="0" borderId="2" xfId="0" applyNumberFormat="1" applyFont="1" applyBorder="1" applyAlignment="1">
      <alignment horizontal="center" vertical="center"/>
    </xf>
    <xf numFmtId="0" fontId="0" fillId="0" borderId="0" xfId="0" applyNumberFormat="1"/>
    <xf numFmtId="0" fontId="0" fillId="0" borderId="12" xfId="0" applyFont="1" applyBorder="1" applyAlignment="1">
      <alignment horizontal="center" vertical="top" wrapText="1"/>
    </xf>
    <xf numFmtId="20" fontId="14" fillId="0" borderId="12" xfId="0" applyNumberFormat="1" applyFont="1" applyBorder="1" applyAlignment="1">
      <alignment horizontal="center" vertical="top" wrapText="1"/>
    </xf>
    <xf numFmtId="20" fontId="14" fillId="0" borderId="12" xfId="0" applyNumberFormat="1" applyFont="1" applyBorder="1" applyAlignment="1">
      <alignment horizontal="left" vertical="top" wrapText="1"/>
    </xf>
    <xf numFmtId="0" fontId="5" fillId="0" borderId="4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5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5" fillId="0" borderId="5" xfId="0" applyFont="1" applyFill="1" applyBorder="1" applyAlignment="1">
      <alignment horizontal="center" vertical="top"/>
    </xf>
    <xf numFmtId="0" fontId="5" fillId="0" borderId="6" xfId="0" applyFont="1" applyFill="1" applyBorder="1" applyAlignment="1">
      <alignment horizontal="center" vertical="top"/>
    </xf>
    <xf numFmtId="0" fontId="5" fillId="0" borderId="5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right" vertical="center"/>
    </xf>
    <xf numFmtId="0" fontId="0" fillId="0" borderId="6" xfId="0" applyFon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/>
    <xf numFmtId="0" fontId="15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3"/>
  <sheetViews>
    <sheetView workbookViewId="0">
      <pane ySplit="1" topLeftCell="A20" activePane="bottomLeft" state="frozen"/>
      <selection pane="bottomLeft" activeCell="D23" sqref="D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425781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161</v>
      </c>
    </row>
    <row r="3" spans="1:17" ht="37.5" customHeight="1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</row>
    <row r="4" spans="1:17" ht="15" customHeight="1" x14ac:dyDescent="0.25">
      <c r="A4" s="21"/>
      <c r="B4" s="22" t="s">
        <v>12</v>
      </c>
      <c r="C4" s="23"/>
      <c r="D4" s="23"/>
      <c r="E4" s="23"/>
      <c r="F4" s="23"/>
      <c r="G4" s="23"/>
      <c r="H4" s="23"/>
      <c r="I4" s="23"/>
      <c r="J4" s="23"/>
      <c r="K4" s="23">
        <v>180</v>
      </c>
      <c r="L4" s="23">
        <v>0</v>
      </c>
      <c r="M4" s="115">
        <f>K4+L4</f>
        <v>180</v>
      </c>
      <c r="N4" s="123" t="s">
        <v>156</v>
      </c>
      <c r="O4" s="117" t="s">
        <v>94</v>
      </c>
      <c r="P4" s="124" t="s">
        <v>95</v>
      </c>
      <c r="Q4" s="36"/>
    </row>
    <row r="5" spans="1:17" ht="16.5" customHeight="1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13</v>
      </c>
      <c r="L5" s="23">
        <v>0</v>
      </c>
      <c r="M5" s="115">
        <f>K5+L5</f>
        <v>13</v>
      </c>
      <c r="N5" s="123" t="s">
        <v>157</v>
      </c>
      <c r="O5" s="75"/>
      <c r="P5" s="75"/>
      <c r="Q5" s="75"/>
    </row>
    <row r="6" spans="1:17" ht="15.75" customHeight="1" x14ac:dyDescent="0.25">
      <c r="A6" s="24" t="s">
        <v>15</v>
      </c>
      <c r="B6" s="22" t="s">
        <v>16</v>
      </c>
      <c r="C6" s="23"/>
      <c r="D6" s="23"/>
      <c r="E6" s="23"/>
      <c r="F6" s="23"/>
      <c r="G6" s="23"/>
      <c r="H6" s="23"/>
      <c r="I6" s="23"/>
      <c r="J6" s="23"/>
      <c r="K6" s="23">
        <v>10</v>
      </c>
      <c r="L6" s="23">
        <v>0</v>
      </c>
      <c r="M6" s="115">
        <f t="shared" ref="M6:M7" si="0">K6+L6</f>
        <v>10</v>
      </c>
      <c r="N6" s="123" t="s">
        <v>136</v>
      </c>
      <c r="O6" s="118"/>
      <c r="P6" s="74"/>
      <c r="Q6" s="229"/>
    </row>
    <row r="7" spans="1:17" ht="15" customHeight="1" x14ac:dyDescent="0.25">
      <c r="A7" s="26"/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>
        <v>80</v>
      </c>
      <c r="L7" s="23">
        <v>0</v>
      </c>
      <c r="M7" s="115">
        <f t="shared" si="0"/>
        <v>80</v>
      </c>
      <c r="N7" s="123" t="s">
        <v>11</v>
      </c>
      <c r="O7" s="75"/>
      <c r="P7" s="75"/>
      <c r="Q7" s="75"/>
    </row>
    <row r="8" spans="1:17" ht="28.5" customHeight="1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29" t="s">
        <v>0</v>
      </c>
    </row>
    <row r="9" spans="1:17" ht="33" customHeight="1" x14ac:dyDescent="0.25">
      <c r="A9" s="36"/>
      <c r="B9" s="37" t="s">
        <v>12</v>
      </c>
      <c r="C9" s="23"/>
      <c r="D9" s="23"/>
      <c r="E9" s="23"/>
      <c r="F9" s="23"/>
      <c r="G9" s="23"/>
      <c r="H9" s="23"/>
      <c r="I9" s="23"/>
      <c r="J9" s="23"/>
      <c r="K9" s="23">
        <v>203</v>
      </c>
      <c r="L9" s="23">
        <v>0</v>
      </c>
      <c r="M9" s="115">
        <f>L9+K9</f>
        <v>203</v>
      </c>
      <c r="N9" s="93"/>
      <c r="O9" s="120"/>
      <c r="P9" s="93"/>
      <c r="Q9" s="41"/>
    </row>
    <row r="10" spans="1:17" ht="15" customHeight="1" x14ac:dyDescent="0.25">
      <c r="A10" s="39" t="s">
        <v>25</v>
      </c>
      <c r="B10" s="37" t="s">
        <v>14</v>
      </c>
      <c r="C10" s="23"/>
      <c r="D10" s="23"/>
      <c r="E10" s="23"/>
      <c r="F10" s="23"/>
      <c r="G10" s="23"/>
      <c r="H10" s="23"/>
      <c r="I10" s="23"/>
      <c r="J10" s="23"/>
      <c r="K10" s="23">
        <v>5</v>
      </c>
      <c r="L10" s="23">
        <v>0</v>
      </c>
      <c r="M10" s="115">
        <f>L10+K10</f>
        <v>5</v>
      </c>
      <c r="N10" s="93"/>
      <c r="O10" s="275" t="s">
        <v>97</v>
      </c>
      <c r="P10" s="276"/>
      <c r="Q10" s="49" t="s">
        <v>74</v>
      </c>
    </row>
    <row r="11" spans="1:17" ht="13.5" customHeight="1" x14ac:dyDescent="0.25">
      <c r="A11" s="39" t="s">
        <v>26</v>
      </c>
      <c r="B11" s="37" t="s">
        <v>16</v>
      </c>
      <c r="C11" s="23"/>
      <c r="D11" s="23"/>
      <c r="E11" s="23"/>
      <c r="F11" s="23"/>
      <c r="G11" s="23"/>
      <c r="H11" s="23"/>
      <c r="I11" s="23"/>
      <c r="J11" s="23"/>
      <c r="K11" s="23">
        <v>31</v>
      </c>
      <c r="L11" s="23">
        <v>0</v>
      </c>
      <c r="M11" s="115">
        <f>L11+K11</f>
        <v>31</v>
      </c>
      <c r="N11" s="93"/>
      <c r="O11" s="117" t="s">
        <v>94</v>
      </c>
      <c r="P11" s="124" t="s">
        <v>95</v>
      </c>
      <c r="Q11" s="75"/>
    </row>
    <row r="12" spans="1:17" ht="13.5" customHeight="1" x14ac:dyDescent="0.25">
      <c r="A12" s="41"/>
      <c r="B12" s="37" t="s">
        <v>17</v>
      </c>
      <c r="C12" s="23"/>
      <c r="D12" s="23"/>
      <c r="E12" s="23"/>
      <c r="F12" s="23"/>
      <c r="G12" s="23"/>
      <c r="H12" s="23"/>
      <c r="I12" s="23"/>
      <c r="J12" s="23"/>
      <c r="K12" s="23">
        <v>43</v>
      </c>
      <c r="L12" s="23">
        <v>0</v>
      </c>
      <c r="M12" s="115">
        <f>L12+K12</f>
        <v>43</v>
      </c>
      <c r="N12" s="93"/>
      <c r="O12" s="75"/>
      <c r="P12" s="75"/>
      <c r="Q12" s="75"/>
    </row>
    <row r="13" spans="1:17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29"/>
    </row>
    <row r="14" spans="1:17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150</v>
      </c>
      <c r="L14" s="23">
        <v>0</v>
      </c>
      <c r="M14" s="115">
        <f>L14+K14</f>
        <v>150</v>
      </c>
      <c r="N14" s="122"/>
      <c r="O14" s="119"/>
      <c r="P14" s="74"/>
      <c r="Q14" s="230"/>
    </row>
    <row r="15" spans="1:17" ht="33.75" customHeight="1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9</v>
      </c>
      <c r="L15" s="23">
        <v>0</v>
      </c>
      <c r="M15" s="115">
        <f>L15+K15</f>
        <v>9</v>
      </c>
      <c r="N15" s="122"/>
      <c r="O15" s="121"/>
      <c r="P15" s="93"/>
      <c r="Q15" s="43"/>
    </row>
    <row r="16" spans="1:17" ht="15.75" customHeight="1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12</v>
      </c>
      <c r="L16" s="23">
        <v>0</v>
      </c>
      <c r="M16" s="115">
        <f>L16+K16</f>
        <v>12</v>
      </c>
      <c r="N16" s="122"/>
      <c r="O16" s="122"/>
      <c r="P16" s="93"/>
      <c r="Q16" s="43"/>
    </row>
    <row r="17" spans="1:20" ht="17.25" customHeight="1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36</v>
      </c>
      <c r="L17" s="23">
        <v>0</v>
      </c>
      <c r="M17" s="115">
        <f>L17+K17</f>
        <v>36</v>
      </c>
      <c r="N17" s="122"/>
      <c r="O17" s="122"/>
      <c r="P17" s="93"/>
      <c r="Q17" s="41"/>
    </row>
    <row r="18" spans="1:20" ht="21" customHeight="1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533</v>
      </c>
      <c r="O18" s="277" t="s">
        <v>72</v>
      </c>
      <c r="P18" s="278"/>
      <c r="Q18" s="74" t="s">
        <v>71</v>
      </c>
    </row>
    <row r="19" spans="1:20" ht="15" customHeight="1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27</v>
      </c>
      <c r="O19" s="78">
        <v>835.59</v>
      </c>
      <c r="P19" s="52" t="s">
        <v>151</v>
      </c>
      <c r="Q19" s="74" t="s">
        <v>162</v>
      </c>
    </row>
    <row r="20" spans="1:20" ht="15.75" customHeight="1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53</v>
      </c>
      <c r="O20" s="88" t="s">
        <v>66</v>
      </c>
      <c r="P20" s="85">
        <v>65</v>
      </c>
      <c r="Q20" s="74">
        <v>4225</v>
      </c>
    </row>
    <row r="21" spans="1:20" ht="25.5" customHeight="1" x14ac:dyDescent="0.25">
      <c r="A21" s="16" t="s">
        <v>44</v>
      </c>
      <c r="B21" s="75">
        <v>206.26736111111111</v>
      </c>
      <c r="C21" s="75">
        <v>206.54166666666666</v>
      </c>
      <c r="D21" s="75">
        <f t="shared" ref="D21:D22" si="1">C21-B21</f>
        <v>0.27430555555554292</v>
      </c>
      <c r="E21" s="75">
        <v>206.54166666666666</v>
      </c>
      <c r="F21" s="75">
        <v>206.875</v>
      </c>
      <c r="G21" s="75">
        <f>F21-E21</f>
        <v>0.33333333333334281</v>
      </c>
      <c r="H21" s="75">
        <v>206.91666666666666</v>
      </c>
      <c r="I21" s="75">
        <v>207.20833333333334</v>
      </c>
      <c r="J21" s="81">
        <f>I21-H21-K21</f>
        <v>0.29166666666668561</v>
      </c>
      <c r="K21" s="75"/>
      <c r="L21" s="83">
        <f>D21+G21+J21</f>
        <v>0.89930555555557135</v>
      </c>
      <c r="M21" s="209" t="s">
        <v>45</v>
      </c>
      <c r="N21" s="74">
        <f>M17+M12+M7</f>
        <v>159</v>
      </c>
      <c r="O21" s="89" t="s">
        <v>70</v>
      </c>
      <c r="P21" s="85">
        <v>337</v>
      </c>
      <c r="Q21" s="74">
        <v>8862.7199999999993</v>
      </c>
    </row>
    <row r="22" spans="1:20" ht="27" customHeight="1" x14ac:dyDescent="0.25">
      <c r="A22" s="16" t="s">
        <v>46</v>
      </c>
      <c r="B22" s="75">
        <v>206.26041666666666</v>
      </c>
      <c r="C22" s="75">
        <v>206.54166666666666</v>
      </c>
      <c r="D22" s="75">
        <f t="shared" si="1"/>
        <v>0.28125</v>
      </c>
      <c r="E22" s="75">
        <v>206.58333333333334</v>
      </c>
      <c r="F22" s="75">
        <v>206.875</v>
      </c>
      <c r="G22" s="75">
        <f t="shared" ref="G22" si="2">F22-E22</f>
        <v>0.29166666666665719</v>
      </c>
      <c r="H22" s="75">
        <v>206.90625</v>
      </c>
      <c r="I22" s="75">
        <v>207.20833333333334</v>
      </c>
      <c r="J22" s="81">
        <f>I22-H22-K22</f>
        <v>0.30208333333334281</v>
      </c>
      <c r="K22" s="85"/>
      <c r="L22" s="83">
        <f>D22+G22+J22</f>
        <v>0.875</v>
      </c>
      <c r="M22" s="55" t="s">
        <v>47</v>
      </c>
      <c r="N22" s="74">
        <v>30635.59</v>
      </c>
      <c r="O22" s="91" t="s">
        <v>67</v>
      </c>
      <c r="P22" s="85">
        <v>176</v>
      </c>
      <c r="Q22" s="74">
        <v>4362.22</v>
      </c>
    </row>
    <row r="23" spans="1:20" ht="27" customHeight="1" x14ac:dyDescent="0.25">
      <c r="A23" s="215" t="s">
        <v>48</v>
      </c>
      <c r="B23" s="75"/>
      <c r="C23" s="75"/>
      <c r="D23" s="75"/>
      <c r="E23" s="75"/>
      <c r="F23" s="75"/>
      <c r="G23" s="75"/>
      <c r="H23" s="75"/>
      <c r="I23" s="75"/>
      <c r="J23" s="81"/>
      <c r="K23" s="213"/>
      <c r="L23" s="214">
        <f>D23+G23+J23</f>
        <v>0</v>
      </c>
      <c r="M23" s="209" t="s">
        <v>65</v>
      </c>
      <c r="N23" s="96">
        <v>10</v>
      </c>
      <c r="O23" s="97" t="s">
        <v>68</v>
      </c>
      <c r="P23" s="86">
        <v>277</v>
      </c>
      <c r="Q23" s="74">
        <v>8551.6</v>
      </c>
    </row>
    <row r="24" spans="1:20" ht="30" customHeight="1" x14ac:dyDescent="0.25">
      <c r="A24" s="16" t="s">
        <v>77</v>
      </c>
      <c r="B24" s="76"/>
      <c r="C24" s="76"/>
      <c r="D24" s="75">
        <f>SUM(D21:D23)</f>
        <v>0.55555555555554292</v>
      </c>
      <c r="E24" s="77"/>
      <c r="F24" s="77"/>
      <c r="G24" s="75">
        <f>SUM(G21:G23)</f>
        <v>0.625</v>
      </c>
      <c r="H24" s="77"/>
      <c r="I24" s="77"/>
      <c r="J24" s="81">
        <f>SUM(J21:J23)</f>
        <v>0.59375000000002842</v>
      </c>
      <c r="K24" s="85"/>
      <c r="L24" s="94">
        <f>SUM(L21:L23)</f>
        <v>1.7743055555555713</v>
      </c>
      <c r="M24" s="74" t="s">
        <v>80</v>
      </c>
      <c r="N24" s="74">
        <v>36752.230000000003</v>
      </c>
      <c r="P24" s="90" t="s">
        <v>69</v>
      </c>
      <c r="Q24" s="49">
        <v>59684.12</v>
      </c>
    </row>
    <row r="25" spans="1:20" ht="27" customHeight="1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</f>
        <v>36752.230000000003</v>
      </c>
      <c r="P25" s="209" t="s">
        <v>79</v>
      </c>
      <c r="Q25" s="99">
        <v>63909.120000000003</v>
      </c>
    </row>
    <row r="26" spans="1:20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59000</v>
      </c>
      <c r="P26" s="57" t="s">
        <v>93</v>
      </c>
      <c r="Q26" s="78">
        <f>Q24</f>
        <v>59684.12</v>
      </c>
    </row>
    <row r="27" spans="1:20" ht="18.75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42.35</v>
      </c>
      <c r="M27" s="63"/>
      <c r="N27" s="100">
        <f>N22/L27</f>
        <v>723.39055489964574</v>
      </c>
      <c r="O27" s="92" t="s">
        <v>75</v>
      </c>
      <c r="P27" s="78"/>
      <c r="Q27" s="74" t="s">
        <v>132</v>
      </c>
    </row>
    <row r="28" spans="1:20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20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20" ht="14.25" customHeight="1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</row>
    <row r="31" spans="1:20" ht="1.5" hidden="1" customHeight="1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  <c r="R31" s="1" t="s">
        <v>55</v>
      </c>
      <c r="T31" s="1" t="s">
        <v>55</v>
      </c>
    </row>
    <row r="32" spans="1:20" x14ac:dyDescent="0.25">
      <c r="A32" s="68"/>
      <c r="B32" s="73" t="s">
        <v>56</v>
      </c>
      <c r="C32" s="68"/>
      <c r="D32" s="69"/>
      <c r="E32" s="70"/>
      <c r="F32" s="70"/>
      <c r="G32" s="71"/>
      <c r="H32" s="68" t="s">
        <v>53</v>
      </c>
      <c r="I32" s="69"/>
      <c r="J32" s="69"/>
      <c r="K32" s="72"/>
      <c r="L32" s="72"/>
      <c r="M32" s="68"/>
      <c r="N32" s="68"/>
      <c r="P32" s="68" t="s">
        <v>53</v>
      </c>
    </row>
    <row r="36" spans="2:13" x14ac:dyDescent="0.25">
      <c r="M36" s="56" t="s">
        <v>11</v>
      </c>
    </row>
    <row r="39" spans="2:13" x14ac:dyDescent="0.25">
      <c r="B39" s="64"/>
      <c r="C39" s="13"/>
      <c r="D39" s="27"/>
      <c r="E39" s="28"/>
      <c r="F39" s="28"/>
      <c r="G39" s="29"/>
      <c r="H39" s="27"/>
      <c r="I39" s="27"/>
      <c r="J39" s="27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.74803149606299213" right="0" top="0.51181102362204722" bottom="0" header="0.31496062992125984" footer="0.31496062992125984"/>
  <pageSetup paperSize="9" scale="83" orientation="landscape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opLeftCell="A13" workbookViewId="0">
      <selection activeCell="A2" sqref="A2:Q3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179</v>
      </c>
    </row>
    <row r="3" spans="1:18" ht="37.5" customHeight="1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  <c r="R3" s="20"/>
    </row>
    <row r="4" spans="1:18" ht="15" customHeight="1" x14ac:dyDescent="0.25">
      <c r="A4" s="21"/>
      <c r="B4" s="22" t="s">
        <v>12</v>
      </c>
      <c r="C4" s="23"/>
      <c r="D4" s="23"/>
      <c r="E4" s="23"/>
      <c r="F4" s="23"/>
      <c r="G4" s="23"/>
      <c r="H4" s="23"/>
      <c r="I4" s="23"/>
      <c r="J4" s="23"/>
      <c r="K4" s="23">
        <v>125</v>
      </c>
      <c r="L4" s="23">
        <v>68</v>
      </c>
      <c r="M4" s="115">
        <f>K4+L4</f>
        <v>193</v>
      </c>
      <c r="N4" s="123" t="s">
        <v>156</v>
      </c>
      <c r="O4" s="117" t="s">
        <v>94</v>
      </c>
      <c r="P4" s="124" t="s">
        <v>95</v>
      </c>
      <c r="Q4" s="36"/>
      <c r="R4" s="113"/>
    </row>
    <row r="5" spans="1:18" ht="16.5" customHeight="1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0</v>
      </c>
      <c r="M5" s="115">
        <f>K5+L5</f>
        <v>0</v>
      </c>
      <c r="N5" s="123" t="s">
        <v>157</v>
      </c>
      <c r="O5" s="75"/>
      <c r="P5" s="75"/>
      <c r="Q5" s="75"/>
      <c r="R5" s="13"/>
    </row>
    <row r="6" spans="1:18" ht="15.75" customHeight="1" x14ac:dyDescent="0.25">
      <c r="A6" s="24" t="s">
        <v>15</v>
      </c>
      <c r="B6" s="22" t="s">
        <v>16</v>
      </c>
      <c r="C6" s="23"/>
      <c r="D6" s="23"/>
      <c r="E6" s="23"/>
      <c r="F6" s="23"/>
      <c r="G6" s="23"/>
      <c r="H6" s="23"/>
      <c r="I6" s="23"/>
      <c r="J6" s="23"/>
      <c r="K6" s="23">
        <v>10</v>
      </c>
      <c r="L6" s="23">
        <v>10</v>
      </c>
      <c r="M6" s="115">
        <f t="shared" ref="M6:M7" si="0">K6+L6</f>
        <v>20</v>
      </c>
      <c r="N6" s="123" t="s">
        <v>136</v>
      </c>
      <c r="O6" s="118"/>
      <c r="P6" s="74"/>
      <c r="Q6" s="229"/>
      <c r="R6" s="13"/>
    </row>
    <row r="7" spans="1:18" ht="12.75" customHeight="1" x14ac:dyDescent="0.25">
      <c r="A7" s="26"/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>
        <v>80</v>
      </c>
      <c r="L7" s="23">
        <v>34</v>
      </c>
      <c r="M7" s="115">
        <f t="shared" si="0"/>
        <v>114</v>
      </c>
      <c r="N7" s="123" t="s">
        <v>11</v>
      </c>
      <c r="O7" s="75"/>
      <c r="P7" s="75"/>
      <c r="Q7" s="75"/>
      <c r="R7" s="13"/>
    </row>
    <row r="8" spans="1:18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29" t="s">
        <v>0</v>
      </c>
      <c r="R8" s="31"/>
    </row>
    <row r="9" spans="1:18" ht="15" x14ac:dyDescent="0.25">
      <c r="A9" s="36"/>
      <c r="B9" s="37" t="s">
        <v>12</v>
      </c>
      <c r="C9" s="23"/>
      <c r="D9" s="23"/>
      <c r="E9" s="23"/>
      <c r="F9" s="23"/>
      <c r="G9" s="23"/>
      <c r="H9" s="23"/>
      <c r="I9" s="23"/>
      <c r="J9" s="23"/>
      <c r="K9" s="23">
        <v>88</v>
      </c>
      <c r="L9" s="23">
        <v>65</v>
      </c>
      <c r="M9" s="115">
        <f>L9+K9</f>
        <v>153</v>
      </c>
      <c r="N9" s="93"/>
      <c r="O9" s="120"/>
      <c r="P9" s="93"/>
      <c r="Q9" s="41"/>
      <c r="R9" s="35"/>
    </row>
    <row r="10" spans="1:18" ht="15" customHeight="1" x14ac:dyDescent="0.25">
      <c r="A10" s="39" t="s">
        <v>25</v>
      </c>
      <c r="B10" s="37" t="s">
        <v>14</v>
      </c>
      <c r="C10" s="23"/>
      <c r="D10" s="23"/>
      <c r="E10" s="23"/>
      <c r="F10" s="23"/>
      <c r="G10" s="23"/>
      <c r="H10" s="23"/>
      <c r="I10" s="23"/>
      <c r="J10" s="23"/>
      <c r="K10" s="23">
        <v>0</v>
      </c>
      <c r="L10" s="23">
        <v>0</v>
      </c>
      <c r="M10" s="115">
        <f>L10+K10</f>
        <v>0</v>
      </c>
      <c r="N10" s="93"/>
      <c r="O10" s="275" t="s">
        <v>97</v>
      </c>
      <c r="P10" s="276"/>
      <c r="Q10" s="49" t="s">
        <v>74</v>
      </c>
      <c r="R10" s="38"/>
    </row>
    <row r="11" spans="1:18" ht="13.5" customHeight="1" x14ac:dyDescent="0.25">
      <c r="A11" s="39" t="s">
        <v>26</v>
      </c>
      <c r="B11" s="37" t="s">
        <v>16</v>
      </c>
      <c r="C11" s="23"/>
      <c r="D11" s="23"/>
      <c r="E11" s="23"/>
      <c r="F11" s="23"/>
      <c r="G11" s="23"/>
      <c r="H11" s="23"/>
      <c r="I11" s="23"/>
      <c r="J11" s="23"/>
      <c r="K11" s="23">
        <v>5</v>
      </c>
      <c r="L11" s="23">
        <v>0</v>
      </c>
      <c r="M11" s="115">
        <f>L11+K11</f>
        <v>5</v>
      </c>
      <c r="N11" s="93"/>
      <c r="O11" s="117" t="s">
        <v>94</v>
      </c>
      <c r="P11" s="124" t="s">
        <v>95</v>
      </c>
      <c r="Q11" s="75"/>
      <c r="R11" s="40"/>
    </row>
    <row r="12" spans="1:18" ht="13.5" customHeight="1" x14ac:dyDescent="0.25">
      <c r="A12" s="41"/>
      <c r="B12" s="37" t="s">
        <v>17</v>
      </c>
      <c r="C12" s="23"/>
      <c r="D12" s="23"/>
      <c r="E12" s="23"/>
      <c r="F12" s="23"/>
      <c r="G12" s="23"/>
      <c r="H12" s="23"/>
      <c r="I12" s="23"/>
      <c r="J12" s="23"/>
      <c r="K12" s="23">
        <v>27</v>
      </c>
      <c r="L12" s="23">
        <v>15</v>
      </c>
      <c r="M12" s="115">
        <f>L12+K12</f>
        <v>42</v>
      </c>
      <c r="N12" s="93"/>
      <c r="O12" s="75"/>
      <c r="P12" s="75"/>
      <c r="Q12" s="75"/>
      <c r="R12" s="40"/>
    </row>
    <row r="13" spans="1:18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29"/>
      <c r="R13" s="40"/>
    </row>
    <row r="14" spans="1:18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125</v>
      </c>
      <c r="L14" s="23">
        <v>40</v>
      </c>
      <c r="M14" s="115">
        <f>L14+K14</f>
        <v>165</v>
      </c>
      <c r="N14" s="122"/>
      <c r="O14" s="119"/>
      <c r="P14" s="74"/>
      <c r="Q14" s="230"/>
      <c r="R14" s="42"/>
    </row>
    <row r="15" spans="1:18" ht="33.75" customHeight="1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15">
        <f>L15+K15</f>
        <v>0</v>
      </c>
      <c r="N15" s="122"/>
      <c r="O15" s="121"/>
      <c r="P15" s="93"/>
      <c r="Q15" s="43"/>
      <c r="R15" s="35"/>
    </row>
    <row r="16" spans="1:18" ht="15.75" customHeight="1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20</v>
      </c>
      <c r="L16" s="23">
        <v>31</v>
      </c>
      <c r="M16" s="115">
        <f>L16+K16</f>
        <v>51</v>
      </c>
      <c r="N16" s="122"/>
      <c r="O16" s="122"/>
      <c r="P16" s="93"/>
      <c r="Q16" s="43"/>
      <c r="R16" s="38"/>
    </row>
    <row r="17" spans="1:18" ht="17.25" customHeight="1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20</v>
      </c>
      <c r="L17" s="23">
        <v>12</v>
      </c>
      <c r="M17" s="115">
        <f>L17+K17</f>
        <v>32</v>
      </c>
      <c r="N17" s="122"/>
      <c r="O17" s="122"/>
      <c r="P17" s="93"/>
      <c r="Q17" s="41"/>
      <c r="R17" s="40"/>
    </row>
    <row r="18" spans="1:18" ht="21" customHeight="1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511</v>
      </c>
      <c r="O18" s="277" t="s">
        <v>72</v>
      </c>
      <c r="P18" s="278"/>
      <c r="Q18" s="74" t="s">
        <v>71</v>
      </c>
      <c r="R18" s="40"/>
    </row>
    <row r="19" spans="1:18" ht="15" customHeight="1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0</v>
      </c>
      <c r="O19" s="78"/>
      <c r="P19" s="52" t="s">
        <v>78</v>
      </c>
      <c r="Q19" s="74" t="s">
        <v>160</v>
      </c>
      <c r="R19" s="42"/>
    </row>
    <row r="20" spans="1:18" ht="15.75" customHeight="1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76</v>
      </c>
      <c r="O20" s="88" t="s">
        <v>66</v>
      </c>
      <c r="P20" s="85">
        <v>90</v>
      </c>
      <c r="Q20" s="74">
        <v>5923.39</v>
      </c>
      <c r="R20" s="31"/>
    </row>
    <row r="21" spans="1:18" ht="25.5" customHeight="1" x14ac:dyDescent="0.25">
      <c r="A21" s="16" t="s">
        <v>44</v>
      </c>
      <c r="B21" s="75">
        <v>206.20833333333334</v>
      </c>
      <c r="C21" s="75">
        <v>206.5</v>
      </c>
      <c r="D21" s="75">
        <f t="shared" ref="D21:D23" si="1">C21-B21</f>
        <v>0.29166666666665719</v>
      </c>
      <c r="E21" s="75">
        <v>206.60416666666666</v>
      </c>
      <c r="F21" s="75">
        <v>206.875</v>
      </c>
      <c r="G21" s="75">
        <f>F21-E21</f>
        <v>0.27083333333334281</v>
      </c>
      <c r="H21" s="75">
        <v>206.875</v>
      </c>
      <c r="I21" s="75">
        <v>207.14583333333334</v>
      </c>
      <c r="J21" s="81">
        <f>I21-H21-K21</f>
        <v>0.27083333333334281</v>
      </c>
      <c r="K21" s="75"/>
      <c r="L21" s="83">
        <f>D21+G21+J21</f>
        <v>0.83333333333334281</v>
      </c>
      <c r="M21" s="209" t="s">
        <v>45</v>
      </c>
      <c r="N21" s="74">
        <f>M17+M12+M7</f>
        <v>188</v>
      </c>
      <c r="O21" s="89" t="s">
        <v>70</v>
      </c>
      <c r="P21" s="85">
        <v>366</v>
      </c>
      <c r="Q21" s="74">
        <v>8984.99</v>
      </c>
      <c r="R21" s="28"/>
    </row>
    <row r="22" spans="1:18" ht="27" customHeight="1" x14ac:dyDescent="0.25">
      <c r="A22" s="16" t="s">
        <v>46</v>
      </c>
      <c r="B22" s="75"/>
      <c r="C22" s="75"/>
      <c r="D22" s="75"/>
      <c r="E22" s="75"/>
      <c r="F22" s="75"/>
      <c r="G22" s="75"/>
      <c r="H22" s="75"/>
      <c r="I22" s="75"/>
      <c r="J22" s="81"/>
      <c r="K22" s="85"/>
      <c r="L22" s="83">
        <f>D22+G22+J22</f>
        <v>0</v>
      </c>
      <c r="M22" s="55" t="s">
        <v>47</v>
      </c>
      <c r="N22" s="74">
        <v>29600</v>
      </c>
      <c r="O22" s="91" t="s">
        <v>67</v>
      </c>
      <c r="P22" s="85">
        <v>169</v>
      </c>
      <c r="Q22" s="74">
        <v>4556.63</v>
      </c>
      <c r="R22" s="28"/>
    </row>
    <row r="23" spans="1:18" ht="27" customHeight="1" x14ac:dyDescent="0.25">
      <c r="A23" s="215" t="s">
        <v>48</v>
      </c>
      <c r="B23" s="75">
        <v>206.32638888888889</v>
      </c>
      <c r="C23" s="75">
        <v>206.52777777777777</v>
      </c>
      <c r="D23" s="75">
        <f t="shared" si="1"/>
        <v>0.20138888888888573</v>
      </c>
      <c r="E23" s="75">
        <v>206.625</v>
      </c>
      <c r="F23" s="75">
        <v>206.875</v>
      </c>
      <c r="G23" s="75">
        <f t="shared" ref="G23" si="2">F23-E23</f>
        <v>0.25</v>
      </c>
      <c r="H23" s="75">
        <v>206.91319444444446</v>
      </c>
      <c r="I23" s="75">
        <v>207.20833333333334</v>
      </c>
      <c r="J23" s="81">
        <f>I23-H23-K23</f>
        <v>0.29513888888888573</v>
      </c>
      <c r="K23" s="213"/>
      <c r="L23" s="214">
        <f>D23+G23+J23</f>
        <v>0.74652777777777146</v>
      </c>
      <c r="M23" s="209" t="s">
        <v>65</v>
      </c>
      <c r="N23" s="96">
        <v>8</v>
      </c>
      <c r="O23" s="97" t="s">
        <v>68</v>
      </c>
      <c r="P23" s="86">
        <v>222</v>
      </c>
      <c r="Q23" s="74">
        <v>6857.93</v>
      </c>
      <c r="R23" s="28"/>
    </row>
    <row r="24" spans="1:18" ht="25.5" x14ac:dyDescent="0.25">
      <c r="A24" s="16" t="s">
        <v>77</v>
      </c>
      <c r="B24" s="76"/>
      <c r="C24" s="76"/>
      <c r="D24" s="75">
        <f>SUM(D21:D23)</f>
        <v>0.49305555555554292</v>
      </c>
      <c r="E24" s="77"/>
      <c r="F24" s="77"/>
      <c r="G24" s="75">
        <f>SUM(G21:G23)</f>
        <v>0.52083333333334281</v>
      </c>
      <c r="H24" s="77"/>
      <c r="I24" s="77"/>
      <c r="J24" s="81">
        <f>SUM(J21:J23)</f>
        <v>0.56597222222222854</v>
      </c>
      <c r="K24" s="85"/>
      <c r="L24" s="94">
        <f>SUM(L21:L23)</f>
        <v>1.5798611111111143</v>
      </c>
      <c r="M24" s="74" t="s">
        <v>80</v>
      </c>
      <c r="N24" s="74">
        <v>29423.69</v>
      </c>
      <c r="P24" s="90" t="s">
        <v>69</v>
      </c>
      <c r="Q24" s="49">
        <v>49576.33</v>
      </c>
      <c r="R24" s="28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N24+Sheet9!O25</f>
        <v>331707.83</v>
      </c>
      <c r="P25" s="209" t="s">
        <v>79</v>
      </c>
      <c r="Q25" s="99">
        <v>55499.72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56000</v>
      </c>
      <c r="P26" s="57" t="s">
        <v>93</v>
      </c>
      <c r="Q26" s="78">
        <f>Q24+Sheet9!Q26</f>
        <v>521812.12000000005</v>
      </c>
      <c r="R26" s="88"/>
    </row>
    <row r="27" spans="1:18" ht="17.25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37.549999999999997</v>
      </c>
      <c r="M27" s="63"/>
      <c r="N27" s="100">
        <f>N22/L27</f>
        <v>788.2822902796272</v>
      </c>
      <c r="O27" s="92" t="s">
        <v>75</v>
      </c>
      <c r="P27" s="78"/>
      <c r="Q27" s="74" t="s">
        <v>132</v>
      </c>
      <c r="R27" s="88"/>
    </row>
    <row r="28" spans="1:18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ht="14.25" customHeight="1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  <c r="R30" s="13"/>
    </row>
    <row r="31" spans="1:18" ht="1.5" hidden="1" customHeight="1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  <c r="R31" s="13"/>
    </row>
    <row r="32" spans="1:18" x14ac:dyDescent="0.25">
      <c r="A32" s="68"/>
      <c r="B32" s="73" t="s">
        <v>56</v>
      </c>
      <c r="C32" s="68"/>
      <c r="D32" s="69"/>
      <c r="E32" s="70"/>
      <c r="F32" s="70"/>
      <c r="G32" s="71"/>
      <c r="H32" s="4" t="s">
        <v>54</v>
      </c>
      <c r="I32" s="1"/>
      <c r="J32" s="1"/>
      <c r="K32" s="1"/>
      <c r="P32" s="1" t="s">
        <v>55</v>
      </c>
    </row>
    <row r="33" spans="1:14" x14ac:dyDescent="0.25">
      <c r="A33" s="68"/>
      <c r="B33" s="73"/>
      <c r="C33" s="68"/>
      <c r="D33" s="69"/>
      <c r="E33" s="70"/>
      <c r="F33" s="70"/>
      <c r="G33" s="71"/>
      <c r="H33" s="69"/>
      <c r="I33" s="69"/>
      <c r="J33" s="69"/>
      <c r="K33" s="72"/>
      <c r="L33" s="72"/>
      <c r="M33" s="70"/>
    </row>
    <row r="34" spans="1:14" x14ac:dyDescent="0.25">
      <c r="A34" s="68"/>
      <c r="L34" s="6"/>
      <c r="M34" s="4"/>
    </row>
    <row r="35" spans="1:14" x14ac:dyDescent="0.25">
      <c r="A35" s="68"/>
      <c r="B35" s="73"/>
      <c r="C35" s="68"/>
      <c r="D35" s="69"/>
      <c r="E35" s="70"/>
      <c r="F35" s="70"/>
      <c r="G35" s="71"/>
      <c r="H35" s="69"/>
      <c r="I35" s="69"/>
      <c r="J35" s="69"/>
      <c r="K35" s="72"/>
      <c r="L35" s="72"/>
      <c r="M35" s="68"/>
      <c r="N35" s="68"/>
    </row>
    <row r="39" spans="1:14" x14ac:dyDescent="0.25">
      <c r="M39" s="56" t="s">
        <v>11</v>
      </c>
    </row>
    <row r="42" spans="1:14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1" right="0" top="0.5" bottom="0" header="0.31496062992126" footer="0.31496062992126"/>
  <pageSetup paperSize="9" scale="83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topLeftCell="A10" workbookViewId="0">
      <selection activeCell="A2" sqref="A2:Q3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14" style="1" customWidth="1"/>
    <col min="15" max="15" width="12.140625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200</v>
      </c>
    </row>
    <row r="3" spans="1:18" ht="37.5" customHeight="1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  <c r="R3" s="20"/>
    </row>
    <row r="4" spans="1:18" ht="15" customHeight="1" x14ac:dyDescent="0.25">
      <c r="A4" s="21"/>
      <c r="B4" s="22" t="s">
        <v>12</v>
      </c>
      <c r="C4" s="23">
        <v>25</v>
      </c>
      <c r="D4" s="23">
        <v>48</v>
      </c>
      <c r="E4" s="23">
        <v>31</v>
      </c>
      <c r="F4" s="23">
        <v>22</v>
      </c>
      <c r="G4" s="23">
        <v>20</v>
      </c>
      <c r="H4" s="23">
        <v>21</v>
      </c>
      <c r="I4" s="23">
        <v>33</v>
      </c>
      <c r="J4" s="23"/>
      <c r="K4" s="23">
        <v>128</v>
      </c>
      <c r="L4" s="23">
        <v>90</v>
      </c>
      <c r="M4" s="115">
        <f>K4+L4</f>
        <v>218</v>
      </c>
      <c r="N4" s="123" t="s">
        <v>156</v>
      </c>
      <c r="O4" s="117" t="s">
        <v>94</v>
      </c>
      <c r="P4" s="124" t="s">
        <v>95</v>
      </c>
      <c r="Q4" s="36"/>
      <c r="R4" s="113"/>
    </row>
    <row r="5" spans="1:18" ht="16.5" customHeight="1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0</v>
      </c>
      <c r="M5" s="115">
        <f>K5+L5</f>
        <v>0</v>
      </c>
      <c r="N5" s="123" t="s">
        <v>157</v>
      </c>
      <c r="O5" s="75"/>
      <c r="P5" s="75"/>
      <c r="Q5" s="75"/>
      <c r="R5" s="13"/>
    </row>
    <row r="6" spans="1:18" ht="15.75" customHeight="1" x14ac:dyDescent="0.25">
      <c r="A6" s="24" t="s">
        <v>15</v>
      </c>
      <c r="B6" s="22" t="s">
        <v>16</v>
      </c>
      <c r="C6" s="23"/>
      <c r="D6" s="23"/>
      <c r="E6" s="23"/>
      <c r="F6" s="23"/>
      <c r="G6" s="23"/>
      <c r="H6" s="23"/>
      <c r="I6" s="23"/>
      <c r="J6" s="23"/>
      <c r="K6" s="23">
        <v>33</v>
      </c>
      <c r="L6" s="23">
        <v>12</v>
      </c>
      <c r="M6" s="115">
        <f t="shared" ref="M6:M7" si="0">K6+L6</f>
        <v>45</v>
      </c>
      <c r="N6" s="123" t="s">
        <v>136</v>
      </c>
      <c r="O6" s="118"/>
      <c r="P6" s="74"/>
      <c r="Q6" s="229"/>
      <c r="R6" s="13"/>
    </row>
    <row r="7" spans="1:18" ht="15" customHeight="1" x14ac:dyDescent="0.25">
      <c r="A7" s="26"/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>
        <v>14</v>
      </c>
      <c r="L7" s="23">
        <v>13</v>
      </c>
      <c r="M7" s="115">
        <f t="shared" si="0"/>
        <v>27</v>
      </c>
      <c r="N7" s="123" t="s">
        <v>11</v>
      </c>
      <c r="O7" s="75"/>
      <c r="P7" s="75"/>
      <c r="Q7" s="75"/>
      <c r="R7" s="13"/>
    </row>
    <row r="8" spans="1:18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29" t="s">
        <v>0</v>
      </c>
      <c r="R8" s="31"/>
    </row>
    <row r="9" spans="1:18" ht="15" x14ac:dyDescent="0.25">
      <c r="A9" s="36"/>
      <c r="B9" s="37" t="s">
        <v>12</v>
      </c>
      <c r="C9" s="23"/>
      <c r="D9" s="23">
        <v>20</v>
      </c>
      <c r="E9" s="23">
        <v>25</v>
      </c>
      <c r="F9" s="23">
        <v>24</v>
      </c>
      <c r="G9" s="23">
        <v>24</v>
      </c>
      <c r="H9" s="23"/>
      <c r="I9" s="23"/>
      <c r="J9" s="23"/>
      <c r="K9" s="23">
        <v>177</v>
      </c>
      <c r="L9" s="23">
        <v>0</v>
      </c>
      <c r="M9" s="115">
        <f>L9+K9</f>
        <v>177</v>
      </c>
      <c r="N9" s="93"/>
      <c r="O9" s="120"/>
      <c r="P9" s="93"/>
      <c r="Q9" s="41"/>
      <c r="R9" s="35"/>
    </row>
    <row r="10" spans="1:18" ht="15" customHeight="1" x14ac:dyDescent="0.25">
      <c r="A10" s="39" t="s">
        <v>25</v>
      </c>
      <c r="B10" s="37" t="s">
        <v>14</v>
      </c>
      <c r="C10" s="23"/>
      <c r="D10" s="23">
        <v>4</v>
      </c>
      <c r="E10" s="23">
        <v>5</v>
      </c>
      <c r="F10" s="23">
        <v>6</v>
      </c>
      <c r="G10" s="23">
        <v>4</v>
      </c>
      <c r="H10" s="23"/>
      <c r="I10" s="23"/>
      <c r="J10" s="23"/>
      <c r="K10" s="23">
        <v>0</v>
      </c>
      <c r="L10" s="23">
        <v>0</v>
      </c>
      <c r="M10" s="115">
        <f>L10+K10</f>
        <v>0</v>
      </c>
      <c r="N10" s="93"/>
      <c r="O10" s="275" t="s">
        <v>97</v>
      </c>
      <c r="P10" s="276"/>
      <c r="Q10" s="49" t="s">
        <v>74</v>
      </c>
      <c r="R10" s="38"/>
    </row>
    <row r="11" spans="1:18" ht="13.5" customHeight="1" x14ac:dyDescent="0.25">
      <c r="A11" s="39" t="s">
        <v>26</v>
      </c>
      <c r="B11" s="37" t="s">
        <v>16</v>
      </c>
      <c r="C11" s="23"/>
      <c r="D11" s="23">
        <v>3</v>
      </c>
      <c r="E11" s="23">
        <v>4</v>
      </c>
      <c r="F11" s="23">
        <v>2</v>
      </c>
      <c r="G11" s="23">
        <v>2</v>
      </c>
      <c r="H11" s="23"/>
      <c r="I11" s="23"/>
      <c r="J11" s="23"/>
      <c r="K11" s="23">
        <v>19</v>
      </c>
      <c r="L11" s="23">
        <v>0</v>
      </c>
      <c r="M11" s="115">
        <f>L11+K11</f>
        <v>19</v>
      </c>
      <c r="N11" s="93"/>
      <c r="O11" s="117" t="s">
        <v>94</v>
      </c>
      <c r="P11" s="124" t="s">
        <v>95</v>
      </c>
      <c r="Q11" s="75"/>
      <c r="R11" s="40"/>
    </row>
    <row r="12" spans="1:18" ht="13.5" customHeight="1" x14ac:dyDescent="0.25">
      <c r="A12" s="41"/>
      <c r="B12" s="37" t="s">
        <v>17</v>
      </c>
      <c r="C12" s="23"/>
      <c r="D12" s="23"/>
      <c r="E12" s="23"/>
      <c r="F12" s="23">
        <v>2</v>
      </c>
      <c r="G12" s="23">
        <v>1</v>
      </c>
      <c r="H12" s="23"/>
      <c r="I12" s="23"/>
      <c r="J12" s="23"/>
      <c r="K12" s="23">
        <v>33</v>
      </c>
      <c r="L12" s="23">
        <v>0</v>
      </c>
      <c r="M12" s="115">
        <f>L12+K12</f>
        <v>33</v>
      </c>
      <c r="N12" s="93"/>
      <c r="O12" s="75"/>
      <c r="P12" s="75"/>
      <c r="Q12" s="75"/>
      <c r="R12" s="40"/>
    </row>
    <row r="13" spans="1:18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29"/>
      <c r="R13" s="40"/>
    </row>
    <row r="14" spans="1:18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110</v>
      </c>
      <c r="L14" s="23">
        <v>91</v>
      </c>
      <c r="M14" s="115">
        <f>L14+K14</f>
        <v>201</v>
      </c>
      <c r="N14" s="122"/>
      <c r="O14" s="119"/>
      <c r="P14" s="74"/>
      <c r="Q14" s="230"/>
      <c r="R14" s="42"/>
    </row>
    <row r="15" spans="1:18" ht="22.5" customHeight="1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15">
        <f>L15+K15</f>
        <v>0</v>
      </c>
      <c r="N15" s="122"/>
      <c r="O15" s="121"/>
      <c r="P15" s="93"/>
      <c r="Q15" s="43"/>
      <c r="R15" s="35"/>
    </row>
    <row r="16" spans="1:18" ht="15.75" customHeight="1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5</v>
      </c>
      <c r="L16" s="23">
        <v>10</v>
      </c>
      <c r="M16" s="115">
        <f>L16+K16</f>
        <v>15</v>
      </c>
      <c r="N16" s="122"/>
      <c r="O16" s="122"/>
      <c r="P16" s="93"/>
      <c r="Q16" s="43"/>
      <c r="R16" s="38"/>
    </row>
    <row r="17" spans="1:18" ht="17.25" customHeight="1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20</v>
      </c>
      <c r="L17" s="23">
        <v>8</v>
      </c>
      <c r="M17" s="115">
        <f>L17+K17</f>
        <v>28</v>
      </c>
      <c r="N17" s="122"/>
      <c r="O17" s="122"/>
      <c r="P17" s="93"/>
      <c r="Q17" s="41"/>
      <c r="R17" s="40"/>
    </row>
    <row r="18" spans="1:18" ht="21" customHeight="1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596</v>
      </c>
      <c r="O18" s="277" t="s">
        <v>72</v>
      </c>
      <c r="P18" s="278"/>
      <c r="Q18" s="74" t="s">
        <v>71</v>
      </c>
      <c r="R18" s="40"/>
    </row>
    <row r="19" spans="1:18" ht="15" customHeight="1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0</v>
      </c>
      <c r="O19" s="78">
        <v>0</v>
      </c>
      <c r="P19" s="52" t="s">
        <v>151</v>
      </c>
      <c r="Q19" s="74" t="s">
        <v>201</v>
      </c>
      <c r="R19" s="42"/>
    </row>
    <row r="20" spans="1:18" ht="15.75" customHeight="1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79</v>
      </c>
      <c r="O20" s="88" t="s">
        <v>66</v>
      </c>
      <c r="P20" s="85">
        <v>90</v>
      </c>
      <c r="Q20" s="74">
        <v>5850</v>
      </c>
      <c r="R20" s="31"/>
    </row>
    <row r="21" spans="1:18" ht="25.5" customHeight="1" x14ac:dyDescent="0.25">
      <c r="A21" s="16" t="s">
        <v>44</v>
      </c>
      <c r="B21" s="75">
        <v>206.25</v>
      </c>
      <c r="C21" s="75">
        <v>206.54166666666666</v>
      </c>
      <c r="D21" s="75">
        <f t="shared" ref="D21:D23" si="1">C21-B21</f>
        <v>0.29166666666665719</v>
      </c>
      <c r="E21" s="75">
        <v>206.60416666666666</v>
      </c>
      <c r="F21" s="75">
        <v>206.875</v>
      </c>
      <c r="G21" s="75">
        <f>F21-E21</f>
        <v>0.27083333333334281</v>
      </c>
      <c r="H21" s="75">
        <v>206.90972222222223</v>
      </c>
      <c r="I21" s="75">
        <v>207.20833333333334</v>
      </c>
      <c r="J21" s="81">
        <f>I21-H21-K21</f>
        <v>0.29861111111111427</v>
      </c>
      <c r="K21" s="75"/>
      <c r="L21" s="83">
        <f>D21+G21+J21</f>
        <v>0.86111111111111427</v>
      </c>
      <c r="M21" s="209" t="s">
        <v>45</v>
      </c>
      <c r="N21" s="74">
        <f>M17+M12+M7</f>
        <v>88</v>
      </c>
      <c r="O21" s="89" t="s">
        <v>70</v>
      </c>
      <c r="P21" s="85">
        <v>388</v>
      </c>
      <c r="Q21" s="74">
        <v>9850.7000000000007</v>
      </c>
      <c r="R21" s="28"/>
    </row>
    <row r="22" spans="1:18" ht="27" customHeight="1" x14ac:dyDescent="0.25">
      <c r="A22" s="16" t="s">
        <v>46</v>
      </c>
      <c r="B22" s="75"/>
      <c r="C22" s="75"/>
      <c r="D22" s="75"/>
      <c r="E22" s="75"/>
      <c r="F22" s="75"/>
      <c r="G22" s="75"/>
      <c r="H22" s="75"/>
      <c r="I22" s="75"/>
      <c r="J22" s="81"/>
      <c r="K22" s="85"/>
      <c r="L22" s="83">
        <f>D22+G22+J22</f>
        <v>0</v>
      </c>
      <c r="M22" s="55" t="s">
        <v>47</v>
      </c>
      <c r="N22" s="74">
        <v>34150</v>
      </c>
      <c r="O22" s="91" t="s">
        <v>67</v>
      </c>
      <c r="P22" s="85">
        <v>197</v>
      </c>
      <c r="Q22" s="74">
        <v>5137.87</v>
      </c>
      <c r="R22" s="28"/>
    </row>
    <row r="23" spans="1:18" ht="27" customHeight="1" x14ac:dyDescent="0.25">
      <c r="A23" s="215" t="s">
        <v>48</v>
      </c>
      <c r="B23" s="75">
        <v>206.22916666666666</v>
      </c>
      <c r="C23" s="75">
        <v>206.5</v>
      </c>
      <c r="D23" s="75">
        <f t="shared" si="1"/>
        <v>0.27083333333334281</v>
      </c>
      <c r="E23" s="75">
        <v>206.59027777777777</v>
      </c>
      <c r="F23" s="75">
        <v>206.875</v>
      </c>
      <c r="G23" s="75">
        <f t="shared" ref="G23" si="2">F23-E23</f>
        <v>0.28472222222222854</v>
      </c>
      <c r="H23" s="75">
        <v>206.90625</v>
      </c>
      <c r="I23" s="75">
        <v>207.20833333333334</v>
      </c>
      <c r="J23" s="81">
        <f>I23-H23-K23</f>
        <v>0.30208333333334281</v>
      </c>
      <c r="K23" s="213"/>
      <c r="L23" s="214">
        <f>D23+G23+J23</f>
        <v>0.85763888888891415</v>
      </c>
      <c r="M23" s="209" t="s">
        <v>65</v>
      </c>
      <c r="N23" s="96">
        <v>9</v>
      </c>
      <c r="O23" s="97" t="s">
        <v>68</v>
      </c>
      <c r="P23" s="86">
        <v>232</v>
      </c>
      <c r="Q23" s="74">
        <v>7239.7</v>
      </c>
      <c r="R23" s="28"/>
    </row>
    <row r="24" spans="1:18" ht="25.5" x14ac:dyDescent="0.25">
      <c r="A24" s="16" t="s">
        <v>77</v>
      </c>
      <c r="B24" s="76"/>
      <c r="C24" s="76"/>
      <c r="D24" s="75">
        <f>SUM(D21:D23)</f>
        <v>0.5625</v>
      </c>
      <c r="E24" s="77"/>
      <c r="F24" s="77"/>
      <c r="G24" s="75">
        <f>SUM(G21:G23)</f>
        <v>0.55555555555557135</v>
      </c>
      <c r="H24" s="77"/>
      <c r="I24" s="77"/>
      <c r="J24" s="81">
        <f>SUM(J21:J23)</f>
        <v>0.60069444444445708</v>
      </c>
      <c r="K24" s="85"/>
      <c r="L24" s="94">
        <f>SUM(L21:L23)</f>
        <v>1.7187500000000284</v>
      </c>
      <c r="M24" s="74" t="s">
        <v>80</v>
      </c>
      <c r="N24" s="74">
        <v>33798.76</v>
      </c>
      <c r="P24" s="90" t="s">
        <v>69</v>
      </c>
      <c r="Q24" s="49">
        <v>54709.24</v>
      </c>
      <c r="R24" s="28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N24+Sheet10!O25</f>
        <v>365506.59</v>
      </c>
      <c r="P25" s="209" t="s">
        <v>79</v>
      </c>
      <c r="Q25" s="99">
        <v>60559.24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50000</v>
      </c>
      <c r="P26" s="57" t="s">
        <v>93</v>
      </c>
      <c r="Q26" s="78">
        <f>Q24+Sheet10!Q26</f>
        <v>576521.3600000001</v>
      </c>
      <c r="R26" s="88"/>
    </row>
    <row r="27" spans="1:18" ht="19.5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41.15</v>
      </c>
      <c r="M27" s="63"/>
      <c r="N27" s="100">
        <f>N22/L27</f>
        <v>829.89064398541927</v>
      </c>
      <c r="O27" s="92" t="s">
        <v>75</v>
      </c>
      <c r="P27" s="78"/>
      <c r="Q27" s="74" t="s">
        <v>132</v>
      </c>
      <c r="R27" s="88"/>
    </row>
    <row r="28" spans="1:18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ht="14.25" customHeight="1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  <c r="R30" s="13"/>
    </row>
    <row r="31" spans="1:18" ht="1.5" hidden="1" customHeight="1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  <c r="R31" s="13"/>
    </row>
    <row r="32" spans="1:18" x14ac:dyDescent="0.25">
      <c r="A32" s="68"/>
      <c r="B32" s="73" t="s">
        <v>56</v>
      </c>
      <c r="C32" s="68"/>
      <c r="D32" s="69"/>
      <c r="E32" s="70"/>
      <c r="F32" s="70"/>
      <c r="G32" s="71"/>
      <c r="H32" s="4" t="s">
        <v>54</v>
      </c>
      <c r="I32" s="1"/>
      <c r="J32" s="1"/>
      <c r="K32" s="1"/>
      <c r="P32" s="1" t="s">
        <v>55</v>
      </c>
    </row>
    <row r="36" spans="2:13" x14ac:dyDescent="0.25">
      <c r="M36" s="56" t="s">
        <v>11</v>
      </c>
    </row>
    <row r="39" spans="2:13" x14ac:dyDescent="0.25">
      <c r="B39" s="64"/>
      <c r="C39" s="13"/>
      <c r="D39" s="27"/>
      <c r="E39" s="28"/>
      <c r="F39" s="28"/>
      <c r="G39" s="29"/>
      <c r="H39" s="27"/>
      <c r="I39" s="27"/>
      <c r="J39" s="27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1" right="0.118110236220472" top="0.5" bottom="0" header="0.31496062992126" footer="0.31496062992126"/>
  <pageSetup paperSize="9" scale="84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topLeftCell="A10" workbookViewId="0">
      <selection activeCell="A2" sqref="A2:Q3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202</v>
      </c>
    </row>
    <row r="3" spans="1:18" ht="37.5" customHeight="1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  <c r="R3" s="20"/>
    </row>
    <row r="4" spans="1:18" ht="15" customHeight="1" x14ac:dyDescent="0.25">
      <c r="A4" s="21"/>
      <c r="B4" s="22" t="s">
        <v>12</v>
      </c>
      <c r="C4" s="23">
        <v>37</v>
      </c>
      <c r="D4" s="23">
        <v>40</v>
      </c>
      <c r="E4" s="23">
        <v>29</v>
      </c>
      <c r="F4" s="23">
        <v>18</v>
      </c>
      <c r="G4" s="23">
        <v>26</v>
      </c>
      <c r="H4" s="23">
        <v>36</v>
      </c>
      <c r="I4" s="23">
        <v>40</v>
      </c>
      <c r="J4" s="23"/>
      <c r="K4" s="23">
        <v>110</v>
      </c>
      <c r="L4" s="23">
        <v>99</v>
      </c>
      <c r="M4" s="115">
        <f>K4+L4</f>
        <v>209</v>
      </c>
      <c r="N4" s="123" t="s">
        <v>156</v>
      </c>
      <c r="O4" s="117" t="s">
        <v>94</v>
      </c>
      <c r="P4" s="124" t="s">
        <v>95</v>
      </c>
      <c r="Q4" s="36"/>
      <c r="R4" s="113"/>
    </row>
    <row r="5" spans="1:18" ht="16.5" customHeight="1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0</v>
      </c>
      <c r="M5" s="115">
        <f>K5+L5</f>
        <v>0</v>
      </c>
      <c r="N5" s="123" t="s">
        <v>157</v>
      </c>
      <c r="O5" s="75"/>
      <c r="P5" s="75"/>
      <c r="Q5" s="75"/>
      <c r="R5" s="13"/>
    </row>
    <row r="6" spans="1:18" ht="15.75" customHeight="1" x14ac:dyDescent="0.25">
      <c r="A6" s="24" t="s">
        <v>15</v>
      </c>
      <c r="B6" s="22" t="s">
        <v>16</v>
      </c>
      <c r="C6" s="23">
        <v>5</v>
      </c>
      <c r="D6" s="23">
        <v>5</v>
      </c>
      <c r="E6" s="23">
        <v>1</v>
      </c>
      <c r="F6" s="23">
        <v>4</v>
      </c>
      <c r="G6" s="23">
        <v>3</v>
      </c>
      <c r="H6" s="23">
        <v>2</v>
      </c>
      <c r="I6" s="23">
        <v>6</v>
      </c>
      <c r="J6" s="23"/>
      <c r="K6" s="23">
        <v>15</v>
      </c>
      <c r="L6" s="23">
        <v>10</v>
      </c>
      <c r="M6" s="115">
        <f t="shared" ref="M6:M7" si="0">K6+L6</f>
        <v>25</v>
      </c>
      <c r="N6" s="123" t="s">
        <v>136</v>
      </c>
      <c r="O6" s="118"/>
      <c r="P6" s="74"/>
      <c r="Q6" s="229"/>
      <c r="R6" s="13"/>
    </row>
    <row r="7" spans="1:18" ht="15" customHeight="1" x14ac:dyDescent="0.25">
      <c r="A7" s="26"/>
      <c r="B7" s="22" t="s">
        <v>17</v>
      </c>
      <c r="C7" s="23">
        <v>6</v>
      </c>
      <c r="D7" s="23">
        <v>6</v>
      </c>
      <c r="E7" s="23">
        <v>5</v>
      </c>
      <c r="F7" s="23">
        <v>3</v>
      </c>
      <c r="G7" s="23">
        <v>5</v>
      </c>
      <c r="H7" s="23">
        <v>5</v>
      </c>
      <c r="I7" s="23">
        <v>1</v>
      </c>
      <c r="J7" s="23"/>
      <c r="K7" s="23">
        <v>8</v>
      </c>
      <c r="L7" s="23">
        <v>23</v>
      </c>
      <c r="M7" s="115">
        <f t="shared" si="0"/>
        <v>31</v>
      </c>
      <c r="N7" s="123" t="s">
        <v>11</v>
      </c>
      <c r="O7" s="75"/>
      <c r="P7" s="75"/>
      <c r="Q7" s="75"/>
      <c r="R7" s="13"/>
    </row>
    <row r="8" spans="1:18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29" t="s">
        <v>0</v>
      </c>
      <c r="R8" s="31"/>
    </row>
    <row r="9" spans="1:18" ht="15" x14ac:dyDescent="0.25">
      <c r="A9" s="36"/>
      <c r="B9" s="37" t="s">
        <v>12</v>
      </c>
      <c r="C9" s="23">
        <v>18</v>
      </c>
      <c r="D9" s="23">
        <v>23</v>
      </c>
      <c r="E9" s="23">
        <v>14</v>
      </c>
      <c r="F9" s="23">
        <v>12</v>
      </c>
      <c r="G9" s="23">
        <v>22</v>
      </c>
      <c r="H9" s="23"/>
      <c r="I9" s="23"/>
      <c r="J9" s="23"/>
      <c r="K9" s="23">
        <v>140</v>
      </c>
      <c r="L9" s="23">
        <v>0</v>
      </c>
      <c r="M9" s="115">
        <f>L9+K9</f>
        <v>140</v>
      </c>
      <c r="N9" s="93"/>
      <c r="O9" s="120"/>
      <c r="P9" s="93"/>
      <c r="Q9" s="41"/>
      <c r="R9" s="35"/>
    </row>
    <row r="10" spans="1:18" ht="15" customHeight="1" x14ac:dyDescent="0.25">
      <c r="A10" s="39" t="s">
        <v>25</v>
      </c>
      <c r="B10" s="37" t="s">
        <v>14</v>
      </c>
      <c r="C10" s="23"/>
      <c r="D10" s="23"/>
      <c r="E10" s="23"/>
      <c r="F10" s="23"/>
      <c r="G10" s="23"/>
      <c r="H10" s="23"/>
      <c r="I10" s="23"/>
      <c r="J10" s="23"/>
      <c r="K10" s="23">
        <v>0</v>
      </c>
      <c r="L10" s="23">
        <v>0</v>
      </c>
      <c r="M10" s="115">
        <f>L10+K10</f>
        <v>0</v>
      </c>
      <c r="N10" s="93"/>
      <c r="O10" s="275" t="s">
        <v>97</v>
      </c>
      <c r="P10" s="276"/>
      <c r="Q10" s="49" t="s">
        <v>74</v>
      </c>
      <c r="R10" s="38"/>
    </row>
    <row r="11" spans="1:18" ht="13.5" customHeight="1" x14ac:dyDescent="0.25">
      <c r="A11" s="39" t="s">
        <v>26</v>
      </c>
      <c r="B11" s="37" t="s">
        <v>16</v>
      </c>
      <c r="C11" s="23">
        <v>4</v>
      </c>
      <c r="D11" s="23"/>
      <c r="E11" s="23">
        <v>6</v>
      </c>
      <c r="F11" s="23"/>
      <c r="G11" s="23">
        <v>1</v>
      </c>
      <c r="H11" s="23"/>
      <c r="I11" s="23"/>
      <c r="J11" s="23"/>
      <c r="K11" s="23">
        <v>14</v>
      </c>
      <c r="L11" s="23">
        <v>0</v>
      </c>
      <c r="M11" s="115">
        <f>L11+K11</f>
        <v>14</v>
      </c>
      <c r="N11" s="93"/>
      <c r="O11" s="117" t="s">
        <v>94</v>
      </c>
      <c r="P11" s="124" t="s">
        <v>95</v>
      </c>
      <c r="Q11" s="75"/>
      <c r="R11" s="40"/>
    </row>
    <row r="12" spans="1:18" ht="13.5" customHeight="1" x14ac:dyDescent="0.25">
      <c r="A12" s="41"/>
      <c r="B12" s="37" t="s">
        <v>17</v>
      </c>
      <c r="C12" s="23">
        <v>9</v>
      </c>
      <c r="D12" s="23">
        <v>8</v>
      </c>
      <c r="E12" s="23">
        <v>11</v>
      </c>
      <c r="F12" s="23">
        <v>8</v>
      </c>
      <c r="G12" s="23">
        <v>4</v>
      </c>
      <c r="H12" s="23"/>
      <c r="I12" s="23"/>
      <c r="J12" s="23"/>
      <c r="K12" s="23">
        <v>52</v>
      </c>
      <c r="L12" s="23">
        <v>0</v>
      </c>
      <c r="M12" s="115">
        <f>L12+K12</f>
        <v>52</v>
      </c>
      <c r="N12" s="93"/>
      <c r="O12" s="75"/>
      <c r="P12" s="75"/>
      <c r="Q12" s="75"/>
      <c r="R12" s="40"/>
    </row>
    <row r="13" spans="1:18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29"/>
      <c r="R13" s="40"/>
    </row>
    <row r="14" spans="1:18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190</v>
      </c>
      <c r="L14" s="23">
        <v>0</v>
      </c>
      <c r="M14" s="115">
        <f>L14+K14</f>
        <v>190</v>
      </c>
      <c r="N14" s="122"/>
      <c r="O14" s="119"/>
      <c r="P14" s="74"/>
      <c r="Q14" s="230"/>
      <c r="R14" s="42"/>
    </row>
    <row r="15" spans="1:18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15">
        <f>L15+K15</f>
        <v>0</v>
      </c>
      <c r="N15" s="122"/>
      <c r="O15" s="121"/>
      <c r="P15" s="93"/>
      <c r="Q15" s="43"/>
      <c r="R15" s="35"/>
    </row>
    <row r="16" spans="1:18" ht="15.75" customHeight="1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25</v>
      </c>
      <c r="L16" s="23">
        <v>0</v>
      </c>
      <c r="M16" s="115">
        <f>L16+K16</f>
        <v>25</v>
      </c>
      <c r="N16" s="122"/>
      <c r="O16" s="122"/>
      <c r="P16" s="93"/>
      <c r="Q16" s="43"/>
      <c r="R16" s="38"/>
    </row>
    <row r="17" spans="1:18" ht="17.25" customHeight="1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27</v>
      </c>
      <c r="L17" s="23">
        <v>0</v>
      </c>
      <c r="M17" s="115">
        <f>L17+K17</f>
        <v>27</v>
      </c>
      <c r="N17" s="122"/>
      <c r="O17" s="122"/>
      <c r="P17" s="93"/>
      <c r="Q17" s="41"/>
      <c r="R17" s="40"/>
    </row>
    <row r="18" spans="1:18" ht="21" customHeight="1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539</v>
      </c>
      <c r="O18" s="277" t="s">
        <v>72</v>
      </c>
      <c r="P18" s="278"/>
      <c r="Q18" s="74" t="s">
        <v>71</v>
      </c>
      <c r="R18" s="40"/>
    </row>
    <row r="19" spans="1:18" ht="15" customHeight="1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0</v>
      </c>
      <c r="O19" s="78">
        <v>875.79</v>
      </c>
      <c r="P19" s="52" t="s">
        <v>151</v>
      </c>
      <c r="Q19" s="74" t="s">
        <v>203</v>
      </c>
      <c r="R19" s="42"/>
    </row>
    <row r="20" spans="1:18" ht="15.75" customHeight="1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64</v>
      </c>
      <c r="O20" s="88" t="s">
        <v>66</v>
      </c>
      <c r="P20" s="85">
        <v>90</v>
      </c>
      <c r="Q20" s="74">
        <v>6109</v>
      </c>
      <c r="R20" s="31"/>
    </row>
    <row r="21" spans="1:18" ht="25.5" customHeight="1" x14ac:dyDescent="0.25">
      <c r="A21" s="16" t="s">
        <v>44</v>
      </c>
      <c r="B21" s="75">
        <v>206.22916666666666</v>
      </c>
      <c r="C21" s="75">
        <v>206.54166666666666</v>
      </c>
      <c r="D21" s="75">
        <f t="shared" ref="D21:D23" si="1">C21-B21</f>
        <v>0.3125</v>
      </c>
      <c r="E21" s="75">
        <v>206.63541666666666</v>
      </c>
      <c r="F21" s="75">
        <v>206.875</v>
      </c>
      <c r="G21" s="75">
        <f>F21-E21</f>
        <v>0.23958333333334281</v>
      </c>
      <c r="H21" s="75">
        <v>206.88194444444446</v>
      </c>
      <c r="I21" s="75">
        <v>207.20833333333334</v>
      </c>
      <c r="J21" s="81">
        <f>I21-H21-K21</f>
        <v>0.32638888888888573</v>
      </c>
      <c r="K21" s="75"/>
      <c r="L21" s="83">
        <f>D21+G21+J21</f>
        <v>0.87847222222222854</v>
      </c>
      <c r="M21" s="209" t="s">
        <v>45</v>
      </c>
      <c r="N21" s="74">
        <f>M17+M12+M7</f>
        <v>110</v>
      </c>
      <c r="O21" s="89" t="s">
        <v>70</v>
      </c>
      <c r="P21" s="85">
        <v>380</v>
      </c>
      <c r="Q21" s="74">
        <v>9748.5499999999993</v>
      </c>
      <c r="R21" s="28"/>
    </row>
    <row r="22" spans="1:18" ht="27" customHeight="1" x14ac:dyDescent="0.25">
      <c r="A22" s="16" t="s">
        <v>46</v>
      </c>
      <c r="B22" s="75"/>
      <c r="C22" s="75"/>
      <c r="D22" s="75"/>
      <c r="E22" s="75"/>
      <c r="F22" s="75"/>
      <c r="G22" s="75"/>
      <c r="H22" s="75"/>
      <c r="I22" s="75"/>
      <c r="J22" s="81"/>
      <c r="K22" s="85"/>
      <c r="L22" s="83">
        <f>D22+G22+J22</f>
        <v>0</v>
      </c>
      <c r="M22" s="55" t="s">
        <v>47</v>
      </c>
      <c r="N22" s="74">
        <v>30250</v>
      </c>
      <c r="O22" s="91" t="s">
        <v>67</v>
      </c>
      <c r="P22" s="85">
        <v>157</v>
      </c>
      <c r="Q22" s="74">
        <v>4006</v>
      </c>
      <c r="R22" s="28"/>
    </row>
    <row r="23" spans="1:18" ht="27" customHeight="1" x14ac:dyDescent="0.25">
      <c r="A23" s="215" t="s">
        <v>48</v>
      </c>
      <c r="B23" s="75">
        <v>206.27083333333334</v>
      </c>
      <c r="C23" s="75">
        <v>206.54166666666666</v>
      </c>
      <c r="D23" s="75">
        <f t="shared" si="1"/>
        <v>0.27083333333331439</v>
      </c>
      <c r="E23" s="75">
        <v>206.6875</v>
      </c>
      <c r="F23" s="75">
        <v>206.875</v>
      </c>
      <c r="G23" s="75">
        <f t="shared" ref="G23" si="2">F23-E23</f>
        <v>0.1875</v>
      </c>
      <c r="H23" s="75">
        <v>206.91319444444446</v>
      </c>
      <c r="I23" s="75">
        <v>207.20833333333334</v>
      </c>
      <c r="J23" s="81">
        <f>I23-H23-K23</f>
        <v>0.29513888888888573</v>
      </c>
      <c r="K23" s="213"/>
      <c r="L23" s="214">
        <f>D23+G23+J23</f>
        <v>0.75347222222220012</v>
      </c>
      <c r="M23" s="209" t="s">
        <v>65</v>
      </c>
      <c r="N23" s="96">
        <v>8</v>
      </c>
      <c r="O23" s="97" t="s">
        <v>68</v>
      </c>
      <c r="P23" s="86">
        <v>247</v>
      </c>
      <c r="Q23" s="74">
        <v>7641.41</v>
      </c>
      <c r="R23" s="28"/>
    </row>
    <row r="24" spans="1:18" ht="25.5" x14ac:dyDescent="0.25">
      <c r="A24" s="16" t="s">
        <v>77</v>
      </c>
      <c r="B24" s="76"/>
      <c r="C24" s="76"/>
      <c r="D24" s="75">
        <f>SUM(D21:D23)</f>
        <v>0.58333333333331439</v>
      </c>
      <c r="E24" s="77"/>
      <c r="F24" s="77"/>
      <c r="G24" s="75">
        <f>SUM(G21:G23)</f>
        <v>0.42708333333334281</v>
      </c>
      <c r="H24" s="77"/>
      <c r="I24" s="77"/>
      <c r="J24" s="81">
        <f>SUM(J21:J23)</f>
        <v>0.62152777777777146</v>
      </c>
      <c r="K24" s="85"/>
      <c r="L24" s="94">
        <f>SUM(L21:L23)</f>
        <v>1.6319444444444287</v>
      </c>
      <c r="M24" s="74" t="s">
        <v>80</v>
      </c>
      <c r="N24" s="74">
        <v>29697.25</v>
      </c>
      <c r="P24" s="90" t="s">
        <v>69</v>
      </c>
      <c r="Q24" s="49">
        <v>51050</v>
      </c>
      <c r="R24" s="28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N24+Sheet11!O25</f>
        <v>395203.84000000003</v>
      </c>
      <c r="P25" s="209" t="s">
        <v>79</v>
      </c>
      <c r="Q25" s="99">
        <v>57159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56000</v>
      </c>
      <c r="P26" s="57" t="s">
        <v>93</v>
      </c>
      <c r="Q26" s="78">
        <f>Q24+Sheet11!Q26</f>
        <v>627571.3600000001</v>
      </c>
      <c r="R26" s="88"/>
    </row>
    <row r="27" spans="1:18" ht="19.5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39.1</v>
      </c>
      <c r="M27" s="63"/>
      <c r="N27" s="100">
        <f>N22/L27</f>
        <v>773.65728900255749</v>
      </c>
      <c r="O27" s="92" t="s">
        <v>75</v>
      </c>
      <c r="P27" s="78"/>
      <c r="Q27" s="74" t="s">
        <v>132</v>
      </c>
      <c r="R27" s="88"/>
    </row>
    <row r="28" spans="1:18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ht="14.25" customHeight="1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  <c r="R30" s="13"/>
    </row>
    <row r="31" spans="1:18" ht="1.5" hidden="1" customHeight="1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  <c r="R31" s="13"/>
    </row>
    <row r="32" spans="1:18" x14ac:dyDescent="0.25">
      <c r="A32" s="68"/>
      <c r="B32" s="73" t="s">
        <v>56</v>
      </c>
      <c r="C32" s="68"/>
      <c r="D32" s="69"/>
      <c r="E32" s="70"/>
      <c r="F32" s="70"/>
      <c r="G32" s="71"/>
      <c r="H32" s="4" t="s">
        <v>54</v>
      </c>
      <c r="I32" s="1"/>
      <c r="J32" s="1"/>
      <c r="K32" s="1"/>
      <c r="P32" s="1" t="s">
        <v>55</v>
      </c>
    </row>
    <row r="35" spans="2:13" x14ac:dyDescent="0.25">
      <c r="M35" s="56" t="s">
        <v>11</v>
      </c>
    </row>
    <row r="38" spans="2:13" x14ac:dyDescent="0.25">
      <c r="B38" s="64"/>
      <c r="C38" s="13"/>
      <c r="D38" s="27"/>
      <c r="E38" s="28"/>
      <c r="F38" s="28"/>
      <c r="G38" s="29"/>
      <c r="H38" s="27"/>
      <c r="I38" s="27"/>
      <c r="J38" s="27"/>
    </row>
    <row r="46" spans="2:13" x14ac:dyDescent="0.25">
      <c r="B46" s="1"/>
      <c r="D46" s="1"/>
      <c r="E46" s="1"/>
      <c r="F46" s="1"/>
      <c r="G46" s="1"/>
      <c r="H46" s="1"/>
      <c r="I46" s="1"/>
      <c r="J46" s="1"/>
      <c r="K46" s="1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1" right="0" top="0.5" bottom="0" header="0.31496062992126" footer="0.31496062992126"/>
  <pageSetup paperSize="9" scale="88" orientation="landscape" horizontalDpi="4294967293" verticalDpi="4294967293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topLeftCell="A15" workbookViewId="0">
      <selection activeCell="A2" sqref="A2:Q3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202</v>
      </c>
    </row>
    <row r="3" spans="1:18" ht="37.5" customHeight="1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  <c r="R3" s="20"/>
    </row>
    <row r="4" spans="1:18" ht="15" customHeight="1" x14ac:dyDescent="0.25">
      <c r="A4" s="21"/>
      <c r="B4" s="22" t="s">
        <v>12</v>
      </c>
      <c r="C4" s="23">
        <v>24</v>
      </c>
      <c r="D4" s="23">
        <v>28</v>
      </c>
      <c r="E4" s="23">
        <v>29</v>
      </c>
      <c r="F4" s="23">
        <v>10</v>
      </c>
      <c r="G4" s="23">
        <v>23</v>
      </c>
      <c r="H4" s="23">
        <v>17</v>
      </c>
      <c r="I4" s="23">
        <v>24</v>
      </c>
      <c r="J4" s="23"/>
      <c r="K4" s="23">
        <v>93</v>
      </c>
      <c r="L4" s="23">
        <v>62</v>
      </c>
      <c r="M4" s="115">
        <f>K4+L4</f>
        <v>155</v>
      </c>
      <c r="N4" s="123"/>
      <c r="O4" s="117" t="s">
        <v>94</v>
      </c>
      <c r="P4" s="124" t="s">
        <v>95</v>
      </c>
      <c r="Q4" s="36"/>
      <c r="R4" s="113"/>
    </row>
    <row r="5" spans="1:18" ht="16.5" customHeight="1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0</v>
      </c>
      <c r="M5" s="115">
        <f>K5+L5</f>
        <v>0</v>
      </c>
      <c r="N5" s="123"/>
      <c r="O5" s="75"/>
      <c r="P5" s="75"/>
      <c r="Q5" s="75"/>
      <c r="R5" s="13"/>
    </row>
    <row r="6" spans="1:18" ht="15.75" customHeight="1" x14ac:dyDescent="0.25">
      <c r="A6" s="24" t="s">
        <v>15</v>
      </c>
      <c r="B6" s="22" t="s">
        <v>16</v>
      </c>
      <c r="C6" s="23">
        <v>1</v>
      </c>
      <c r="D6" s="23">
        <v>2</v>
      </c>
      <c r="E6" s="23">
        <v>7</v>
      </c>
      <c r="F6" s="23"/>
      <c r="G6" s="23">
        <v>2</v>
      </c>
      <c r="H6" s="23">
        <v>10</v>
      </c>
      <c r="I6" s="23">
        <v>8</v>
      </c>
      <c r="J6" s="23"/>
      <c r="K6" s="23">
        <v>25</v>
      </c>
      <c r="L6" s="23">
        <v>5</v>
      </c>
      <c r="M6" s="115">
        <f t="shared" ref="M6:M7" si="0">K6+L6</f>
        <v>30</v>
      </c>
      <c r="N6" s="123"/>
      <c r="O6" s="118"/>
      <c r="P6" s="74"/>
      <c r="Q6" s="229"/>
      <c r="R6" s="13"/>
    </row>
    <row r="7" spans="1:18" x14ac:dyDescent="0.25">
      <c r="A7" s="26"/>
      <c r="B7" s="22" t="s">
        <v>17</v>
      </c>
      <c r="C7" s="23">
        <v>3</v>
      </c>
      <c r="D7" s="23">
        <v>6</v>
      </c>
      <c r="E7" s="23">
        <v>9</v>
      </c>
      <c r="F7" s="23">
        <v>7</v>
      </c>
      <c r="G7" s="23">
        <v>10</v>
      </c>
      <c r="H7" s="23">
        <v>16</v>
      </c>
      <c r="I7" s="23"/>
      <c r="J7" s="23"/>
      <c r="K7" s="23">
        <v>13</v>
      </c>
      <c r="L7" s="23">
        <v>40</v>
      </c>
      <c r="M7" s="115">
        <f t="shared" si="0"/>
        <v>53</v>
      </c>
      <c r="N7" s="123" t="s">
        <v>11</v>
      </c>
      <c r="O7" s="75"/>
      <c r="P7" s="75"/>
      <c r="Q7" s="75"/>
      <c r="R7" s="13"/>
    </row>
    <row r="8" spans="1:18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29" t="s">
        <v>0</v>
      </c>
      <c r="R8" s="31"/>
    </row>
    <row r="9" spans="1:18" ht="15" x14ac:dyDescent="0.25">
      <c r="A9" s="36"/>
      <c r="B9" s="37" t="s">
        <v>12</v>
      </c>
      <c r="C9" s="23"/>
      <c r="D9" s="23"/>
      <c r="E9" s="23"/>
      <c r="F9" s="23"/>
      <c r="G9" s="23"/>
      <c r="H9" s="23"/>
      <c r="I9" s="23"/>
      <c r="J9" s="23"/>
      <c r="K9" s="23">
        <v>172</v>
      </c>
      <c r="L9" s="23">
        <v>0</v>
      </c>
      <c r="M9" s="115">
        <f>L9+K9</f>
        <v>172</v>
      </c>
      <c r="N9" s="93"/>
      <c r="O9" s="120"/>
      <c r="P9" s="93"/>
      <c r="Q9" s="41"/>
      <c r="R9" s="35"/>
    </row>
    <row r="10" spans="1:18" ht="15" customHeight="1" x14ac:dyDescent="0.25">
      <c r="A10" s="39" t="s">
        <v>25</v>
      </c>
      <c r="B10" s="37" t="s">
        <v>14</v>
      </c>
      <c r="C10" s="23"/>
      <c r="D10" s="23"/>
      <c r="E10" s="23"/>
      <c r="F10" s="23"/>
      <c r="G10" s="23"/>
      <c r="H10" s="23"/>
      <c r="I10" s="23"/>
      <c r="J10" s="23"/>
      <c r="K10" s="23">
        <v>0</v>
      </c>
      <c r="L10" s="23">
        <v>0</v>
      </c>
      <c r="M10" s="115">
        <f>L10+K10</f>
        <v>0</v>
      </c>
      <c r="N10" s="93"/>
      <c r="O10" s="275" t="s">
        <v>97</v>
      </c>
      <c r="P10" s="276"/>
      <c r="Q10" s="49" t="s">
        <v>74</v>
      </c>
      <c r="R10" s="38"/>
    </row>
    <row r="11" spans="1:18" ht="13.5" customHeight="1" x14ac:dyDescent="0.25">
      <c r="A11" s="39" t="s">
        <v>26</v>
      </c>
      <c r="B11" s="37" t="s">
        <v>16</v>
      </c>
      <c r="C11" s="23"/>
      <c r="D11" s="23"/>
      <c r="E11" s="23"/>
      <c r="F11" s="23"/>
      <c r="G11" s="23"/>
      <c r="H11" s="23"/>
      <c r="I11" s="23"/>
      <c r="J11" s="23"/>
      <c r="K11" s="23">
        <v>28</v>
      </c>
      <c r="L11" s="23">
        <v>0</v>
      </c>
      <c r="M11" s="115">
        <f>L11+K11</f>
        <v>28</v>
      </c>
      <c r="N11" s="93"/>
      <c r="O11" s="117" t="s">
        <v>94</v>
      </c>
      <c r="P11" s="124" t="s">
        <v>95</v>
      </c>
      <c r="Q11" s="75"/>
      <c r="R11" s="40"/>
    </row>
    <row r="12" spans="1:18" ht="13.5" customHeight="1" x14ac:dyDescent="0.25">
      <c r="A12" s="41"/>
      <c r="B12" s="37" t="s">
        <v>17</v>
      </c>
      <c r="C12" s="23"/>
      <c r="D12" s="23"/>
      <c r="E12" s="23"/>
      <c r="F12" s="23"/>
      <c r="G12" s="23"/>
      <c r="H12" s="23"/>
      <c r="I12" s="23"/>
      <c r="J12" s="23"/>
      <c r="K12" s="23">
        <v>28</v>
      </c>
      <c r="L12" s="23">
        <v>0</v>
      </c>
      <c r="M12" s="115">
        <f>L12+K12</f>
        <v>28</v>
      </c>
      <c r="N12" s="93"/>
      <c r="O12" s="75"/>
      <c r="P12" s="75"/>
      <c r="Q12" s="75"/>
      <c r="R12" s="40"/>
    </row>
    <row r="13" spans="1:18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29"/>
      <c r="R13" s="40"/>
    </row>
    <row r="14" spans="1:18" ht="15" x14ac:dyDescent="0.25">
      <c r="A14" s="36"/>
      <c r="B14" s="22" t="s">
        <v>12</v>
      </c>
      <c r="C14" s="23">
        <v>32</v>
      </c>
      <c r="D14" s="23">
        <v>48</v>
      </c>
      <c r="E14" s="23">
        <v>30</v>
      </c>
      <c r="F14" s="23">
        <v>10</v>
      </c>
      <c r="G14" s="23">
        <v>26</v>
      </c>
      <c r="H14" s="23">
        <v>39</v>
      </c>
      <c r="I14" s="23">
        <v>13</v>
      </c>
      <c r="J14" s="23"/>
      <c r="K14" s="23">
        <v>98</v>
      </c>
      <c r="L14" s="23">
        <v>100</v>
      </c>
      <c r="M14" s="115">
        <f>L14+K14</f>
        <v>198</v>
      </c>
      <c r="N14" s="122"/>
      <c r="O14" s="119"/>
      <c r="P14" s="74"/>
      <c r="Q14" s="230"/>
      <c r="R14" s="42"/>
    </row>
    <row r="15" spans="1:18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15">
        <f>L15+K15</f>
        <v>0</v>
      </c>
      <c r="N15" s="122"/>
      <c r="O15" s="121"/>
      <c r="P15" s="93"/>
      <c r="Q15" s="43"/>
      <c r="R15" s="35"/>
    </row>
    <row r="16" spans="1:18" ht="15.75" customHeight="1" x14ac:dyDescent="0.25">
      <c r="A16" s="126" t="s">
        <v>15</v>
      </c>
      <c r="B16" s="22" t="s">
        <v>16</v>
      </c>
      <c r="C16" s="23">
        <v>2</v>
      </c>
      <c r="D16" s="23"/>
      <c r="E16" s="23">
        <v>5</v>
      </c>
      <c r="F16" s="23"/>
      <c r="G16" s="23"/>
      <c r="H16" s="23">
        <v>2</v>
      </c>
      <c r="I16" s="23">
        <v>1</v>
      </c>
      <c r="J16" s="23"/>
      <c r="K16" s="23">
        <v>5</v>
      </c>
      <c r="L16" s="23">
        <v>5</v>
      </c>
      <c r="M16" s="115">
        <f>L16+K16</f>
        <v>10</v>
      </c>
      <c r="N16" s="122"/>
      <c r="O16" s="122"/>
      <c r="P16" s="93"/>
      <c r="Q16" s="43"/>
      <c r="R16" s="38"/>
    </row>
    <row r="17" spans="1:18" ht="17.25" customHeight="1" x14ac:dyDescent="0.25">
      <c r="A17" s="43"/>
      <c r="B17" s="22" t="s">
        <v>17</v>
      </c>
      <c r="C17" s="23"/>
      <c r="D17" s="23">
        <v>8</v>
      </c>
      <c r="E17" s="23">
        <v>7</v>
      </c>
      <c r="F17" s="23">
        <v>15</v>
      </c>
      <c r="G17" s="23">
        <v>10</v>
      </c>
      <c r="H17" s="23">
        <v>10</v>
      </c>
      <c r="I17" s="23">
        <v>13</v>
      </c>
      <c r="J17" s="23"/>
      <c r="K17" s="23">
        <v>35</v>
      </c>
      <c r="L17" s="23">
        <v>28</v>
      </c>
      <c r="M17" s="115">
        <f>L17+K17</f>
        <v>63</v>
      </c>
      <c r="N17" s="122"/>
      <c r="O17" s="122"/>
      <c r="P17" s="93"/>
      <c r="Q17" s="41"/>
      <c r="R17" s="40"/>
    </row>
    <row r="18" spans="1:18" ht="21" customHeight="1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525</v>
      </c>
      <c r="O18" s="277" t="s">
        <v>72</v>
      </c>
      <c r="P18" s="278"/>
      <c r="Q18" s="74" t="s">
        <v>71</v>
      </c>
      <c r="R18" s="40"/>
    </row>
    <row r="19" spans="1:18" ht="15" customHeight="1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0</v>
      </c>
      <c r="O19" s="78">
        <v>875.79</v>
      </c>
      <c r="P19" s="52" t="s">
        <v>177</v>
      </c>
      <c r="Q19" s="74" t="s">
        <v>205</v>
      </c>
      <c r="R19" s="42"/>
    </row>
    <row r="20" spans="1:18" ht="15.75" customHeight="1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68</v>
      </c>
      <c r="O20" s="88" t="s">
        <v>66</v>
      </c>
      <c r="P20" s="85">
        <v>75</v>
      </c>
      <c r="Q20" s="74">
        <v>5019</v>
      </c>
      <c r="R20" s="31"/>
    </row>
    <row r="21" spans="1:18" ht="25.5" customHeight="1" x14ac:dyDescent="0.25">
      <c r="A21" s="16" t="s">
        <v>44</v>
      </c>
      <c r="B21" s="75">
        <v>206.25</v>
      </c>
      <c r="C21" s="75">
        <v>206.54166666666666</v>
      </c>
      <c r="D21" s="75">
        <f t="shared" ref="D21:D23" si="1">C21-B21</f>
        <v>0.29166666666665719</v>
      </c>
      <c r="E21" s="75">
        <v>206.54166666666666</v>
      </c>
      <c r="F21" s="75">
        <v>206.875</v>
      </c>
      <c r="G21" s="75">
        <f>F21-E21</f>
        <v>0.33333333333334281</v>
      </c>
      <c r="H21" s="75">
        <v>206.90625</v>
      </c>
      <c r="I21" s="75">
        <v>207.20833333333334</v>
      </c>
      <c r="J21" s="81">
        <f>I21-H21-K21</f>
        <v>0.30208333333334281</v>
      </c>
      <c r="K21" s="75"/>
      <c r="L21" s="83">
        <f>D21+G21+J21</f>
        <v>0.92708333333334281</v>
      </c>
      <c r="M21" s="209" t="s">
        <v>45</v>
      </c>
      <c r="N21" s="74">
        <f>M17+M12+M7</f>
        <v>144</v>
      </c>
      <c r="O21" s="89" t="s">
        <v>70</v>
      </c>
      <c r="P21" s="85">
        <v>335</v>
      </c>
      <c r="Q21" s="74">
        <v>8770.81</v>
      </c>
      <c r="R21" s="28"/>
    </row>
    <row r="22" spans="1:18" ht="27" customHeight="1" x14ac:dyDescent="0.25">
      <c r="A22" s="16" t="s">
        <v>46</v>
      </c>
      <c r="B22" s="75"/>
      <c r="C22" s="75"/>
      <c r="D22" s="75"/>
      <c r="E22" s="75"/>
      <c r="F22" s="75"/>
      <c r="G22" s="75"/>
      <c r="H22" s="75"/>
      <c r="I22" s="75"/>
      <c r="J22" s="81"/>
      <c r="K22" s="85"/>
      <c r="L22" s="83">
        <f>D22+G22+J22</f>
        <v>0</v>
      </c>
      <c r="M22" s="55" t="s">
        <v>47</v>
      </c>
      <c r="N22" s="74">
        <v>29700</v>
      </c>
      <c r="O22" s="91" t="s">
        <v>67</v>
      </c>
      <c r="P22" s="85">
        <v>182</v>
      </c>
      <c r="Q22" s="74">
        <v>4678.88</v>
      </c>
      <c r="R22" s="28"/>
    </row>
    <row r="23" spans="1:18" ht="27" customHeight="1" x14ac:dyDescent="0.25">
      <c r="A23" s="215" t="s">
        <v>48</v>
      </c>
      <c r="B23" s="75">
        <v>206.27083333333334</v>
      </c>
      <c r="C23" s="75">
        <v>206.54166666666666</v>
      </c>
      <c r="D23" s="75">
        <f t="shared" si="1"/>
        <v>0.27083333333331439</v>
      </c>
      <c r="E23" s="75">
        <v>206.59375</v>
      </c>
      <c r="F23" s="75">
        <v>206.875</v>
      </c>
      <c r="G23" s="75">
        <f t="shared" ref="G23" si="2">F23-E23</f>
        <v>0.28125</v>
      </c>
      <c r="H23" s="75">
        <v>206.90625</v>
      </c>
      <c r="I23" s="75">
        <v>207.20833333333334</v>
      </c>
      <c r="J23" s="81">
        <f>I23-H23-K23</f>
        <v>0.30208333333334281</v>
      </c>
      <c r="K23" s="213"/>
      <c r="L23" s="214">
        <f>D23+G23+J23</f>
        <v>0.85416666666665719</v>
      </c>
      <c r="M23" s="209" t="s">
        <v>65</v>
      </c>
      <c r="N23" s="96">
        <v>8</v>
      </c>
      <c r="O23" s="97" t="s">
        <v>68</v>
      </c>
      <c r="P23" s="86">
        <v>243</v>
      </c>
      <c r="Q23" s="74">
        <v>7313.81</v>
      </c>
      <c r="R23" s="28"/>
    </row>
    <row r="24" spans="1:18" ht="30" customHeight="1" x14ac:dyDescent="0.25">
      <c r="A24" s="16" t="s">
        <v>77</v>
      </c>
      <c r="B24" s="76"/>
      <c r="C24" s="76"/>
      <c r="D24" s="75">
        <f>SUM(D21:D23)</f>
        <v>0.56249999999997158</v>
      </c>
      <c r="E24" s="77"/>
      <c r="F24" s="77"/>
      <c r="G24" s="75">
        <f>SUM(G21:G23)</f>
        <v>0.61458333333334281</v>
      </c>
      <c r="H24" s="77"/>
      <c r="I24" s="77"/>
      <c r="J24" s="81">
        <f>SUM(J21:J23)</f>
        <v>0.60416666666668561</v>
      </c>
      <c r="K24" s="85"/>
      <c r="L24" s="94">
        <f>SUM(L21:L23)</f>
        <v>1.78125</v>
      </c>
      <c r="M24" s="74" t="s">
        <v>80</v>
      </c>
      <c r="N24" s="74">
        <v>29492.37</v>
      </c>
      <c r="P24" s="90" t="s">
        <v>69</v>
      </c>
      <c r="Q24" s="49">
        <v>51195.81</v>
      </c>
      <c r="R24" s="28"/>
    </row>
    <row r="25" spans="1:18" ht="27" customHeight="1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N24+Sheet12!O25</f>
        <v>424696.21</v>
      </c>
      <c r="P25" s="209" t="s">
        <v>79</v>
      </c>
      <c r="Q25" s="99">
        <v>56214.81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56000</v>
      </c>
      <c r="P26" s="57" t="s">
        <v>93</v>
      </c>
      <c r="Q26" s="78">
        <f>Q24+Sheet12!Q26</f>
        <v>678767.17000000016</v>
      </c>
      <c r="R26" s="88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42.45</v>
      </c>
      <c r="M27" s="63"/>
      <c r="N27" s="100">
        <f>N22/L27</f>
        <v>699.64664310954061</v>
      </c>
      <c r="O27" s="92" t="s">
        <v>75</v>
      </c>
      <c r="P27" s="78"/>
      <c r="Q27" s="74" t="s">
        <v>132</v>
      </c>
      <c r="R27" s="88"/>
    </row>
    <row r="28" spans="1:18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ht="14.25" customHeight="1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  <c r="R30" s="13"/>
    </row>
    <row r="31" spans="1:18" ht="1.5" hidden="1" customHeight="1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  <c r="R31" s="13"/>
    </row>
    <row r="32" spans="1:18" x14ac:dyDescent="0.25">
      <c r="A32" s="68"/>
      <c r="B32" s="73" t="s">
        <v>56</v>
      </c>
      <c r="C32" s="68"/>
      <c r="D32" s="69"/>
      <c r="E32" s="70"/>
      <c r="F32" s="70"/>
      <c r="G32" s="71"/>
      <c r="H32" s="4" t="s">
        <v>54</v>
      </c>
      <c r="I32" s="1"/>
      <c r="J32" s="1"/>
      <c r="K32" s="1"/>
      <c r="P32" s="1" t="s">
        <v>55</v>
      </c>
    </row>
    <row r="36" spans="2:13" x14ac:dyDescent="0.25">
      <c r="M36" s="56" t="s">
        <v>11</v>
      </c>
    </row>
    <row r="39" spans="2:13" x14ac:dyDescent="0.25">
      <c r="B39" s="64"/>
      <c r="C39" s="13"/>
      <c r="D39" s="27"/>
      <c r="E39" s="28"/>
      <c r="F39" s="28"/>
      <c r="G39" s="29"/>
      <c r="H39" s="27"/>
      <c r="I39" s="27"/>
      <c r="J39" s="27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1" right="0" top="0.5" bottom="0" header="0.31496062992126" footer="0.31496062992126"/>
  <pageSetup paperSize="9" scale="88" orientation="landscape" horizontalDpi="4294967293" verticalDpi="4294967293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5"/>
  <sheetViews>
    <sheetView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204</v>
      </c>
    </row>
    <row r="3" spans="1:18" ht="38.25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  <c r="R3" s="20"/>
    </row>
    <row r="4" spans="1:18" x14ac:dyDescent="0.25">
      <c r="A4" s="21"/>
      <c r="B4" s="22" t="s">
        <v>12</v>
      </c>
      <c r="C4" s="23"/>
      <c r="D4" s="23"/>
      <c r="E4" s="23"/>
      <c r="F4" s="23"/>
      <c r="G4" s="23"/>
      <c r="H4" s="23"/>
      <c r="I4" s="23"/>
      <c r="J4" s="23"/>
      <c r="K4" s="23">
        <v>73</v>
      </c>
      <c r="L4" s="23">
        <v>90</v>
      </c>
      <c r="M4" s="115">
        <f>K4+L4</f>
        <v>163</v>
      </c>
      <c r="N4" s="123" t="s">
        <v>156</v>
      </c>
      <c r="O4" s="117" t="s">
        <v>94</v>
      </c>
      <c r="P4" s="124" t="s">
        <v>95</v>
      </c>
      <c r="Q4" s="36"/>
      <c r="R4" s="113"/>
    </row>
    <row r="5" spans="1:18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0</v>
      </c>
      <c r="M5" s="115">
        <f>K5+L5</f>
        <v>0</v>
      </c>
      <c r="N5" s="123" t="s">
        <v>157</v>
      </c>
      <c r="O5" s="75"/>
      <c r="P5" s="75"/>
      <c r="Q5" s="75"/>
      <c r="R5" s="13"/>
    </row>
    <row r="6" spans="1:18" x14ac:dyDescent="0.25">
      <c r="A6" s="24" t="s">
        <v>15</v>
      </c>
      <c r="B6" s="22" t="s">
        <v>16</v>
      </c>
      <c r="C6" s="23"/>
      <c r="D6" s="23"/>
      <c r="E6" s="23"/>
      <c r="F6" s="23"/>
      <c r="G6" s="23"/>
      <c r="H6" s="23"/>
      <c r="I6" s="23"/>
      <c r="J6" s="23"/>
      <c r="K6" s="23">
        <v>8</v>
      </c>
      <c r="L6" s="23">
        <v>5</v>
      </c>
      <c r="M6" s="115">
        <f t="shared" ref="M6:M7" si="0">K6+L6</f>
        <v>13</v>
      </c>
      <c r="N6" s="123" t="s">
        <v>136</v>
      </c>
      <c r="O6" s="118"/>
      <c r="P6" s="74"/>
      <c r="Q6" s="229"/>
      <c r="R6" s="13"/>
    </row>
    <row r="7" spans="1:18" x14ac:dyDescent="0.25">
      <c r="A7" s="26"/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>
        <v>28</v>
      </c>
      <c r="L7" s="23">
        <v>57</v>
      </c>
      <c r="M7" s="115">
        <f t="shared" si="0"/>
        <v>85</v>
      </c>
      <c r="N7" s="123" t="s">
        <v>11</v>
      </c>
      <c r="O7" s="75"/>
      <c r="P7" s="75"/>
      <c r="Q7" s="75"/>
      <c r="R7" s="13"/>
    </row>
    <row r="8" spans="1:18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29" t="s">
        <v>0</v>
      </c>
      <c r="R8" s="31"/>
    </row>
    <row r="9" spans="1:18" ht="15" x14ac:dyDescent="0.25">
      <c r="A9" s="36"/>
      <c r="B9" s="37" t="s">
        <v>12</v>
      </c>
      <c r="C9" s="23"/>
      <c r="D9" s="23">
        <v>20</v>
      </c>
      <c r="E9" s="23">
        <v>25</v>
      </c>
      <c r="F9" s="23">
        <v>24</v>
      </c>
      <c r="G9" s="23">
        <v>24</v>
      </c>
      <c r="H9" s="23"/>
      <c r="I9" s="23"/>
      <c r="J9" s="23"/>
      <c r="K9" s="23">
        <v>40</v>
      </c>
      <c r="L9" s="23">
        <v>85</v>
      </c>
      <c r="M9" s="115">
        <f>L9+K9</f>
        <v>125</v>
      </c>
      <c r="N9" s="93"/>
      <c r="O9" s="120"/>
      <c r="P9" s="93"/>
      <c r="Q9" s="41"/>
      <c r="R9" s="35"/>
    </row>
    <row r="10" spans="1:18" ht="15" customHeight="1" x14ac:dyDescent="0.25">
      <c r="A10" s="39" t="s">
        <v>25</v>
      </c>
      <c r="B10" s="37" t="s">
        <v>14</v>
      </c>
      <c r="C10" s="23"/>
      <c r="D10" s="23">
        <v>4</v>
      </c>
      <c r="E10" s="23">
        <v>5</v>
      </c>
      <c r="F10" s="23">
        <v>6</v>
      </c>
      <c r="G10" s="23">
        <v>4</v>
      </c>
      <c r="H10" s="23"/>
      <c r="I10" s="23"/>
      <c r="J10" s="23"/>
      <c r="K10" s="23">
        <v>0</v>
      </c>
      <c r="L10" s="23">
        <v>0</v>
      </c>
      <c r="M10" s="115">
        <f>L10+K10</f>
        <v>0</v>
      </c>
      <c r="N10" s="93"/>
      <c r="O10" s="275" t="s">
        <v>97</v>
      </c>
      <c r="P10" s="276"/>
      <c r="Q10" s="49" t="s">
        <v>74</v>
      </c>
      <c r="R10" s="38"/>
    </row>
    <row r="11" spans="1:18" x14ac:dyDescent="0.25">
      <c r="A11" s="39" t="s">
        <v>26</v>
      </c>
      <c r="B11" s="37" t="s">
        <v>16</v>
      </c>
      <c r="C11" s="23"/>
      <c r="D11" s="23">
        <v>3</v>
      </c>
      <c r="E11" s="23">
        <v>4</v>
      </c>
      <c r="F11" s="23">
        <v>2</v>
      </c>
      <c r="G11" s="23">
        <v>2</v>
      </c>
      <c r="H11" s="23"/>
      <c r="I11" s="23"/>
      <c r="J11" s="23"/>
      <c r="K11" s="23">
        <v>12</v>
      </c>
      <c r="L11" s="23">
        <v>10</v>
      </c>
      <c r="M11" s="115">
        <f>L11+K11</f>
        <v>22</v>
      </c>
      <c r="N11" s="93"/>
      <c r="O11" s="117" t="s">
        <v>94</v>
      </c>
      <c r="P11" s="124" t="s">
        <v>95</v>
      </c>
      <c r="Q11" s="75"/>
      <c r="R11" s="40"/>
    </row>
    <row r="12" spans="1:18" x14ac:dyDescent="0.25">
      <c r="A12" s="41"/>
      <c r="B12" s="37" t="s">
        <v>17</v>
      </c>
      <c r="C12" s="23"/>
      <c r="D12" s="23"/>
      <c r="E12" s="23"/>
      <c r="F12" s="23">
        <v>2</v>
      </c>
      <c r="G12" s="23">
        <v>1</v>
      </c>
      <c r="H12" s="23"/>
      <c r="I12" s="23"/>
      <c r="J12" s="23"/>
      <c r="K12" s="23">
        <v>29</v>
      </c>
      <c r="L12" s="23">
        <v>30</v>
      </c>
      <c r="M12" s="115">
        <f>L12+K12</f>
        <v>59</v>
      </c>
      <c r="N12" s="93"/>
      <c r="O12" s="75"/>
      <c r="P12" s="75"/>
      <c r="Q12" s="75"/>
      <c r="R12" s="40"/>
    </row>
    <row r="13" spans="1:18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29"/>
      <c r="R13" s="40"/>
    </row>
    <row r="14" spans="1:18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0</v>
      </c>
      <c r="L14" s="23">
        <v>67</v>
      </c>
      <c r="M14" s="115">
        <f>L14+K14</f>
        <v>67</v>
      </c>
      <c r="N14" s="122"/>
      <c r="O14" s="119"/>
      <c r="P14" s="74"/>
      <c r="Q14" s="230"/>
      <c r="R14" s="42"/>
    </row>
    <row r="15" spans="1:18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15">
        <f>L15+K15</f>
        <v>0</v>
      </c>
      <c r="N15" s="122"/>
      <c r="O15" s="121"/>
      <c r="P15" s="93"/>
      <c r="Q15" s="43"/>
      <c r="R15" s="35"/>
    </row>
    <row r="16" spans="1:18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0</v>
      </c>
      <c r="L16" s="23">
        <v>12</v>
      </c>
      <c r="M16" s="115">
        <f>L16+K16</f>
        <v>12</v>
      </c>
      <c r="N16" s="122"/>
      <c r="O16" s="122"/>
      <c r="P16" s="93"/>
      <c r="Q16" s="43"/>
      <c r="R16" s="38"/>
    </row>
    <row r="17" spans="1:18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103</v>
      </c>
      <c r="L17" s="23">
        <v>95</v>
      </c>
      <c r="M17" s="115">
        <f>L17+K17</f>
        <v>198</v>
      </c>
      <c r="N17" s="122"/>
      <c r="O17" s="122"/>
      <c r="P17" s="93"/>
      <c r="Q17" s="41"/>
      <c r="R17" s="40"/>
    </row>
    <row r="18" spans="1:18" ht="15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355</v>
      </c>
      <c r="O18" s="277" t="s">
        <v>72</v>
      </c>
      <c r="P18" s="278"/>
      <c r="Q18" s="74" t="s">
        <v>71</v>
      </c>
      <c r="R18" s="40"/>
    </row>
    <row r="19" spans="1:18" ht="25.5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0</v>
      </c>
      <c r="O19" s="78">
        <v>875.79</v>
      </c>
      <c r="P19" s="52" t="s">
        <v>206</v>
      </c>
      <c r="Q19" s="74" t="s">
        <v>207</v>
      </c>
      <c r="R19" s="42"/>
    </row>
    <row r="20" spans="1:18" ht="38.25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47</v>
      </c>
      <c r="O20" s="88" t="s">
        <v>66</v>
      </c>
      <c r="P20" s="85">
        <v>78</v>
      </c>
      <c r="Q20" s="74">
        <v>5207.22</v>
      </c>
      <c r="R20" s="31"/>
    </row>
    <row r="21" spans="1:18" ht="25.5" x14ac:dyDescent="0.25">
      <c r="A21" s="16" t="s">
        <v>44</v>
      </c>
      <c r="B21" s="75">
        <v>206.20833333333334</v>
      </c>
      <c r="C21" s="75">
        <v>206.54166666666666</v>
      </c>
      <c r="D21" s="75">
        <f t="shared" ref="D21:D23" si="1">C21-B21</f>
        <v>0.33333333333331439</v>
      </c>
      <c r="E21" s="75">
        <v>206.54166666666666</v>
      </c>
      <c r="F21" s="75">
        <v>206.75</v>
      </c>
      <c r="G21" s="75">
        <f>F21-E21</f>
        <v>0.20833333333334281</v>
      </c>
      <c r="H21" s="75"/>
      <c r="I21" s="75"/>
      <c r="J21" s="81"/>
      <c r="K21" s="75"/>
      <c r="L21" s="83">
        <f>D21+G21+J21</f>
        <v>0.54166666666665719</v>
      </c>
      <c r="M21" s="209" t="s">
        <v>45</v>
      </c>
      <c r="N21" s="74">
        <f>M17+M12+M7</f>
        <v>342</v>
      </c>
      <c r="O21" s="89" t="s">
        <v>70</v>
      </c>
      <c r="P21" s="85">
        <v>361</v>
      </c>
      <c r="Q21" s="74">
        <v>9596.52</v>
      </c>
      <c r="R21" s="28"/>
    </row>
    <row r="22" spans="1:18" ht="25.5" x14ac:dyDescent="0.25">
      <c r="A22" s="16" t="s">
        <v>46</v>
      </c>
      <c r="B22" s="75"/>
      <c r="C22" s="75"/>
      <c r="D22" s="75"/>
      <c r="E22" s="75"/>
      <c r="F22" s="75"/>
      <c r="G22" s="75"/>
      <c r="H22" s="75"/>
      <c r="I22" s="75"/>
      <c r="J22" s="81"/>
      <c r="K22" s="85"/>
      <c r="L22" s="83">
        <f>D22+G22+J22</f>
        <v>0</v>
      </c>
      <c r="M22" s="55" t="s">
        <v>47</v>
      </c>
      <c r="N22" s="74">
        <v>20100</v>
      </c>
      <c r="O22" s="91" t="s">
        <v>67</v>
      </c>
      <c r="P22" s="85">
        <v>189</v>
      </c>
      <c r="Q22" s="74">
        <v>4811.1899999999996</v>
      </c>
      <c r="R22" s="28"/>
    </row>
    <row r="23" spans="1:18" ht="25.5" x14ac:dyDescent="0.25">
      <c r="A23" s="215" t="s">
        <v>48</v>
      </c>
      <c r="B23" s="75">
        <v>206.26388888888889</v>
      </c>
      <c r="C23" s="75">
        <v>206.54166666666666</v>
      </c>
      <c r="D23" s="75">
        <f t="shared" si="1"/>
        <v>0.27777777777777146</v>
      </c>
      <c r="E23" s="75">
        <v>206.54166666666666</v>
      </c>
      <c r="F23" s="75">
        <v>206.875</v>
      </c>
      <c r="G23" s="75">
        <f t="shared" ref="G23" si="2">F23-E23</f>
        <v>0.33333333333334281</v>
      </c>
      <c r="H23" s="75">
        <v>206.89583333333334</v>
      </c>
      <c r="I23" s="75">
        <v>207.08333333333334</v>
      </c>
      <c r="J23" s="81">
        <f>I23-H23-K23</f>
        <v>0.1875</v>
      </c>
      <c r="K23" s="213"/>
      <c r="L23" s="214">
        <f>D23+G23+J23</f>
        <v>0.79861111111111427</v>
      </c>
      <c r="M23" s="209" t="s">
        <v>65</v>
      </c>
      <c r="N23" s="96">
        <v>6</v>
      </c>
      <c r="O23" s="97" t="s">
        <v>68</v>
      </c>
      <c r="P23" s="86">
        <v>265</v>
      </c>
      <c r="Q23" s="74">
        <v>7902.15</v>
      </c>
      <c r="R23" s="28"/>
    </row>
    <row r="24" spans="1:18" ht="25.5" x14ac:dyDescent="0.25">
      <c r="A24" s="16" t="s">
        <v>77</v>
      </c>
      <c r="B24" s="76"/>
      <c r="C24" s="76"/>
      <c r="D24" s="75">
        <f>SUM(D21:D23)</f>
        <v>0.61111111111108585</v>
      </c>
      <c r="E24" s="77"/>
      <c r="F24" s="77"/>
      <c r="G24" s="75">
        <f>SUM(G21:G23)</f>
        <v>0.54166666666668561</v>
      </c>
      <c r="H24" s="77"/>
      <c r="I24" s="77"/>
      <c r="J24" s="81">
        <f>SUM(J21:J23)</f>
        <v>0.1875</v>
      </c>
      <c r="K24" s="85"/>
      <c r="L24" s="94">
        <f>SUM(L21:L23)</f>
        <v>1.3402777777777715</v>
      </c>
      <c r="M24" s="74" t="s">
        <v>80</v>
      </c>
      <c r="N24" s="74">
        <v>22047.759999999998</v>
      </c>
      <c r="P24" s="90" t="s">
        <v>69</v>
      </c>
      <c r="Q24" s="49">
        <v>48108.43</v>
      </c>
      <c r="R24" s="28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N24+Sheet13!O25</f>
        <v>446743.97000000003</v>
      </c>
      <c r="P25" s="209" t="s">
        <v>79</v>
      </c>
      <c r="Q25" s="99">
        <v>53315.65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56000</v>
      </c>
      <c r="P26" s="57" t="s">
        <v>93</v>
      </c>
      <c r="Q26" s="78">
        <f>Q24+Sheet13!Q26</f>
        <v>726875.60000000021</v>
      </c>
      <c r="R26" s="88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32.200000000000003</v>
      </c>
      <c r="M27" s="63"/>
      <c r="N27" s="100">
        <f>N22/L27</f>
        <v>624.22360248447194</v>
      </c>
      <c r="O27" s="92" t="s">
        <v>75</v>
      </c>
      <c r="P27" s="78"/>
      <c r="Q27" s="74" t="s">
        <v>132</v>
      </c>
      <c r="R27" s="88"/>
    </row>
    <row r="28" spans="1:18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  <c r="R30" s="13"/>
    </row>
    <row r="31" spans="1:18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</row>
    <row r="32" spans="1:18" x14ac:dyDescent="0.25">
      <c r="A32" s="68"/>
      <c r="B32" s="73"/>
      <c r="C32" s="68"/>
      <c r="D32" s="69"/>
      <c r="E32" s="70"/>
      <c r="F32" s="70"/>
      <c r="G32" s="71"/>
      <c r="H32" s="69"/>
      <c r="I32" s="69"/>
      <c r="J32" s="69"/>
      <c r="K32" s="72"/>
      <c r="L32" s="72"/>
      <c r="M32" s="70"/>
    </row>
    <row r="33" spans="1:14" x14ac:dyDescent="0.25">
      <c r="A33" s="68"/>
      <c r="L33" s="6"/>
      <c r="M33" s="4"/>
    </row>
    <row r="34" spans="1:14" x14ac:dyDescent="0.25">
      <c r="A34" s="68"/>
      <c r="B34" s="73"/>
      <c r="C34" s="68"/>
      <c r="D34" s="69"/>
      <c r="E34" s="70"/>
      <c r="F34" s="70"/>
      <c r="G34" s="71"/>
      <c r="H34" s="69"/>
      <c r="I34" s="69"/>
      <c r="J34" s="69"/>
      <c r="K34" s="72"/>
      <c r="L34" s="72"/>
      <c r="M34" s="68"/>
      <c r="N34" s="68"/>
    </row>
    <row r="38" spans="1:14" x14ac:dyDescent="0.25">
      <c r="M38" s="56" t="s">
        <v>11</v>
      </c>
    </row>
    <row r="41" spans="1:14" x14ac:dyDescent="0.25">
      <c r="B41" s="64"/>
      <c r="C41" s="13"/>
      <c r="D41" s="27"/>
      <c r="E41" s="28"/>
      <c r="F41" s="28"/>
      <c r="G41" s="29"/>
      <c r="H41" s="27"/>
      <c r="I41" s="27"/>
      <c r="J41" s="27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opLeftCell="A13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208</v>
      </c>
    </row>
    <row r="3" spans="1:18" ht="38.25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  <c r="R3" s="20"/>
    </row>
    <row r="4" spans="1:18" x14ac:dyDescent="0.25">
      <c r="A4" s="21"/>
      <c r="B4" s="22" t="s">
        <v>12</v>
      </c>
      <c r="C4" s="23">
        <v>18</v>
      </c>
      <c r="D4" s="23">
        <v>22</v>
      </c>
      <c r="E4" s="23">
        <v>20</v>
      </c>
      <c r="F4" s="23">
        <v>11</v>
      </c>
      <c r="G4" s="23">
        <v>22</v>
      </c>
      <c r="H4" s="23">
        <v>30</v>
      </c>
      <c r="I4" s="23">
        <v>20</v>
      </c>
      <c r="J4" s="23"/>
      <c r="K4" s="23">
        <v>143</v>
      </c>
      <c r="L4" s="23">
        <v>0</v>
      </c>
      <c r="M4" s="115">
        <f>K4+L4</f>
        <v>143</v>
      </c>
      <c r="N4" s="123" t="s">
        <v>156</v>
      </c>
      <c r="O4" s="117" t="s">
        <v>94</v>
      </c>
      <c r="P4" s="124" t="s">
        <v>95</v>
      </c>
      <c r="Q4" s="36"/>
      <c r="R4" s="113"/>
    </row>
    <row r="5" spans="1:18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0</v>
      </c>
      <c r="M5" s="115">
        <f>K5+L5</f>
        <v>0</v>
      </c>
      <c r="N5" s="123" t="s">
        <v>157</v>
      </c>
      <c r="O5" s="75"/>
      <c r="P5" s="75"/>
      <c r="Q5" s="75"/>
      <c r="R5" s="13"/>
    </row>
    <row r="6" spans="1:18" x14ac:dyDescent="0.25">
      <c r="A6" s="24" t="s">
        <v>15</v>
      </c>
      <c r="B6" s="22" t="s">
        <v>16</v>
      </c>
      <c r="C6" s="23"/>
      <c r="D6" s="23">
        <v>3</v>
      </c>
      <c r="E6" s="23">
        <v>2</v>
      </c>
      <c r="F6" s="23">
        <v>5</v>
      </c>
      <c r="G6" s="23">
        <v>5</v>
      </c>
      <c r="H6" s="23">
        <v>10</v>
      </c>
      <c r="I6" s="23">
        <v>5</v>
      </c>
      <c r="J6" s="23"/>
      <c r="K6" s="23">
        <v>30</v>
      </c>
      <c r="L6" s="23">
        <v>0</v>
      </c>
      <c r="M6" s="115">
        <f t="shared" ref="M6:M7" si="0">K6+L6</f>
        <v>30</v>
      </c>
      <c r="N6" s="123" t="s">
        <v>136</v>
      </c>
      <c r="O6" s="118"/>
      <c r="P6" s="74"/>
      <c r="Q6" s="229"/>
      <c r="R6" s="13"/>
    </row>
    <row r="7" spans="1:18" x14ac:dyDescent="0.25">
      <c r="A7" s="26"/>
      <c r="B7" s="22" t="s">
        <v>17</v>
      </c>
      <c r="C7" s="23">
        <v>14</v>
      </c>
      <c r="D7" s="23">
        <v>30</v>
      </c>
      <c r="E7" s="23">
        <v>20</v>
      </c>
      <c r="F7" s="23">
        <v>5</v>
      </c>
      <c r="G7" s="23">
        <v>15</v>
      </c>
      <c r="H7" s="23">
        <v>10</v>
      </c>
      <c r="I7" s="23">
        <v>13</v>
      </c>
      <c r="J7" s="23"/>
      <c r="K7" s="23">
        <v>107</v>
      </c>
      <c r="L7" s="23">
        <v>0</v>
      </c>
      <c r="M7" s="115">
        <f t="shared" si="0"/>
        <v>107</v>
      </c>
      <c r="N7" s="123" t="s">
        <v>11</v>
      </c>
      <c r="O7" s="75"/>
      <c r="P7" s="75"/>
      <c r="Q7" s="75"/>
      <c r="R7" s="13"/>
    </row>
    <row r="8" spans="1:18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29" t="s">
        <v>0</v>
      </c>
      <c r="R8" s="31"/>
    </row>
    <row r="9" spans="1:18" ht="15" x14ac:dyDescent="0.25">
      <c r="A9" s="36"/>
      <c r="B9" s="37" t="s">
        <v>12</v>
      </c>
      <c r="C9" s="23"/>
      <c r="D9" s="23"/>
      <c r="E9" s="23"/>
      <c r="F9" s="23"/>
      <c r="G9" s="23"/>
      <c r="H9" s="23"/>
      <c r="I9" s="23"/>
      <c r="J9" s="23"/>
      <c r="K9" s="23">
        <v>143</v>
      </c>
      <c r="L9" s="23">
        <v>0</v>
      </c>
      <c r="M9" s="115">
        <f>L9+K9</f>
        <v>143</v>
      </c>
      <c r="N9" s="93"/>
      <c r="O9" s="120"/>
      <c r="P9" s="93"/>
      <c r="Q9" s="41"/>
      <c r="R9" s="35"/>
    </row>
    <row r="10" spans="1:18" ht="15" customHeight="1" x14ac:dyDescent="0.25">
      <c r="A10" s="39" t="s">
        <v>25</v>
      </c>
      <c r="B10" s="37" t="s">
        <v>14</v>
      </c>
      <c r="C10" s="23"/>
      <c r="D10" s="23"/>
      <c r="E10" s="23"/>
      <c r="F10" s="23"/>
      <c r="G10" s="23"/>
      <c r="H10" s="23"/>
      <c r="I10" s="23"/>
      <c r="J10" s="23"/>
      <c r="K10" s="23">
        <v>0</v>
      </c>
      <c r="L10" s="23">
        <v>0</v>
      </c>
      <c r="M10" s="115">
        <f>L10+K10</f>
        <v>0</v>
      </c>
      <c r="N10" s="93"/>
      <c r="O10" s="275" t="s">
        <v>97</v>
      </c>
      <c r="P10" s="276"/>
      <c r="Q10" s="49" t="s">
        <v>74</v>
      </c>
      <c r="R10" s="38"/>
    </row>
    <row r="11" spans="1:18" x14ac:dyDescent="0.25">
      <c r="A11" s="39" t="s">
        <v>26</v>
      </c>
      <c r="B11" s="37" t="s">
        <v>16</v>
      </c>
      <c r="C11" s="23"/>
      <c r="D11" s="23"/>
      <c r="E11" s="23"/>
      <c r="F11" s="23"/>
      <c r="G11" s="23"/>
      <c r="H11" s="23"/>
      <c r="I11" s="23"/>
      <c r="J11" s="23"/>
      <c r="K11" s="23">
        <v>33</v>
      </c>
      <c r="L11" s="23">
        <v>0</v>
      </c>
      <c r="M11" s="115">
        <f>L11+K11</f>
        <v>33</v>
      </c>
      <c r="N11" s="93"/>
      <c r="O11" s="117" t="s">
        <v>94</v>
      </c>
      <c r="P11" s="124" t="s">
        <v>95</v>
      </c>
      <c r="Q11" s="75"/>
      <c r="R11" s="40"/>
    </row>
    <row r="12" spans="1:18" x14ac:dyDescent="0.25">
      <c r="A12" s="41"/>
      <c r="B12" s="37" t="s">
        <v>17</v>
      </c>
      <c r="C12" s="23"/>
      <c r="D12" s="23"/>
      <c r="E12" s="23"/>
      <c r="F12" s="23"/>
      <c r="G12" s="23"/>
      <c r="H12" s="23"/>
      <c r="I12" s="23"/>
      <c r="J12" s="23"/>
      <c r="K12" s="23">
        <v>39</v>
      </c>
      <c r="L12" s="23">
        <v>19</v>
      </c>
      <c r="M12" s="115">
        <f>L12+K12</f>
        <v>58</v>
      </c>
      <c r="N12" s="93"/>
      <c r="O12" s="75"/>
      <c r="P12" s="75"/>
      <c r="Q12" s="75"/>
      <c r="R12" s="40"/>
    </row>
    <row r="13" spans="1:18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29"/>
      <c r="R13" s="40"/>
    </row>
    <row r="14" spans="1:18" ht="15" x14ac:dyDescent="0.25">
      <c r="A14" s="36"/>
      <c r="B14" s="22" t="s">
        <v>12</v>
      </c>
      <c r="C14" s="23"/>
      <c r="D14" s="23">
        <v>28</v>
      </c>
      <c r="E14" s="23">
        <v>28</v>
      </c>
      <c r="F14" s="23">
        <v>29</v>
      </c>
      <c r="G14" s="23">
        <v>30</v>
      </c>
      <c r="H14" s="23">
        <v>20</v>
      </c>
      <c r="I14" s="23">
        <v>27</v>
      </c>
      <c r="J14" s="23">
        <v>34</v>
      </c>
      <c r="K14" s="23">
        <v>205</v>
      </c>
      <c r="L14" s="23">
        <v>0</v>
      </c>
      <c r="M14" s="115">
        <f>L14+K14</f>
        <v>205</v>
      </c>
      <c r="N14" s="122"/>
      <c r="O14" s="119"/>
      <c r="P14" s="74"/>
      <c r="Q14" s="230"/>
      <c r="R14" s="42"/>
    </row>
    <row r="15" spans="1:18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15">
        <f>L15+K15</f>
        <v>0</v>
      </c>
      <c r="N15" s="122"/>
      <c r="O15" s="121"/>
      <c r="P15" s="93"/>
      <c r="Q15" s="43"/>
      <c r="R15" s="35"/>
    </row>
    <row r="16" spans="1:18" x14ac:dyDescent="0.25">
      <c r="A16" s="126" t="s">
        <v>15</v>
      </c>
      <c r="B16" s="22" t="s">
        <v>16</v>
      </c>
      <c r="C16" s="23"/>
      <c r="D16" s="23">
        <v>5</v>
      </c>
      <c r="E16" s="23">
        <v>6</v>
      </c>
      <c r="F16" s="23">
        <v>5</v>
      </c>
      <c r="G16" s="23">
        <v>10</v>
      </c>
      <c r="H16" s="23">
        <v>10</v>
      </c>
      <c r="I16" s="23">
        <v>4</v>
      </c>
      <c r="J16" s="23">
        <v>2</v>
      </c>
      <c r="K16" s="23">
        <v>42</v>
      </c>
      <c r="L16" s="23">
        <v>0</v>
      </c>
      <c r="M16" s="115">
        <f>L16+K16</f>
        <v>42</v>
      </c>
      <c r="N16" s="122"/>
      <c r="O16" s="122"/>
      <c r="P16" s="93"/>
      <c r="Q16" s="43"/>
      <c r="R16" s="38"/>
    </row>
    <row r="17" spans="1:18" x14ac:dyDescent="0.25">
      <c r="A17" s="43"/>
      <c r="B17" s="22" t="s">
        <v>17</v>
      </c>
      <c r="C17" s="23"/>
      <c r="D17" s="23">
        <v>4</v>
      </c>
      <c r="E17" s="23">
        <v>5</v>
      </c>
      <c r="F17" s="23">
        <v>5</v>
      </c>
      <c r="G17" s="23">
        <v>4</v>
      </c>
      <c r="H17" s="23">
        <v>8</v>
      </c>
      <c r="I17" s="23">
        <v>8</v>
      </c>
      <c r="J17" s="23">
        <v>10</v>
      </c>
      <c r="K17" s="23">
        <v>44</v>
      </c>
      <c r="L17" s="23">
        <v>0</v>
      </c>
      <c r="M17" s="115">
        <f>L17+K17</f>
        <v>44</v>
      </c>
      <c r="N17" s="122"/>
      <c r="O17" s="122"/>
      <c r="P17" s="93"/>
      <c r="Q17" s="41"/>
      <c r="R17" s="40"/>
    </row>
    <row r="18" spans="1:18" ht="15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491</v>
      </c>
      <c r="O18" s="277" t="s">
        <v>72</v>
      </c>
      <c r="P18" s="278"/>
      <c r="Q18" s="74" t="s">
        <v>71</v>
      </c>
      <c r="R18" s="40"/>
    </row>
    <row r="19" spans="1:18" ht="25.5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0</v>
      </c>
      <c r="O19" s="78">
        <v>0</v>
      </c>
      <c r="P19" s="52" t="s">
        <v>151</v>
      </c>
      <c r="Q19" s="74" t="s">
        <v>209</v>
      </c>
      <c r="R19" s="42"/>
    </row>
    <row r="20" spans="1:18" ht="38.25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105</v>
      </c>
      <c r="O20" s="88" t="s">
        <v>66</v>
      </c>
      <c r="P20" s="85">
        <v>65</v>
      </c>
      <c r="Q20" s="74">
        <v>4379.53</v>
      </c>
      <c r="R20" s="31"/>
    </row>
    <row r="21" spans="1:18" ht="25.5" x14ac:dyDescent="0.25">
      <c r="A21" s="16" t="s">
        <v>44</v>
      </c>
      <c r="B21" s="75">
        <v>206.375</v>
      </c>
      <c r="C21" s="75">
        <v>206.54166666666666</v>
      </c>
      <c r="D21" s="75">
        <f t="shared" ref="D21:D23" si="1">C21-B21</f>
        <v>0.16666666666665719</v>
      </c>
      <c r="E21" s="75">
        <v>206.54166666666666</v>
      </c>
      <c r="F21" s="75">
        <v>206.875</v>
      </c>
      <c r="G21" s="75">
        <f>F21-E21</f>
        <v>0.33333333333334281</v>
      </c>
      <c r="H21" s="75">
        <v>206.875</v>
      </c>
      <c r="I21" s="75">
        <v>207.20833333333334</v>
      </c>
      <c r="J21" s="81">
        <f>I21-H21-K21</f>
        <v>0.33333333333334281</v>
      </c>
      <c r="K21" s="75"/>
      <c r="L21" s="83">
        <f>D21+G21+J21</f>
        <v>0.83333333333334281</v>
      </c>
      <c r="M21" s="209" t="s">
        <v>45</v>
      </c>
      <c r="N21" s="74">
        <f>M17+M12+M7</f>
        <v>209</v>
      </c>
      <c r="O21" s="89" t="s">
        <v>70</v>
      </c>
      <c r="P21" s="85">
        <v>336</v>
      </c>
      <c r="Q21" s="74">
        <v>8769.5300000000007</v>
      </c>
      <c r="R21" s="28"/>
    </row>
    <row r="22" spans="1:18" ht="25.5" x14ac:dyDescent="0.25">
      <c r="A22" s="16" t="s">
        <v>46</v>
      </c>
      <c r="B22" s="75"/>
      <c r="C22" s="75"/>
      <c r="D22" s="75"/>
      <c r="E22" s="75"/>
      <c r="F22" s="75"/>
      <c r="G22" s="75"/>
      <c r="H22" s="75"/>
      <c r="I22" s="75"/>
      <c r="J22" s="81"/>
      <c r="K22" s="85"/>
      <c r="L22" s="83">
        <f>D22+G22+J22</f>
        <v>0</v>
      </c>
      <c r="M22" s="55" t="s">
        <v>47</v>
      </c>
      <c r="N22" s="74">
        <v>29750</v>
      </c>
      <c r="O22" s="91" t="s">
        <v>67</v>
      </c>
      <c r="P22" s="85">
        <v>185</v>
      </c>
      <c r="Q22" s="74">
        <v>4649.3599999999997</v>
      </c>
      <c r="R22" s="28"/>
    </row>
    <row r="23" spans="1:18" ht="25.5" x14ac:dyDescent="0.25">
      <c r="A23" s="215" t="s">
        <v>48</v>
      </c>
      <c r="B23" s="75">
        <v>206.23958333333334</v>
      </c>
      <c r="C23" s="75">
        <v>206.54166666666666</v>
      </c>
      <c r="D23" s="75">
        <f t="shared" si="1"/>
        <v>0.30208333333331439</v>
      </c>
      <c r="E23" s="75">
        <v>206.59027777777777</v>
      </c>
      <c r="F23" s="75">
        <v>206.875</v>
      </c>
      <c r="G23" s="75">
        <f t="shared" ref="G23" si="2">F23-E23</f>
        <v>0.28472222222222854</v>
      </c>
      <c r="H23" s="75">
        <v>206.90972222222223</v>
      </c>
      <c r="I23" s="75">
        <v>207.20833333333334</v>
      </c>
      <c r="J23" s="81">
        <f>I23-H23-K23</f>
        <v>0.29861111111111427</v>
      </c>
      <c r="K23" s="213"/>
      <c r="L23" s="214">
        <f>D23+G23+J23</f>
        <v>0.88541666666665719</v>
      </c>
      <c r="M23" s="209" t="s">
        <v>65</v>
      </c>
      <c r="N23" s="96">
        <v>8</v>
      </c>
      <c r="O23" s="97" t="s">
        <v>68</v>
      </c>
      <c r="P23" s="86">
        <v>263</v>
      </c>
      <c r="Q23" s="74">
        <v>7919.01</v>
      </c>
      <c r="R23" s="28"/>
    </row>
    <row r="24" spans="1:18" ht="25.5" x14ac:dyDescent="0.25">
      <c r="A24" s="16" t="s">
        <v>77</v>
      </c>
      <c r="B24" s="76"/>
      <c r="C24" s="76"/>
      <c r="D24" s="75">
        <f>SUM(D21:D23)</f>
        <v>0.46874999999997158</v>
      </c>
      <c r="E24" s="77"/>
      <c r="F24" s="77"/>
      <c r="G24" s="75">
        <f>SUM(G21:G23)</f>
        <v>0.61805555555557135</v>
      </c>
      <c r="H24" s="77"/>
      <c r="I24" s="77"/>
      <c r="J24" s="81">
        <f>SUM(J21:J23)</f>
        <v>0.63194444444445708</v>
      </c>
      <c r="K24" s="85"/>
      <c r="L24" s="94">
        <f>SUM(L21:L23)</f>
        <v>1.71875</v>
      </c>
      <c r="M24" s="74" t="s">
        <v>80</v>
      </c>
      <c r="N24" s="74">
        <v>29660.080000000002</v>
      </c>
      <c r="P24" s="90" t="s">
        <v>69</v>
      </c>
      <c r="Q24" s="49">
        <v>52739.01</v>
      </c>
      <c r="R24" s="28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N24+Sheet14!O25</f>
        <v>476404.05000000005</v>
      </c>
      <c r="P25" s="209" t="s">
        <v>79</v>
      </c>
      <c r="Q25" s="99">
        <v>57118.54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56000</v>
      </c>
      <c r="P26" s="57" t="s">
        <v>93</v>
      </c>
      <c r="Q26" s="78">
        <f>Q24+Sheet14!Q26</f>
        <v>779614.61000000022</v>
      </c>
      <c r="R26" s="88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41.15</v>
      </c>
      <c r="M27" s="63"/>
      <c r="N27" s="100">
        <f>N22/L27</f>
        <v>722.96476306196848</v>
      </c>
      <c r="O27" s="92" t="s">
        <v>75</v>
      </c>
      <c r="P27" s="78"/>
      <c r="Q27" s="74" t="s">
        <v>132</v>
      </c>
      <c r="R27" s="88"/>
    </row>
    <row r="28" spans="1:18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  <c r="R30" s="13"/>
    </row>
    <row r="31" spans="1:18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  <c r="R31" s="13"/>
    </row>
    <row r="32" spans="1:18" x14ac:dyDescent="0.25">
      <c r="A32" s="68"/>
      <c r="B32" s="73"/>
      <c r="C32" s="68"/>
      <c r="D32" s="69"/>
      <c r="E32" s="70"/>
      <c r="F32" s="70"/>
      <c r="G32" s="71"/>
      <c r="H32" s="69"/>
      <c r="I32" s="69"/>
      <c r="J32" s="69"/>
      <c r="K32" s="72"/>
      <c r="L32" s="72"/>
      <c r="M32" s="70"/>
    </row>
    <row r="33" spans="1:14" x14ac:dyDescent="0.25">
      <c r="A33" s="68"/>
      <c r="L33" s="6"/>
      <c r="M33" s="4"/>
    </row>
    <row r="34" spans="1:14" x14ac:dyDescent="0.25">
      <c r="A34" s="68"/>
      <c r="B34" s="73"/>
      <c r="C34" s="68"/>
      <c r="D34" s="69"/>
      <c r="E34" s="70"/>
      <c r="F34" s="70"/>
      <c r="G34" s="71"/>
      <c r="H34" s="69"/>
      <c r="I34" s="69"/>
      <c r="J34" s="69"/>
      <c r="K34" s="72"/>
      <c r="L34" s="72"/>
      <c r="M34" s="68"/>
      <c r="N34" s="68"/>
    </row>
    <row r="38" spans="1:14" x14ac:dyDescent="0.25">
      <c r="M38" s="56" t="s">
        <v>11</v>
      </c>
    </row>
    <row r="41" spans="1:14" x14ac:dyDescent="0.25">
      <c r="B41" s="64"/>
      <c r="C41" s="13"/>
      <c r="D41" s="27"/>
      <c r="E41" s="28"/>
      <c r="F41" s="28"/>
      <c r="G41" s="29"/>
      <c r="H41" s="27"/>
      <c r="I41" s="27"/>
      <c r="J41" s="27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2" orientation="landscape" horizontalDpi="4294967293" verticalDpi="4294967293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opLeftCell="A18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210</v>
      </c>
    </row>
    <row r="3" spans="1:18" ht="38.25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  <c r="R3" s="20"/>
    </row>
    <row r="4" spans="1:18" x14ac:dyDescent="0.25">
      <c r="A4" s="21"/>
      <c r="B4" s="22" t="s">
        <v>12</v>
      </c>
      <c r="C4" s="23">
        <v>40</v>
      </c>
      <c r="D4" s="23">
        <v>46</v>
      </c>
      <c r="E4" s="23">
        <v>27</v>
      </c>
      <c r="F4" s="23">
        <v>18</v>
      </c>
      <c r="G4" s="23">
        <v>22</v>
      </c>
      <c r="H4" s="23">
        <v>38</v>
      </c>
      <c r="I4" s="23">
        <v>38</v>
      </c>
      <c r="J4" s="23"/>
      <c r="K4" s="23">
        <v>150</v>
      </c>
      <c r="L4" s="23">
        <v>82</v>
      </c>
      <c r="M4" s="115">
        <f>K4+L4</f>
        <v>232</v>
      </c>
      <c r="N4" s="123" t="s">
        <v>156</v>
      </c>
      <c r="O4" s="117" t="s">
        <v>94</v>
      </c>
      <c r="P4" s="124" t="s">
        <v>95</v>
      </c>
      <c r="Q4" s="36"/>
      <c r="R4" s="113"/>
    </row>
    <row r="5" spans="1:18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0</v>
      </c>
      <c r="M5" s="115">
        <f>K5+L5</f>
        <v>0</v>
      </c>
      <c r="N5" s="123" t="s">
        <v>157</v>
      </c>
      <c r="O5" s="75"/>
      <c r="P5" s="75"/>
      <c r="Q5" s="75"/>
      <c r="R5" s="13"/>
    </row>
    <row r="6" spans="1:18" x14ac:dyDescent="0.25">
      <c r="A6" s="24" t="s">
        <v>15</v>
      </c>
      <c r="B6" s="22" t="s">
        <v>16</v>
      </c>
      <c r="C6" s="23">
        <v>5</v>
      </c>
      <c r="D6" s="23">
        <v>5</v>
      </c>
      <c r="E6" s="23"/>
      <c r="F6" s="23"/>
      <c r="G6" s="23">
        <v>4</v>
      </c>
      <c r="H6" s="23">
        <v>2</v>
      </c>
      <c r="I6" s="23">
        <v>1</v>
      </c>
      <c r="J6" s="23"/>
      <c r="K6" s="23">
        <v>10</v>
      </c>
      <c r="L6" s="23">
        <v>7</v>
      </c>
      <c r="M6" s="115">
        <f t="shared" ref="M6:M7" si="0">K6+L6</f>
        <v>17</v>
      </c>
      <c r="N6" s="123" t="s">
        <v>136</v>
      </c>
      <c r="O6" s="118"/>
      <c r="P6" s="74"/>
      <c r="Q6" s="229"/>
      <c r="R6" s="13"/>
    </row>
    <row r="7" spans="1:18" x14ac:dyDescent="0.25">
      <c r="A7" s="26"/>
      <c r="B7" s="22" t="s">
        <v>17</v>
      </c>
      <c r="C7" s="23">
        <v>3</v>
      </c>
      <c r="D7" s="23">
        <v>8</v>
      </c>
      <c r="E7" s="23">
        <v>8</v>
      </c>
      <c r="F7" s="23">
        <v>6</v>
      </c>
      <c r="G7" s="23">
        <v>10</v>
      </c>
      <c r="H7" s="23">
        <v>15</v>
      </c>
      <c r="I7" s="23">
        <v>10</v>
      </c>
      <c r="J7" s="23"/>
      <c r="K7" s="23">
        <v>15</v>
      </c>
      <c r="L7" s="23">
        <v>45</v>
      </c>
      <c r="M7" s="115">
        <f t="shared" si="0"/>
        <v>60</v>
      </c>
      <c r="N7" s="123" t="s">
        <v>11</v>
      </c>
      <c r="O7" s="75"/>
      <c r="P7" s="75"/>
      <c r="Q7" s="75"/>
      <c r="R7" s="13"/>
    </row>
    <row r="8" spans="1:18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29" t="s">
        <v>0</v>
      </c>
      <c r="R8" s="31"/>
    </row>
    <row r="9" spans="1:18" ht="15" x14ac:dyDescent="0.25">
      <c r="A9" s="36"/>
      <c r="B9" s="37" t="s">
        <v>12</v>
      </c>
      <c r="C9" s="23"/>
      <c r="D9" s="23"/>
      <c r="E9" s="23"/>
      <c r="F9" s="23"/>
      <c r="G9" s="23"/>
      <c r="H9" s="23"/>
      <c r="I9" s="23"/>
      <c r="J9" s="23"/>
      <c r="K9" s="23">
        <v>151</v>
      </c>
      <c r="L9" s="23">
        <v>0</v>
      </c>
      <c r="M9" s="115">
        <f>L9+K9</f>
        <v>151</v>
      </c>
      <c r="N9" s="93"/>
      <c r="O9" s="120"/>
      <c r="P9" s="93"/>
      <c r="Q9" s="41"/>
      <c r="R9" s="35"/>
    </row>
    <row r="10" spans="1:18" ht="15" customHeight="1" x14ac:dyDescent="0.25">
      <c r="A10" s="39" t="s">
        <v>25</v>
      </c>
      <c r="B10" s="37" t="s">
        <v>14</v>
      </c>
      <c r="C10" s="23"/>
      <c r="D10" s="23"/>
      <c r="E10" s="23"/>
      <c r="F10" s="23"/>
      <c r="G10" s="23"/>
      <c r="H10" s="23"/>
      <c r="I10" s="23"/>
      <c r="J10" s="23"/>
      <c r="K10" s="23">
        <v>0</v>
      </c>
      <c r="L10" s="23">
        <v>0</v>
      </c>
      <c r="M10" s="115">
        <f>L10+K10</f>
        <v>0</v>
      </c>
      <c r="N10" s="93"/>
      <c r="O10" s="275" t="s">
        <v>97</v>
      </c>
      <c r="P10" s="276"/>
      <c r="Q10" s="49" t="s">
        <v>74</v>
      </c>
      <c r="R10" s="38"/>
    </row>
    <row r="11" spans="1:18" x14ac:dyDescent="0.25">
      <c r="A11" s="39" t="s">
        <v>26</v>
      </c>
      <c r="B11" s="37" t="s">
        <v>16</v>
      </c>
      <c r="C11" s="23"/>
      <c r="D11" s="23"/>
      <c r="E11" s="23"/>
      <c r="F11" s="23"/>
      <c r="G11" s="23"/>
      <c r="H11" s="23"/>
      <c r="I11" s="23"/>
      <c r="J11" s="23"/>
      <c r="K11" s="23">
        <v>10</v>
      </c>
      <c r="L11" s="23">
        <v>0</v>
      </c>
      <c r="M11" s="115">
        <f>L11+K11</f>
        <v>10</v>
      </c>
      <c r="N11" s="93"/>
      <c r="O11" s="117" t="s">
        <v>94</v>
      </c>
      <c r="P11" s="124" t="s">
        <v>95</v>
      </c>
      <c r="Q11" s="75"/>
      <c r="R11" s="40"/>
    </row>
    <row r="12" spans="1:18" x14ac:dyDescent="0.25">
      <c r="A12" s="41"/>
      <c r="B12" s="37" t="s">
        <v>17</v>
      </c>
      <c r="C12" s="23"/>
      <c r="D12" s="23"/>
      <c r="E12" s="23"/>
      <c r="F12" s="23"/>
      <c r="G12" s="23"/>
      <c r="H12" s="23"/>
      <c r="I12" s="23"/>
      <c r="J12" s="23"/>
      <c r="K12" s="23">
        <v>46</v>
      </c>
      <c r="L12" s="23">
        <v>0</v>
      </c>
      <c r="M12" s="115">
        <f>L12+K12</f>
        <v>46</v>
      </c>
      <c r="N12" s="93"/>
      <c r="O12" s="75"/>
      <c r="P12" s="75"/>
      <c r="Q12" s="75"/>
      <c r="R12" s="40"/>
    </row>
    <row r="13" spans="1:18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29"/>
      <c r="R13" s="40"/>
    </row>
    <row r="14" spans="1:18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193</v>
      </c>
      <c r="L14" s="23">
        <v>0</v>
      </c>
      <c r="M14" s="115">
        <f>L14+K14</f>
        <v>193</v>
      </c>
      <c r="N14" s="122"/>
      <c r="O14" s="119"/>
      <c r="P14" s="74"/>
      <c r="Q14" s="230"/>
      <c r="R14" s="42"/>
    </row>
    <row r="15" spans="1:18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15">
        <f>L15+K15</f>
        <v>0</v>
      </c>
      <c r="N15" s="122"/>
      <c r="O15" s="121"/>
      <c r="P15" s="93"/>
      <c r="Q15" s="43"/>
      <c r="R15" s="35"/>
    </row>
    <row r="16" spans="1:18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27</v>
      </c>
      <c r="L16" s="23">
        <v>0</v>
      </c>
      <c r="M16" s="115">
        <f>L16+K16</f>
        <v>27</v>
      </c>
      <c r="N16" s="122"/>
      <c r="O16" s="122"/>
      <c r="P16" s="93"/>
      <c r="Q16" s="43"/>
      <c r="R16" s="38"/>
    </row>
    <row r="17" spans="1:18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29</v>
      </c>
      <c r="L17" s="23">
        <v>0</v>
      </c>
      <c r="M17" s="115">
        <f>L17+K17</f>
        <v>29</v>
      </c>
      <c r="N17" s="122"/>
      <c r="O17" s="122"/>
      <c r="P17" s="93"/>
      <c r="Q17" s="41"/>
      <c r="R17" s="40"/>
    </row>
    <row r="18" spans="1:18" ht="15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576</v>
      </c>
      <c r="O18" s="277" t="s">
        <v>72</v>
      </c>
      <c r="P18" s="278"/>
      <c r="Q18" s="74" t="s">
        <v>71</v>
      </c>
      <c r="R18" s="40"/>
    </row>
    <row r="19" spans="1:18" ht="25.5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0</v>
      </c>
      <c r="O19" s="78">
        <v>875.79</v>
      </c>
      <c r="P19" s="52" t="s">
        <v>151</v>
      </c>
      <c r="Q19" s="74" t="s">
        <v>160</v>
      </c>
      <c r="R19" s="42"/>
    </row>
    <row r="20" spans="1:18" ht="38.25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54</v>
      </c>
      <c r="O20" s="88" t="s">
        <v>66</v>
      </c>
      <c r="P20" s="85">
        <v>72</v>
      </c>
      <c r="Q20" s="74">
        <v>4699.25</v>
      </c>
      <c r="R20" s="31"/>
    </row>
    <row r="21" spans="1:18" ht="25.5" x14ac:dyDescent="0.25">
      <c r="A21" s="16" t="s">
        <v>44</v>
      </c>
      <c r="B21" s="75">
        <v>206.22916666666666</v>
      </c>
      <c r="C21" s="75">
        <v>206.54166666666666</v>
      </c>
      <c r="D21" s="75">
        <f t="shared" ref="D21:D23" si="1">C21-B21</f>
        <v>0.3125</v>
      </c>
      <c r="E21" s="75">
        <v>206.69097222222223</v>
      </c>
      <c r="F21" s="75">
        <v>206.875</v>
      </c>
      <c r="G21" s="75">
        <f>F21-E21</f>
        <v>0.18402777777777146</v>
      </c>
      <c r="H21" s="75">
        <v>206.875</v>
      </c>
      <c r="I21" s="75">
        <v>207.20833333333334</v>
      </c>
      <c r="J21" s="81">
        <f>I21-H21-K21</f>
        <v>0.33333333333334281</v>
      </c>
      <c r="K21" s="75"/>
      <c r="L21" s="83">
        <f>D21+G21+J21</f>
        <v>0.82986111111111427</v>
      </c>
      <c r="M21" s="209" t="s">
        <v>45</v>
      </c>
      <c r="N21" s="74">
        <f>M17+M12+M7</f>
        <v>135</v>
      </c>
      <c r="O21" s="89" t="s">
        <v>70</v>
      </c>
      <c r="P21" s="85">
        <v>344</v>
      </c>
      <c r="Q21" s="74">
        <v>8826.4</v>
      </c>
      <c r="R21" s="28"/>
    </row>
    <row r="22" spans="1:18" ht="25.5" x14ac:dyDescent="0.25">
      <c r="A22" s="16" t="s">
        <v>46</v>
      </c>
      <c r="B22" s="75"/>
      <c r="C22" s="75"/>
      <c r="D22" s="75"/>
      <c r="E22" s="75" t="s">
        <v>132</v>
      </c>
      <c r="F22" s="75"/>
      <c r="G22" s="75"/>
      <c r="H22" s="75"/>
      <c r="I22" s="75"/>
      <c r="J22" s="81"/>
      <c r="K22" s="85"/>
      <c r="L22" s="83">
        <f>D22+G22+J22</f>
        <v>0</v>
      </c>
      <c r="M22" s="55" t="s">
        <v>47</v>
      </c>
      <c r="N22" s="74">
        <v>31650</v>
      </c>
      <c r="O22" s="91" t="s">
        <v>67</v>
      </c>
      <c r="P22" s="85">
        <v>189</v>
      </c>
      <c r="Q22" s="74">
        <v>4696.82</v>
      </c>
      <c r="R22" s="28"/>
    </row>
    <row r="23" spans="1:18" ht="25.5" x14ac:dyDescent="0.25">
      <c r="A23" s="215" t="s">
        <v>48</v>
      </c>
      <c r="B23" s="75">
        <v>206.26388888888889</v>
      </c>
      <c r="C23" s="75">
        <v>206.54166666666666</v>
      </c>
      <c r="D23" s="75">
        <f t="shared" si="1"/>
        <v>0.27777777777777146</v>
      </c>
      <c r="E23" s="75">
        <v>206.58333333333334</v>
      </c>
      <c r="F23" s="75">
        <v>206.875</v>
      </c>
      <c r="G23" s="75">
        <f t="shared" ref="G23" si="2">F23-E23</f>
        <v>0.29166666666665719</v>
      </c>
      <c r="H23" s="75">
        <v>206.90972222222223</v>
      </c>
      <c r="I23" s="75">
        <v>207.20833333333334</v>
      </c>
      <c r="J23" s="81">
        <f>I23-H23-K23</f>
        <v>0.29861111111111427</v>
      </c>
      <c r="K23" s="213"/>
      <c r="L23" s="214">
        <f>D23+G23+J23</f>
        <v>0.86805555555554292</v>
      </c>
      <c r="M23" s="209" t="s">
        <v>65</v>
      </c>
      <c r="N23" s="96">
        <v>8</v>
      </c>
      <c r="O23" s="97" t="s">
        <v>68</v>
      </c>
      <c r="P23" s="86">
        <v>270</v>
      </c>
      <c r="Q23" s="74">
        <v>8117.34</v>
      </c>
      <c r="R23" s="28"/>
    </row>
    <row r="24" spans="1:18" ht="25.5" x14ac:dyDescent="0.25">
      <c r="A24" s="16" t="s">
        <v>77</v>
      </c>
      <c r="B24" s="76"/>
      <c r="C24" s="76"/>
      <c r="D24" s="75">
        <f>SUM(D21:D23)</f>
        <v>0.59027777777777146</v>
      </c>
      <c r="E24" s="77"/>
      <c r="F24" s="77"/>
      <c r="G24" s="75">
        <f>SUM(G21:G23)</f>
        <v>0.47569444444442865</v>
      </c>
      <c r="H24" s="77"/>
      <c r="I24" s="77"/>
      <c r="J24" s="81">
        <f>SUM(J21:J23)</f>
        <v>0.63194444444445708</v>
      </c>
      <c r="K24" s="85"/>
      <c r="L24" s="94">
        <f>SUM(L21:L23)</f>
        <v>1.6979166666666572</v>
      </c>
      <c r="M24" s="74" t="s">
        <v>80</v>
      </c>
      <c r="N24" s="74">
        <v>29094.400000000001</v>
      </c>
      <c r="P24" s="90" t="s">
        <v>69</v>
      </c>
      <c r="Q24" s="49">
        <v>51635.85</v>
      </c>
      <c r="R24" s="28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N24+Sheet15!O25</f>
        <v>505498.45000000007</v>
      </c>
      <c r="P25" s="209" t="s">
        <v>79</v>
      </c>
      <c r="Q25" s="99">
        <v>56335.1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59000</v>
      </c>
      <c r="P26" s="57" t="s">
        <v>93</v>
      </c>
      <c r="Q26" s="78">
        <f>Q24+Sheet15!Q26</f>
        <v>831250.4600000002</v>
      </c>
      <c r="R26" s="88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40.450000000000003</v>
      </c>
      <c r="M27" s="63"/>
      <c r="N27" s="100">
        <f>N22/L27</f>
        <v>782.44746600741655</v>
      </c>
      <c r="O27" s="92" t="s">
        <v>75</v>
      </c>
      <c r="P27" s="78"/>
      <c r="Q27" s="74" t="s">
        <v>132</v>
      </c>
      <c r="R27" s="88"/>
    </row>
    <row r="28" spans="1:18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  <c r="R30" s="13"/>
    </row>
    <row r="31" spans="1:18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  <c r="R31" s="13"/>
    </row>
    <row r="32" spans="1:18" x14ac:dyDescent="0.25">
      <c r="B32" s="67"/>
      <c r="C32" s="68"/>
      <c r="D32" s="69"/>
      <c r="E32" s="70"/>
      <c r="F32" s="70"/>
      <c r="G32" s="71"/>
      <c r="H32" s="69"/>
      <c r="I32" s="69" t="s">
        <v>11</v>
      </c>
      <c r="J32" s="69"/>
      <c r="K32" s="72"/>
      <c r="L32" s="72"/>
      <c r="M32" s="68"/>
      <c r="N32" s="68"/>
    </row>
    <row r="33" spans="1:14" x14ac:dyDescent="0.25">
      <c r="A33" s="68"/>
      <c r="B33" s="73" t="s">
        <v>61</v>
      </c>
      <c r="C33" s="68"/>
      <c r="D33" s="69"/>
      <c r="E33" s="70"/>
      <c r="F33" s="70"/>
      <c r="G33" s="71"/>
      <c r="H33" s="69"/>
      <c r="I33" s="69"/>
      <c r="J33" s="69"/>
      <c r="K33" s="72"/>
      <c r="L33" s="72"/>
      <c r="M33" s="70" t="s">
        <v>52</v>
      </c>
    </row>
    <row r="34" spans="1:14" x14ac:dyDescent="0.25">
      <c r="A34" s="68"/>
      <c r="L34" s="6"/>
      <c r="M34" s="4" t="s">
        <v>54</v>
      </c>
    </row>
    <row r="35" spans="1:14" x14ac:dyDescent="0.25">
      <c r="A35" s="68"/>
      <c r="B35" s="73" t="s">
        <v>56</v>
      </c>
      <c r="C35" s="68"/>
      <c r="D35" s="69"/>
      <c r="E35" s="70"/>
      <c r="F35" s="70"/>
      <c r="G35" s="71"/>
      <c r="H35" s="69"/>
      <c r="I35" s="69"/>
      <c r="J35" s="69"/>
      <c r="K35" s="72"/>
      <c r="L35" s="72"/>
      <c r="M35" s="68"/>
      <c r="N35" s="68"/>
    </row>
    <row r="39" spans="1:14" x14ac:dyDescent="0.25">
      <c r="M39" s="56" t="s">
        <v>11</v>
      </c>
    </row>
    <row r="42" spans="1:14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topLeftCell="A16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185" customWidth="1"/>
    <col min="3" max="3" width="5.5703125" style="1" customWidth="1"/>
    <col min="4" max="4" width="6.140625" style="1" customWidth="1"/>
    <col min="5" max="5" width="6.28515625" style="4" customWidth="1"/>
    <col min="6" max="6" width="5.85546875" style="4" customWidth="1"/>
    <col min="7" max="7" width="6" style="58" customWidth="1"/>
    <col min="8" max="8" width="6" style="1" customWidth="1"/>
    <col min="9" max="9" width="5.85546875" style="1" customWidth="1"/>
    <col min="10" max="10" width="6.28515625" style="1" customWidth="1"/>
    <col min="11" max="11" width="6.85546875" style="186" customWidth="1"/>
    <col min="12" max="12" width="10.8554687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8" width="7.140625" style="1" customWidth="1"/>
    <col min="19" max="16384" width="9.140625" style="1"/>
  </cols>
  <sheetData>
    <row r="1" spans="1:21" ht="21.75" hidden="1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211</v>
      </c>
      <c r="R2" s="14"/>
    </row>
    <row r="3" spans="1:21" ht="38.25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  <c r="R3" s="9"/>
      <c r="S3" s="13"/>
      <c r="T3" s="13"/>
      <c r="U3" s="13"/>
    </row>
    <row r="4" spans="1:21" x14ac:dyDescent="0.25">
      <c r="A4" s="21"/>
      <c r="B4" s="22" t="s">
        <v>12</v>
      </c>
      <c r="C4" s="23"/>
      <c r="D4" s="23"/>
      <c r="E4" s="23"/>
      <c r="F4" s="23"/>
      <c r="G4" s="23"/>
      <c r="H4" s="23"/>
      <c r="I4" s="23"/>
      <c r="J4" s="23"/>
      <c r="K4" s="23">
        <v>195</v>
      </c>
      <c r="L4" s="23">
        <v>0</v>
      </c>
      <c r="M4" s="115">
        <f>K4+L4</f>
        <v>195</v>
      </c>
      <c r="N4" s="123"/>
      <c r="O4" s="117" t="s">
        <v>94</v>
      </c>
      <c r="P4" s="124" t="s">
        <v>95</v>
      </c>
      <c r="Q4" s="36"/>
      <c r="R4" s="179"/>
      <c r="S4" s="13"/>
      <c r="T4" s="13"/>
      <c r="U4" s="13"/>
    </row>
    <row r="5" spans="1:21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0</v>
      </c>
      <c r="M5" s="115">
        <f>K5+L5</f>
        <v>0</v>
      </c>
      <c r="N5" s="123"/>
      <c r="O5" s="75"/>
      <c r="P5" s="75"/>
      <c r="Q5" s="75"/>
      <c r="R5" s="13"/>
      <c r="S5" s="13"/>
      <c r="T5" s="13"/>
      <c r="U5" s="13"/>
    </row>
    <row r="6" spans="1:21" x14ac:dyDescent="0.25">
      <c r="A6" s="24" t="s">
        <v>15</v>
      </c>
      <c r="B6" s="22" t="s">
        <v>16</v>
      </c>
      <c r="C6" s="23"/>
      <c r="D6" s="23"/>
      <c r="E6" s="23"/>
      <c r="F6" s="23"/>
      <c r="G6" s="23"/>
      <c r="H6" s="23"/>
      <c r="I6" s="23"/>
      <c r="J6" s="23"/>
      <c r="K6" s="23">
        <v>15</v>
      </c>
      <c r="L6" s="23">
        <v>0</v>
      </c>
      <c r="M6" s="115">
        <f t="shared" ref="M6:M7" si="0">K6+L6</f>
        <v>15</v>
      </c>
      <c r="N6" s="123"/>
      <c r="O6" s="118"/>
      <c r="P6" s="74"/>
      <c r="Q6" s="229"/>
      <c r="R6" s="13"/>
      <c r="S6" s="13"/>
      <c r="T6" s="13"/>
      <c r="U6" s="13"/>
    </row>
    <row r="7" spans="1:21" x14ac:dyDescent="0.25">
      <c r="A7" s="26"/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>
        <v>72</v>
      </c>
      <c r="L7" s="23">
        <v>0</v>
      </c>
      <c r="M7" s="115">
        <f t="shared" si="0"/>
        <v>72</v>
      </c>
      <c r="N7" s="123" t="s">
        <v>11</v>
      </c>
      <c r="O7" s="75"/>
      <c r="P7" s="75"/>
      <c r="Q7" s="75"/>
      <c r="R7" s="13"/>
      <c r="S7" s="13"/>
      <c r="T7" s="13"/>
      <c r="U7" s="13"/>
    </row>
    <row r="8" spans="1:21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29" t="s">
        <v>0</v>
      </c>
      <c r="R8" s="13"/>
      <c r="S8" s="13"/>
      <c r="T8" s="13"/>
      <c r="U8" s="13"/>
    </row>
    <row r="9" spans="1:21" ht="15" x14ac:dyDescent="0.25">
      <c r="A9" s="36"/>
      <c r="B9" s="37" t="s">
        <v>12</v>
      </c>
      <c r="C9" s="23">
        <v>25</v>
      </c>
      <c r="D9" s="23">
        <v>30</v>
      </c>
      <c r="E9" s="23">
        <v>39</v>
      </c>
      <c r="F9" s="23">
        <v>26</v>
      </c>
      <c r="G9" s="23">
        <v>10</v>
      </c>
      <c r="H9" s="23">
        <v>25</v>
      </c>
      <c r="I9" s="23">
        <v>30</v>
      </c>
      <c r="J9" s="23"/>
      <c r="K9" s="23">
        <v>177</v>
      </c>
      <c r="L9" s="23">
        <v>0</v>
      </c>
      <c r="M9" s="115">
        <f>L9+K9</f>
        <v>177</v>
      </c>
      <c r="N9" s="93"/>
      <c r="O9" s="120"/>
      <c r="P9" s="93"/>
      <c r="Q9" s="41"/>
      <c r="R9" s="40"/>
      <c r="S9" s="13"/>
      <c r="T9" s="13"/>
      <c r="U9" s="13"/>
    </row>
    <row r="10" spans="1:21" ht="15" customHeight="1" x14ac:dyDescent="0.25">
      <c r="A10" s="39" t="s">
        <v>25</v>
      </c>
      <c r="B10" s="37" t="s">
        <v>14</v>
      </c>
      <c r="C10" s="23"/>
      <c r="D10" s="23"/>
      <c r="E10" s="23"/>
      <c r="F10" s="23"/>
      <c r="G10" s="23"/>
      <c r="H10" s="23"/>
      <c r="I10" s="23"/>
      <c r="J10" s="23"/>
      <c r="K10" s="23">
        <v>0</v>
      </c>
      <c r="L10" s="23">
        <v>0</v>
      </c>
      <c r="M10" s="115">
        <f>L10+K10</f>
        <v>0</v>
      </c>
      <c r="N10" s="93"/>
      <c r="O10" s="275" t="s">
        <v>97</v>
      </c>
      <c r="P10" s="276"/>
      <c r="Q10" s="49" t="s">
        <v>74</v>
      </c>
      <c r="R10" s="40"/>
      <c r="S10" s="13"/>
      <c r="T10" s="13"/>
      <c r="U10" s="13"/>
    </row>
    <row r="11" spans="1:21" x14ac:dyDescent="0.25">
      <c r="A11" s="39" t="s">
        <v>26</v>
      </c>
      <c r="B11" s="37" t="s">
        <v>16</v>
      </c>
      <c r="C11" s="23">
        <v>4</v>
      </c>
      <c r="D11" s="23">
        <v>3</v>
      </c>
      <c r="E11" s="23">
        <v>2</v>
      </c>
      <c r="F11" s="23">
        <v>3</v>
      </c>
      <c r="G11" s="23">
        <v>18</v>
      </c>
      <c r="H11" s="23">
        <v>2</v>
      </c>
      <c r="I11" s="23">
        <v>4</v>
      </c>
      <c r="J11" s="23"/>
      <c r="K11" s="23">
        <v>40</v>
      </c>
      <c r="L11" s="23">
        <v>0</v>
      </c>
      <c r="M11" s="115">
        <f>L11+K11</f>
        <v>40</v>
      </c>
      <c r="N11" s="93"/>
      <c r="O11" s="117" t="s">
        <v>94</v>
      </c>
      <c r="P11" s="124" t="s">
        <v>95</v>
      </c>
      <c r="Q11" s="75"/>
      <c r="R11" s="40"/>
      <c r="S11" s="13"/>
      <c r="T11" s="13"/>
      <c r="U11" s="13"/>
    </row>
    <row r="12" spans="1:21" x14ac:dyDescent="0.25">
      <c r="A12" s="41"/>
      <c r="B12" s="37" t="s">
        <v>17</v>
      </c>
      <c r="C12" s="23">
        <v>1</v>
      </c>
      <c r="D12" s="23">
        <v>4</v>
      </c>
      <c r="E12" s="23">
        <v>5</v>
      </c>
      <c r="F12" s="23">
        <v>5</v>
      </c>
      <c r="G12" s="23">
        <v>10</v>
      </c>
      <c r="H12" s="23">
        <v>8</v>
      </c>
      <c r="I12" s="23">
        <v>7</v>
      </c>
      <c r="J12" s="23"/>
      <c r="K12" s="23">
        <v>40</v>
      </c>
      <c r="L12" s="23">
        <v>0</v>
      </c>
      <c r="M12" s="115">
        <f>L12+K12</f>
        <v>40</v>
      </c>
      <c r="N12" s="93"/>
      <c r="O12" s="75"/>
      <c r="P12" s="75"/>
      <c r="Q12" s="75"/>
      <c r="R12" s="40"/>
      <c r="S12" s="13"/>
      <c r="T12" s="13"/>
      <c r="U12" s="13"/>
    </row>
    <row r="13" spans="1:21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29"/>
      <c r="R13" s="40"/>
      <c r="S13" s="13"/>
      <c r="T13" s="13"/>
      <c r="U13" s="13"/>
    </row>
    <row r="14" spans="1:21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215</v>
      </c>
      <c r="L14" s="23">
        <v>0</v>
      </c>
      <c r="M14" s="115">
        <f>L14+K14</f>
        <v>215</v>
      </c>
      <c r="N14" s="122"/>
      <c r="O14" s="119"/>
      <c r="P14" s="74"/>
      <c r="Q14" s="230"/>
      <c r="R14" s="40"/>
      <c r="S14" s="13"/>
      <c r="T14" s="13"/>
      <c r="U14" s="13"/>
    </row>
    <row r="15" spans="1:21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15">
        <f>L15+K15</f>
        <v>0</v>
      </c>
      <c r="N15" s="122"/>
      <c r="O15" s="121"/>
      <c r="P15" s="93"/>
      <c r="Q15" s="43"/>
      <c r="R15" s="40"/>
      <c r="S15" s="13"/>
      <c r="T15" s="13"/>
      <c r="U15" s="13"/>
    </row>
    <row r="16" spans="1:21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17</v>
      </c>
      <c r="L16" s="23">
        <v>0</v>
      </c>
      <c r="M16" s="115">
        <f>L16+K16</f>
        <v>17</v>
      </c>
      <c r="N16" s="122"/>
      <c r="O16" s="122"/>
      <c r="P16" s="93"/>
      <c r="Q16" s="43"/>
      <c r="R16" s="40"/>
      <c r="S16" s="13"/>
      <c r="T16" s="13"/>
      <c r="U16" s="13"/>
    </row>
    <row r="17" spans="1:21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39</v>
      </c>
      <c r="L17" s="23">
        <v>0</v>
      </c>
      <c r="M17" s="115">
        <f>L17+K17</f>
        <v>39</v>
      </c>
      <c r="N17" s="122"/>
      <c r="O17" s="122"/>
      <c r="P17" s="93"/>
      <c r="Q17" s="41"/>
      <c r="R17" s="40"/>
      <c r="S17" s="13"/>
      <c r="T17" s="13"/>
      <c r="U17" s="13"/>
    </row>
    <row r="18" spans="1:21" ht="15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587</v>
      </c>
      <c r="O18" s="277" t="s">
        <v>72</v>
      </c>
      <c r="P18" s="278"/>
      <c r="Q18" s="74" t="s">
        <v>71</v>
      </c>
      <c r="R18" s="40"/>
      <c r="S18" s="13"/>
      <c r="T18" s="13"/>
      <c r="U18" s="13"/>
    </row>
    <row r="19" spans="1:21" ht="25.5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0</v>
      </c>
      <c r="O19" s="78"/>
      <c r="P19" s="52" t="s">
        <v>151</v>
      </c>
      <c r="Q19" s="74" t="s">
        <v>212</v>
      </c>
      <c r="R19" s="40"/>
      <c r="S19" s="13"/>
      <c r="T19" s="13"/>
      <c r="U19" s="13"/>
    </row>
    <row r="20" spans="1:21" ht="38.25" customHeight="1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72</v>
      </c>
      <c r="O20" s="88" t="s">
        <v>66</v>
      </c>
      <c r="P20" s="85">
        <v>72</v>
      </c>
      <c r="Q20" s="74">
        <v>5320.89</v>
      </c>
      <c r="R20" s="181"/>
      <c r="S20" s="13"/>
      <c r="T20" s="13"/>
      <c r="U20" s="13"/>
    </row>
    <row r="21" spans="1:21" ht="25.5" x14ac:dyDescent="0.25">
      <c r="A21" s="16" t="s">
        <v>44</v>
      </c>
      <c r="B21" s="75">
        <v>206.20833333333334</v>
      </c>
      <c r="C21" s="75">
        <v>206.54166666666666</v>
      </c>
      <c r="D21" s="75">
        <f t="shared" ref="D21:D23" si="1">C21-B21</f>
        <v>0.33333333333331439</v>
      </c>
      <c r="E21" s="75">
        <v>206.57986111111111</v>
      </c>
      <c r="F21" s="75">
        <v>206.875</v>
      </c>
      <c r="G21" s="75">
        <f>F21-E21</f>
        <v>0.29513888888888573</v>
      </c>
      <c r="H21" s="75">
        <v>206.875</v>
      </c>
      <c r="I21" s="75">
        <v>207.20833333333334</v>
      </c>
      <c r="J21" s="81">
        <f>I21-H21-K21</f>
        <v>0.33333333333334281</v>
      </c>
      <c r="K21" s="75"/>
      <c r="L21" s="83">
        <f>D21+G21+J21</f>
        <v>0.96180555555554292</v>
      </c>
      <c r="M21" s="209" t="s">
        <v>45</v>
      </c>
      <c r="N21" s="74">
        <f>M17+M12+M7</f>
        <v>151</v>
      </c>
      <c r="O21" s="89" t="s">
        <v>70</v>
      </c>
      <c r="P21" s="85">
        <v>321</v>
      </c>
      <c r="Q21" s="74">
        <v>8743.3799999999992</v>
      </c>
      <c r="R21" s="189"/>
      <c r="S21" s="13"/>
      <c r="T21" s="13"/>
      <c r="U21" s="13"/>
    </row>
    <row r="22" spans="1:21" ht="25.5" x14ac:dyDescent="0.25">
      <c r="A22" s="16" t="s">
        <v>46</v>
      </c>
      <c r="B22" s="75"/>
      <c r="C22" s="75"/>
      <c r="D22" s="75"/>
      <c r="E22" s="75"/>
      <c r="F22" s="75"/>
      <c r="G22" s="75"/>
      <c r="H22" s="75"/>
      <c r="I22" s="75"/>
      <c r="J22" s="81"/>
      <c r="K22" s="85"/>
      <c r="L22" s="83">
        <f>D22+G22+J22</f>
        <v>0</v>
      </c>
      <c r="M22" s="55" t="s">
        <v>47</v>
      </c>
      <c r="N22" s="74">
        <v>33850</v>
      </c>
      <c r="O22" s="91" t="s">
        <v>67</v>
      </c>
      <c r="P22" s="85">
        <v>186</v>
      </c>
      <c r="Q22" s="74">
        <v>5103.33</v>
      </c>
      <c r="R22" s="189"/>
      <c r="S22" s="13"/>
      <c r="T22" s="13"/>
      <c r="U22" s="13"/>
    </row>
    <row r="23" spans="1:21" ht="25.5" x14ac:dyDescent="0.25">
      <c r="A23" s="215" t="s">
        <v>48</v>
      </c>
      <c r="B23" s="75">
        <v>206.34375</v>
      </c>
      <c r="C23" s="75">
        <v>206.54166666666666</v>
      </c>
      <c r="D23" s="75">
        <f t="shared" si="1"/>
        <v>0.19791666666665719</v>
      </c>
      <c r="E23" s="75">
        <v>206.57638888888889</v>
      </c>
      <c r="F23" s="75">
        <v>206.875</v>
      </c>
      <c r="G23" s="75">
        <f t="shared" ref="G23" si="2">F23-E23</f>
        <v>0.29861111111111427</v>
      </c>
      <c r="H23" s="75">
        <v>206.91319444444446</v>
      </c>
      <c r="I23" s="75">
        <v>207.20833333333334</v>
      </c>
      <c r="J23" s="81">
        <f>I23-H23-K23</f>
        <v>0.29513888888888573</v>
      </c>
      <c r="K23" s="213"/>
      <c r="L23" s="214">
        <f>D23+G23+J23</f>
        <v>0.79166666666665719</v>
      </c>
      <c r="M23" s="209" t="s">
        <v>65</v>
      </c>
      <c r="N23" s="96">
        <v>8</v>
      </c>
      <c r="O23" s="97" t="s">
        <v>68</v>
      </c>
      <c r="P23" s="86">
        <v>143</v>
      </c>
      <c r="Q23" s="74">
        <v>8051.26</v>
      </c>
      <c r="R23" s="189"/>
      <c r="S23" s="13"/>
      <c r="T23" s="13"/>
      <c r="U23" s="13"/>
    </row>
    <row r="24" spans="1:21" ht="25.5" x14ac:dyDescent="0.25">
      <c r="A24" s="16" t="s">
        <v>77</v>
      </c>
      <c r="B24" s="76"/>
      <c r="C24" s="76"/>
      <c r="D24" s="75">
        <f>SUM(D21:D23)</f>
        <v>0.53124999999997158</v>
      </c>
      <c r="E24" s="77"/>
      <c r="F24" s="77"/>
      <c r="G24" s="75">
        <f>SUM(G21:G23)</f>
        <v>0.59375</v>
      </c>
      <c r="H24" s="77"/>
      <c r="I24" s="77"/>
      <c r="J24" s="81">
        <f>SUM(J21:J23)</f>
        <v>0.62847222222222854</v>
      </c>
      <c r="K24" s="85"/>
      <c r="L24" s="94">
        <f>SUM(L21:L23)</f>
        <v>1.7534722222222001</v>
      </c>
      <c r="M24" s="74" t="s">
        <v>80</v>
      </c>
      <c r="N24" s="74">
        <v>29557.599999999999</v>
      </c>
      <c r="P24" s="90" t="s">
        <v>69</v>
      </c>
      <c r="Q24" s="49">
        <v>51470.94</v>
      </c>
      <c r="R24" s="189"/>
      <c r="S24" s="13"/>
      <c r="T24" s="13"/>
      <c r="U24" s="13"/>
    </row>
    <row r="25" spans="1:21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N24+Sheet16!O25</f>
        <v>535056.05000000005</v>
      </c>
      <c r="P25" s="209" t="s">
        <v>79</v>
      </c>
      <c r="Q25" s="99">
        <v>56791.83</v>
      </c>
      <c r="R25" s="190"/>
      <c r="S25" s="13"/>
      <c r="T25" s="13"/>
      <c r="U25" s="13"/>
    </row>
    <row r="26" spans="1:21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59000</v>
      </c>
      <c r="P26" s="57" t="s">
        <v>93</v>
      </c>
      <c r="Q26" s="78">
        <f>Q24+Sheet16!Q26</f>
        <v>882721.40000000014</v>
      </c>
      <c r="R26" s="66"/>
      <c r="S26" s="13"/>
      <c r="T26" s="13"/>
      <c r="U26" s="13"/>
    </row>
    <row r="27" spans="1:2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42.05</v>
      </c>
      <c r="M27" s="63"/>
      <c r="N27" s="100">
        <f>N22/L27</f>
        <v>804.99405469678959</v>
      </c>
      <c r="O27" s="92" t="s">
        <v>75</v>
      </c>
      <c r="P27" s="78"/>
      <c r="Q27" s="74" t="s">
        <v>132</v>
      </c>
      <c r="R27" s="189"/>
      <c r="S27" s="13"/>
      <c r="T27" s="13"/>
      <c r="U27" s="13"/>
    </row>
    <row r="28" spans="1:2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66"/>
      <c r="S28" s="13"/>
      <c r="T28" s="13"/>
      <c r="U28" s="13"/>
    </row>
    <row r="29" spans="1:2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66"/>
      <c r="S29" s="13"/>
      <c r="T29" s="13"/>
      <c r="U29" s="13"/>
    </row>
    <row r="30" spans="1:21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K30" s="6"/>
      <c r="P30" s="70" t="s">
        <v>52</v>
      </c>
      <c r="R30" s="66"/>
      <c r="S30" s="13"/>
      <c r="T30" s="13"/>
      <c r="U30" s="13"/>
    </row>
    <row r="31" spans="1:21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K31" s="1"/>
      <c r="P31" s="1" t="s">
        <v>55</v>
      </c>
      <c r="R31" s="66"/>
      <c r="S31" s="13"/>
      <c r="T31" s="13"/>
      <c r="U31" s="13"/>
    </row>
    <row r="32" spans="1:21" x14ac:dyDescent="0.25">
      <c r="A32" s="13"/>
      <c r="B32" s="64"/>
      <c r="C32" s="180"/>
      <c r="D32" s="180"/>
      <c r="E32" s="184"/>
      <c r="F32" s="184"/>
      <c r="G32" s="183"/>
      <c r="H32" s="180"/>
      <c r="I32" s="180"/>
      <c r="J32" s="180"/>
      <c r="K32" s="191"/>
      <c r="L32" s="180"/>
      <c r="M32" s="180"/>
      <c r="N32" s="13"/>
      <c r="O32" s="13"/>
      <c r="P32" s="13"/>
      <c r="Q32" s="13"/>
      <c r="R32" s="13"/>
      <c r="S32" s="13"/>
      <c r="T32" s="13"/>
      <c r="U32" s="13"/>
    </row>
    <row r="33" spans="1:21" x14ac:dyDescent="0.25">
      <c r="A33" s="180"/>
      <c r="B33" s="64"/>
      <c r="C33" s="180"/>
      <c r="D33" s="180"/>
      <c r="E33" s="184"/>
      <c r="F33" s="184"/>
      <c r="G33" s="183"/>
      <c r="H33" s="180"/>
      <c r="I33" s="180"/>
      <c r="J33" s="180"/>
      <c r="K33" s="191"/>
      <c r="L33" s="184"/>
      <c r="M33" s="13"/>
      <c r="N33" s="13"/>
      <c r="O33" s="13"/>
      <c r="P33" s="13"/>
      <c r="Q33" s="13"/>
      <c r="R33" s="180"/>
      <c r="S33" s="13"/>
      <c r="T33" s="13"/>
      <c r="U33" s="13"/>
    </row>
    <row r="34" spans="1:21" x14ac:dyDescent="0.25">
      <c r="A34" s="180"/>
      <c r="B34" s="187"/>
      <c r="C34" s="13"/>
      <c r="D34" s="13"/>
      <c r="E34" s="28"/>
      <c r="F34" s="28"/>
      <c r="G34" s="182"/>
      <c r="H34" s="13"/>
      <c r="I34" s="13"/>
      <c r="J34" s="13"/>
      <c r="K34" s="12"/>
      <c r="L34" s="28"/>
      <c r="M34" s="13"/>
      <c r="N34" s="13"/>
      <c r="O34" s="13"/>
      <c r="P34" s="13"/>
      <c r="Q34" s="13"/>
      <c r="R34" s="13"/>
      <c r="S34" s="13"/>
      <c r="T34" s="13"/>
      <c r="U34" s="13"/>
    </row>
    <row r="35" spans="1:21" x14ac:dyDescent="0.25">
      <c r="A35" s="180"/>
      <c r="B35" s="64"/>
      <c r="C35" s="180"/>
      <c r="D35" s="180"/>
      <c r="E35" s="184"/>
      <c r="F35" s="184"/>
      <c r="G35" s="183"/>
      <c r="H35" s="180"/>
      <c r="I35" s="180"/>
      <c r="J35" s="180"/>
      <c r="K35" s="191"/>
      <c r="L35" s="180"/>
      <c r="M35" s="180"/>
      <c r="N35" s="13"/>
      <c r="O35" s="13"/>
      <c r="P35" s="13"/>
      <c r="Q35" s="13"/>
      <c r="R35" s="13"/>
      <c r="S35" s="13"/>
      <c r="T35" s="13"/>
      <c r="U35" s="13"/>
    </row>
    <row r="36" spans="1:21" x14ac:dyDescent="0.25">
      <c r="A36" s="13"/>
      <c r="B36" s="187"/>
      <c r="C36" s="13"/>
      <c r="D36" s="13"/>
      <c r="E36" s="28"/>
      <c r="F36" s="28"/>
      <c r="G36" s="182"/>
      <c r="H36" s="13"/>
      <c r="I36" s="13"/>
      <c r="J36" s="13"/>
      <c r="K36" s="12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x14ac:dyDescent="0.25">
      <c r="A37" s="13"/>
      <c r="B37" s="187"/>
      <c r="C37" s="13"/>
      <c r="D37" s="13"/>
      <c r="E37" s="28"/>
      <c r="F37" s="28"/>
      <c r="G37" s="182"/>
      <c r="H37" s="13"/>
      <c r="I37" s="13"/>
      <c r="J37" s="13"/>
      <c r="K37" s="12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1" x14ac:dyDescent="0.25">
      <c r="A38" s="13"/>
      <c r="B38" s="187"/>
      <c r="C38" s="13"/>
      <c r="D38" s="13"/>
      <c r="E38" s="28"/>
      <c r="F38" s="28"/>
      <c r="G38" s="182"/>
      <c r="H38" s="13"/>
      <c r="I38" s="13"/>
      <c r="J38" s="13"/>
      <c r="K38" s="12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x14ac:dyDescent="0.25">
      <c r="A39" s="13"/>
      <c r="B39" s="187"/>
      <c r="C39" s="13"/>
      <c r="D39" s="13"/>
      <c r="E39" s="28"/>
      <c r="F39" s="28"/>
      <c r="G39" s="182"/>
      <c r="H39" s="13"/>
      <c r="I39" s="13"/>
      <c r="J39" s="13"/>
      <c r="K39" s="12"/>
      <c r="L39" s="13"/>
      <c r="M39" s="188"/>
      <c r="N39" s="13"/>
      <c r="O39" s="13"/>
      <c r="P39" s="13"/>
      <c r="Q39" s="13"/>
      <c r="R39" s="13"/>
      <c r="S39" s="13"/>
      <c r="T39" s="13"/>
      <c r="U39" s="13"/>
    </row>
    <row r="40" spans="1:21" x14ac:dyDescent="0.25">
      <c r="A40" s="13"/>
      <c r="B40" s="187"/>
      <c r="C40" s="13"/>
      <c r="D40" s="13"/>
      <c r="E40" s="28"/>
      <c r="F40" s="28"/>
      <c r="G40" s="182"/>
      <c r="H40" s="13"/>
      <c r="I40" s="13"/>
      <c r="J40" s="13"/>
      <c r="K40" s="12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x14ac:dyDescent="0.25">
      <c r="A41" s="13"/>
      <c r="B41" s="187"/>
      <c r="C41" s="13"/>
      <c r="D41" s="13"/>
      <c r="E41" s="28"/>
      <c r="F41" s="28"/>
      <c r="G41" s="182"/>
      <c r="H41" s="13"/>
      <c r="I41" s="13"/>
      <c r="J41" s="13"/>
      <c r="K41" s="12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x14ac:dyDescent="0.25">
      <c r="A42" s="13"/>
      <c r="B42" s="64"/>
      <c r="C42" s="13"/>
      <c r="D42" s="13"/>
      <c r="E42" s="28"/>
      <c r="F42" s="28"/>
      <c r="G42" s="182"/>
      <c r="H42" s="13"/>
      <c r="I42" s="13"/>
      <c r="J42" s="13"/>
      <c r="K42" s="12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x14ac:dyDescent="0.25">
      <c r="A43" s="13"/>
      <c r="B43" s="187"/>
      <c r="C43" s="13"/>
      <c r="D43" s="13"/>
      <c r="E43" s="28"/>
      <c r="F43" s="28"/>
      <c r="G43" s="182"/>
      <c r="H43" s="13"/>
      <c r="I43" s="13"/>
      <c r="J43" s="13"/>
      <c r="K43" s="12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x14ac:dyDescent="0.25">
      <c r="A44" s="13"/>
      <c r="B44" s="187"/>
      <c r="C44" s="13"/>
      <c r="D44" s="13"/>
      <c r="E44" s="28"/>
      <c r="F44" s="28"/>
      <c r="G44" s="182"/>
      <c r="H44" s="13"/>
      <c r="I44" s="13"/>
      <c r="J44" s="13"/>
      <c r="K44" s="12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x14ac:dyDescent="0.25">
      <c r="A45" s="13"/>
      <c r="B45" s="187"/>
      <c r="C45" s="13"/>
      <c r="D45" s="13"/>
      <c r="E45" s="28"/>
      <c r="F45" s="28"/>
      <c r="G45" s="182"/>
      <c r="H45" s="13"/>
      <c r="I45" s="13"/>
      <c r="J45" s="13"/>
      <c r="K45" s="12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x14ac:dyDescent="0.25">
      <c r="A46" s="13"/>
      <c r="B46" s="187"/>
      <c r="C46" s="13"/>
      <c r="D46" s="13"/>
      <c r="E46" s="28"/>
      <c r="F46" s="28"/>
      <c r="G46" s="182"/>
      <c r="H46" s="13"/>
      <c r="I46" s="13"/>
      <c r="J46" s="13"/>
      <c r="K46" s="12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x14ac:dyDescent="0.25">
      <c r="A47" s="13"/>
      <c r="B47" s="187"/>
      <c r="C47" s="13"/>
      <c r="D47" s="13"/>
      <c r="E47" s="28"/>
      <c r="F47" s="28"/>
      <c r="G47" s="182"/>
      <c r="H47" s="13"/>
      <c r="I47" s="13"/>
      <c r="J47" s="13"/>
      <c r="K47" s="12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x14ac:dyDescent="0.25">
      <c r="A48" s="13"/>
      <c r="B48" s="187"/>
      <c r="C48" s="13"/>
      <c r="D48" s="13"/>
      <c r="E48" s="28"/>
      <c r="F48" s="28"/>
      <c r="G48" s="182"/>
      <c r="H48" s="13"/>
      <c r="I48" s="13"/>
      <c r="J48" s="13"/>
      <c r="K48" s="12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x14ac:dyDescent="0.25">
      <c r="A49" s="13"/>
      <c r="B49" s="187"/>
      <c r="C49" s="13"/>
      <c r="D49" s="13"/>
      <c r="E49" s="28"/>
      <c r="F49" s="28"/>
      <c r="G49" s="182"/>
      <c r="H49" s="13"/>
      <c r="I49" s="13"/>
      <c r="J49" s="13"/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1:21" x14ac:dyDescent="0.25">
      <c r="B52" s="1"/>
      <c r="E52" s="1"/>
      <c r="F52" s="1"/>
      <c r="G52" s="1"/>
      <c r="K52" s="1"/>
    </row>
    <row r="53" spans="1:21" x14ac:dyDescent="0.25">
      <c r="B53" s="1"/>
      <c r="E53" s="1"/>
      <c r="F53" s="1"/>
      <c r="G53" s="1"/>
      <c r="K53" s="1"/>
    </row>
    <row r="54" spans="1:21" x14ac:dyDescent="0.25">
      <c r="B54" s="1"/>
      <c r="E54" s="1"/>
      <c r="F54" s="1"/>
      <c r="G54" s="1"/>
      <c r="K54" s="1"/>
    </row>
    <row r="55" spans="1:21" x14ac:dyDescent="0.25">
      <c r="B55" s="1"/>
      <c r="E55" s="1"/>
      <c r="F55" s="1"/>
      <c r="G55" s="1"/>
      <c r="K55" s="1"/>
    </row>
    <row r="56" spans="1:21" x14ac:dyDescent="0.25">
      <c r="B56" s="1"/>
      <c r="E56" s="1"/>
      <c r="F56" s="1"/>
      <c r="G56" s="1"/>
      <c r="K56" s="1"/>
    </row>
    <row r="57" spans="1:21" x14ac:dyDescent="0.25">
      <c r="B57" s="1"/>
      <c r="E57" s="1"/>
      <c r="F57" s="1"/>
      <c r="G57" s="1"/>
      <c r="K57" s="1"/>
    </row>
    <row r="58" spans="1:21" x14ac:dyDescent="0.25">
      <c r="B58" s="1"/>
      <c r="E58" s="1"/>
      <c r="F58" s="1"/>
      <c r="G58" s="1"/>
      <c r="K58" s="1"/>
    </row>
    <row r="59" spans="1:21" x14ac:dyDescent="0.25">
      <c r="B59" s="1"/>
      <c r="E59" s="1"/>
      <c r="F59" s="1"/>
      <c r="G59" s="1"/>
      <c r="K59" s="1"/>
    </row>
    <row r="60" spans="1:21" x14ac:dyDescent="0.25">
      <c r="B60" s="1"/>
      <c r="E60" s="1"/>
      <c r="F60" s="1"/>
      <c r="G60" s="1"/>
      <c r="K60" s="1"/>
    </row>
    <row r="61" spans="1:21" x14ac:dyDescent="0.25">
      <c r="B61" s="1"/>
      <c r="E61" s="1"/>
      <c r="F61" s="1"/>
      <c r="G61" s="1"/>
      <c r="K61" s="1"/>
    </row>
    <row r="62" spans="1:21" x14ac:dyDescent="0.25">
      <c r="B62" s="1"/>
      <c r="E62" s="1"/>
      <c r="F62" s="1"/>
      <c r="G62" s="1"/>
      <c r="K62" s="1"/>
    </row>
    <row r="63" spans="1:21" x14ac:dyDescent="0.25">
      <c r="B63" s="1"/>
      <c r="E63" s="1"/>
      <c r="F63" s="1"/>
      <c r="G63" s="1"/>
      <c r="K63" s="1"/>
    </row>
    <row r="64" spans="1:21" x14ac:dyDescent="0.25">
      <c r="B64" s="1"/>
      <c r="E64" s="1"/>
      <c r="F64" s="1"/>
      <c r="G64" s="1"/>
      <c r="K64" s="1"/>
    </row>
    <row r="65" spans="2:11" x14ac:dyDescent="0.25">
      <c r="B65" s="1"/>
      <c r="E65" s="1"/>
      <c r="F65" s="1"/>
      <c r="G65" s="1"/>
      <c r="K65" s="1"/>
    </row>
    <row r="66" spans="2:11" x14ac:dyDescent="0.25">
      <c r="B66" s="1"/>
      <c r="E66" s="1"/>
      <c r="F66" s="1"/>
      <c r="G66" s="1"/>
      <c r="K66" s="1"/>
    </row>
  </sheetData>
  <mergeCells count="6"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94" orientation="landscape" horizontalDpi="4294967293" verticalDpi="4294967293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workbookViewId="0">
      <selection activeCell="T18" sqref="T18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6384" width="9.140625" style="1"/>
  </cols>
  <sheetData>
    <row r="1" spans="1:17" ht="3" customHeight="1" x14ac:dyDescent="0.25"/>
    <row r="2" spans="1:17" s="13" customFormat="1" ht="20.25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213</v>
      </c>
    </row>
    <row r="3" spans="1:17" ht="38.25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</row>
    <row r="4" spans="1:17" x14ac:dyDescent="0.25">
      <c r="A4" s="21"/>
      <c r="B4" s="22" t="s">
        <v>12</v>
      </c>
      <c r="C4" s="23"/>
      <c r="D4" s="23"/>
      <c r="E4" s="23"/>
      <c r="F4" s="23"/>
      <c r="G4" s="23"/>
      <c r="H4" s="23"/>
      <c r="I4" s="23"/>
      <c r="J4" s="23"/>
      <c r="K4" s="23">
        <v>101</v>
      </c>
      <c r="L4" s="23">
        <v>75</v>
      </c>
      <c r="M4" s="115">
        <f>K4+L4</f>
        <v>176</v>
      </c>
      <c r="N4" s="123" t="s">
        <v>156</v>
      </c>
      <c r="O4" s="117" t="s">
        <v>94</v>
      </c>
      <c r="P4" s="124" t="s">
        <v>95</v>
      </c>
      <c r="Q4" s="36"/>
    </row>
    <row r="5" spans="1:17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0</v>
      </c>
      <c r="M5" s="115">
        <f>K5+L5</f>
        <v>0</v>
      </c>
      <c r="N5" s="123" t="s">
        <v>157</v>
      </c>
      <c r="O5" s="75"/>
      <c r="P5" s="75"/>
      <c r="Q5" s="75"/>
    </row>
    <row r="6" spans="1:17" x14ac:dyDescent="0.25">
      <c r="A6" s="24" t="s">
        <v>15</v>
      </c>
      <c r="B6" s="22" t="s">
        <v>16</v>
      </c>
      <c r="C6" s="23"/>
      <c r="D6" s="23"/>
      <c r="E6" s="23"/>
      <c r="F6" s="23"/>
      <c r="G6" s="23"/>
      <c r="H6" s="23"/>
      <c r="I6" s="23"/>
      <c r="J6" s="23"/>
      <c r="K6" s="23">
        <v>15</v>
      </c>
      <c r="L6" s="23">
        <v>0</v>
      </c>
      <c r="M6" s="115">
        <f t="shared" ref="M6:M7" si="0">K6+L6</f>
        <v>15</v>
      </c>
      <c r="N6" s="123" t="s">
        <v>136</v>
      </c>
      <c r="O6" s="118"/>
      <c r="P6" s="74"/>
      <c r="Q6" s="229"/>
    </row>
    <row r="7" spans="1:17" x14ac:dyDescent="0.25">
      <c r="A7" s="26"/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>
        <v>17</v>
      </c>
      <c r="L7" s="23">
        <v>51</v>
      </c>
      <c r="M7" s="115">
        <f t="shared" si="0"/>
        <v>68</v>
      </c>
      <c r="N7" s="123" t="s">
        <v>11</v>
      </c>
      <c r="O7" s="75"/>
      <c r="P7" s="75"/>
      <c r="Q7" s="75"/>
    </row>
    <row r="8" spans="1:17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29" t="s">
        <v>0</v>
      </c>
    </row>
    <row r="9" spans="1:17" ht="15" x14ac:dyDescent="0.25">
      <c r="A9" s="36"/>
      <c r="B9" s="37" t="s">
        <v>12</v>
      </c>
      <c r="C9" s="23"/>
      <c r="D9" s="23"/>
      <c r="E9" s="23"/>
      <c r="F9" s="23"/>
      <c r="G9" s="23"/>
      <c r="H9" s="23"/>
      <c r="I9" s="23"/>
      <c r="J9" s="23"/>
      <c r="K9" s="23">
        <v>100</v>
      </c>
      <c r="L9" s="23">
        <v>97</v>
      </c>
      <c r="M9" s="115">
        <f>L9+K9</f>
        <v>197</v>
      </c>
      <c r="N9" s="93"/>
      <c r="O9" s="120"/>
      <c r="P9" s="93"/>
      <c r="Q9" s="41"/>
    </row>
    <row r="10" spans="1:17" ht="15" customHeight="1" x14ac:dyDescent="0.25">
      <c r="A10" s="39" t="s">
        <v>25</v>
      </c>
      <c r="B10" s="37" t="s">
        <v>14</v>
      </c>
      <c r="C10" s="23"/>
      <c r="D10" s="23"/>
      <c r="E10" s="23"/>
      <c r="F10" s="23"/>
      <c r="G10" s="23"/>
      <c r="H10" s="23"/>
      <c r="I10" s="23"/>
      <c r="J10" s="23"/>
      <c r="K10" s="23">
        <v>0</v>
      </c>
      <c r="L10" s="23">
        <v>0</v>
      </c>
      <c r="M10" s="115">
        <f>L10+K10</f>
        <v>0</v>
      </c>
      <c r="N10" s="93"/>
      <c r="O10" s="275" t="s">
        <v>97</v>
      </c>
      <c r="P10" s="276"/>
      <c r="Q10" s="49" t="s">
        <v>74</v>
      </c>
    </row>
    <row r="11" spans="1:17" x14ac:dyDescent="0.25">
      <c r="A11" s="39" t="s">
        <v>26</v>
      </c>
      <c r="B11" s="37" t="s">
        <v>16</v>
      </c>
      <c r="C11" s="23"/>
      <c r="D11" s="23"/>
      <c r="E11" s="23"/>
      <c r="F11" s="23"/>
      <c r="G11" s="23"/>
      <c r="H11" s="23"/>
      <c r="I11" s="23"/>
      <c r="J11" s="23"/>
      <c r="K11" s="23">
        <v>6</v>
      </c>
      <c r="L11" s="23">
        <v>5</v>
      </c>
      <c r="M11" s="115">
        <f>L11+K11</f>
        <v>11</v>
      </c>
      <c r="N11" s="93"/>
      <c r="O11" s="117" t="s">
        <v>94</v>
      </c>
      <c r="P11" s="124" t="s">
        <v>95</v>
      </c>
      <c r="Q11" s="75"/>
    </row>
    <row r="12" spans="1:17" x14ac:dyDescent="0.25">
      <c r="A12" s="41"/>
      <c r="B12" s="37" t="s">
        <v>17</v>
      </c>
      <c r="C12" s="23"/>
      <c r="D12" s="23"/>
      <c r="E12" s="23"/>
      <c r="F12" s="23"/>
      <c r="G12" s="23"/>
      <c r="H12" s="23"/>
      <c r="I12" s="23"/>
      <c r="J12" s="23"/>
      <c r="K12" s="23">
        <v>5</v>
      </c>
      <c r="L12" s="23">
        <v>12</v>
      </c>
      <c r="M12" s="115">
        <f>L12+K12</f>
        <v>17</v>
      </c>
      <c r="N12" s="93"/>
      <c r="O12" s="75"/>
      <c r="P12" s="75"/>
      <c r="Q12" s="75"/>
    </row>
    <row r="13" spans="1:17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29"/>
    </row>
    <row r="14" spans="1:17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86</v>
      </c>
      <c r="L14" s="23">
        <v>92</v>
      </c>
      <c r="M14" s="115">
        <f>L14+K14</f>
        <v>178</v>
      </c>
      <c r="N14" s="122"/>
      <c r="O14" s="119"/>
      <c r="P14" s="74"/>
      <c r="Q14" s="230"/>
    </row>
    <row r="15" spans="1:17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15">
        <f>L15+K15</f>
        <v>0</v>
      </c>
      <c r="N15" s="122"/>
      <c r="O15" s="121"/>
      <c r="P15" s="93"/>
      <c r="Q15" s="43"/>
    </row>
    <row r="16" spans="1:17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20</v>
      </c>
      <c r="L16" s="23">
        <v>5</v>
      </c>
      <c r="M16" s="115">
        <f>L16+K16</f>
        <v>25</v>
      </c>
      <c r="N16" s="122"/>
      <c r="O16" s="122"/>
      <c r="P16" s="93"/>
      <c r="Q16" s="43"/>
    </row>
    <row r="17" spans="1:18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0</v>
      </c>
      <c r="L17" s="23">
        <v>14</v>
      </c>
      <c r="M17" s="115">
        <f>L17+K17</f>
        <v>14</v>
      </c>
      <c r="N17" s="122"/>
      <c r="O17" s="122"/>
      <c r="P17" s="93"/>
      <c r="Q17" s="41"/>
    </row>
    <row r="18" spans="1:18" ht="15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551</v>
      </c>
      <c r="O18" s="277" t="s">
        <v>72</v>
      </c>
      <c r="P18" s="278"/>
      <c r="Q18" s="74" t="s">
        <v>71</v>
      </c>
    </row>
    <row r="19" spans="1:18" ht="25.5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0</v>
      </c>
      <c r="O19" s="78"/>
      <c r="P19" s="52" t="s">
        <v>78</v>
      </c>
      <c r="Q19" s="74" t="s">
        <v>160</v>
      </c>
    </row>
    <row r="20" spans="1:18" ht="38.25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51</v>
      </c>
      <c r="O20" s="88" t="s">
        <v>66</v>
      </c>
      <c r="P20" s="85">
        <v>72</v>
      </c>
      <c r="Q20" s="74">
        <v>4585.8999999999996</v>
      </c>
      <c r="R20" s="13"/>
    </row>
    <row r="21" spans="1:18" ht="25.5" x14ac:dyDescent="0.25">
      <c r="A21" s="16" t="s">
        <v>44</v>
      </c>
      <c r="B21" s="75">
        <v>206.26736111111111</v>
      </c>
      <c r="C21" s="75">
        <v>206.54166666666666</v>
      </c>
      <c r="D21" s="75">
        <f t="shared" ref="D21:D23" si="1">C21-B21</f>
        <v>0.27430555555554292</v>
      </c>
      <c r="E21" s="75">
        <v>206.59027777777777</v>
      </c>
      <c r="F21" s="75">
        <v>206.875</v>
      </c>
      <c r="G21" s="75">
        <f>F21-E21</f>
        <v>0.28472222222222854</v>
      </c>
      <c r="H21" s="75">
        <v>206.875</v>
      </c>
      <c r="I21" s="75">
        <v>207.20833333333334</v>
      </c>
      <c r="J21" s="81">
        <f>I21-H21-K21</f>
        <v>0.33333333333334281</v>
      </c>
      <c r="K21" s="75"/>
      <c r="L21" s="83">
        <f>D21+G21+J21</f>
        <v>0.89236111111111427</v>
      </c>
      <c r="M21" s="209" t="s">
        <v>45</v>
      </c>
      <c r="N21" s="74">
        <f>M17+M12+M7</f>
        <v>99</v>
      </c>
      <c r="O21" s="89" t="s">
        <v>70</v>
      </c>
      <c r="P21" s="85">
        <v>292</v>
      </c>
      <c r="Q21" s="74">
        <v>7325.08</v>
      </c>
      <c r="R21" s="13"/>
    </row>
    <row r="22" spans="1:18" ht="25.5" x14ac:dyDescent="0.25">
      <c r="A22" s="16" t="s">
        <v>46</v>
      </c>
      <c r="B22" s="75"/>
      <c r="C22" s="75"/>
      <c r="D22" s="75"/>
      <c r="E22" s="75"/>
      <c r="F22" s="75"/>
      <c r="G22" s="75"/>
      <c r="H22" s="75"/>
      <c r="I22" s="75"/>
      <c r="J22" s="81"/>
      <c r="K22" s="85"/>
      <c r="L22" s="83">
        <f>D22+G22+J22</f>
        <v>0</v>
      </c>
      <c r="M22" s="55" t="s">
        <v>47</v>
      </c>
      <c r="N22" s="74">
        <v>30650</v>
      </c>
      <c r="O22" s="91" t="s">
        <v>67</v>
      </c>
      <c r="P22" s="85">
        <v>176</v>
      </c>
      <c r="Q22" s="74">
        <v>4379.93</v>
      </c>
      <c r="R22" s="13"/>
    </row>
    <row r="23" spans="1:18" ht="25.5" x14ac:dyDescent="0.25">
      <c r="A23" s="215" t="s">
        <v>48</v>
      </c>
      <c r="B23" s="75">
        <v>206.28819444444446</v>
      </c>
      <c r="C23" s="75">
        <v>206.54166666666666</v>
      </c>
      <c r="D23" s="75">
        <f t="shared" si="1"/>
        <v>0.25347222222220012</v>
      </c>
      <c r="E23" s="75">
        <v>206.57638888888889</v>
      </c>
      <c r="F23" s="75">
        <v>206.875</v>
      </c>
      <c r="G23" s="75">
        <f t="shared" ref="G23" si="2">F23-E23</f>
        <v>0.29861111111111427</v>
      </c>
      <c r="H23" s="75">
        <v>206.90972222222223</v>
      </c>
      <c r="I23" s="75">
        <v>207.20833333333334</v>
      </c>
      <c r="J23" s="81">
        <f>I23-H23-K23</f>
        <v>0.29861111111111427</v>
      </c>
      <c r="K23" s="213"/>
      <c r="L23" s="214">
        <f>D23+G23+J23</f>
        <v>0.85069444444442865</v>
      </c>
      <c r="M23" s="209" t="s">
        <v>65</v>
      </c>
      <c r="N23" s="96">
        <v>9</v>
      </c>
      <c r="O23" s="97" t="s">
        <v>68</v>
      </c>
      <c r="P23" s="86">
        <v>260</v>
      </c>
      <c r="Q23" s="74">
        <v>7804.23</v>
      </c>
      <c r="R23" s="13"/>
    </row>
    <row r="24" spans="1:18" ht="25.5" x14ac:dyDescent="0.25">
      <c r="A24" s="16" t="s">
        <v>77</v>
      </c>
      <c r="B24" s="76"/>
      <c r="C24" s="76"/>
      <c r="D24" s="75">
        <f>SUM(D21:D23)</f>
        <v>0.52777777777774304</v>
      </c>
      <c r="E24" s="77"/>
      <c r="F24" s="77"/>
      <c r="G24" s="75">
        <f>SUM(G21:G23)</f>
        <v>0.58333333333334281</v>
      </c>
      <c r="H24" s="77"/>
      <c r="I24" s="77"/>
      <c r="J24" s="81">
        <f>SUM(J21:J23)</f>
        <v>0.63194444444445708</v>
      </c>
      <c r="K24" s="85"/>
      <c r="L24" s="94">
        <f>SUM(L21:L23)</f>
        <v>1.7430555555555429</v>
      </c>
      <c r="M24" s="74" t="s">
        <v>80</v>
      </c>
      <c r="N24" s="74">
        <v>33110.449999999997</v>
      </c>
      <c r="P24" s="90" t="s">
        <v>69</v>
      </c>
      <c r="Q24" s="49">
        <v>51360.35</v>
      </c>
      <c r="R24" s="13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N24+Sheet17!O25</f>
        <v>568166.5</v>
      </c>
      <c r="P25" s="209" t="s">
        <v>79</v>
      </c>
      <c r="Q25" s="99">
        <v>55946.25</v>
      </c>
      <c r="R25" s="13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51000</v>
      </c>
      <c r="P26" s="57" t="s">
        <v>93</v>
      </c>
      <c r="Q26" s="78">
        <f>Q24+Sheet17!Q26</f>
        <v>934081.75000000012</v>
      </c>
      <c r="R26" s="13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41.5</v>
      </c>
      <c r="M27" s="63"/>
      <c r="N27" s="100">
        <f>N22/L27</f>
        <v>738.5542168674699</v>
      </c>
      <c r="O27" s="92" t="s">
        <v>75</v>
      </c>
      <c r="P27" s="78"/>
      <c r="Q27" s="74" t="s">
        <v>132</v>
      </c>
      <c r="R27" s="13"/>
    </row>
    <row r="28" spans="1:18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18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18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</row>
    <row r="31" spans="1:18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</row>
    <row r="32" spans="1:18" x14ac:dyDescent="0.25">
      <c r="B32" s="67"/>
      <c r="C32" s="68"/>
      <c r="D32" s="69"/>
      <c r="E32" s="70"/>
      <c r="F32" s="70"/>
      <c r="G32" s="71"/>
      <c r="H32" s="69"/>
      <c r="I32" s="69"/>
      <c r="J32" s="69"/>
      <c r="K32" s="72"/>
      <c r="L32" s="68"/>
      <c r="M32" s="68"/>
    </row>
    <row r="33" spans="1:13" x14ac:dyDescent="0.25">
      <c r="A33" s="68"/>
      <c r="B33" s="73" t="s">
        <v>50</v>
      </c>
      <c r="C33" s="68"/>
      <c r="D33" s="69"/>
      <c r="E33" s="70"/>
      <c r="F33" s="70" t="s">
        <v>51</v>
      </c>
      <c r="G33" s="71"/>
      <c r="H33" s="69"/>
      <c r="I33" s="69"/>
      <c r="J33" s="69"/>
      <c r="K33" s="72"/>
      <c r="L33" s="70" t="s">
        <v>52</v>
      </c>
    </row>
    <row r="34" spans="1:13" x14ac:dyDescent="0.25">
      <c r="A34" s="68"/>
      <c r="F34" s="4" t="s">
        <v>54</v>
      </c>
      <c r="L34" s="4" t="s">
        <v>54</v>
      </c>
    </row>
    <row r="35" spans="1:13" x14ac:dyDescent="0.25">
      <c r="A35" s="68"/>
      <c r="B35" s="73" t="s">
        <v>56</v>
      </c>
      <c r="C35" s="68"/>
      <c r="D35" s="69"/>
      <c r="E35" s="70"/>
      <c r="F35" s="70"/>
      <c r="G35" s="71"/>
      <c r="H35" s="69"/>
      <c r="I35" s="69"/>
      <c r="J35" s="69"/>
      <c r="K35" s="72"/>
      <c r="L35" s="68"/>
      <c r="M35" s="68"/>
    </row>
    <row r="39" spans="1:13" x14ac:dyDescent="0.25">
      <c r="M39" s="56" t="s">
        <v>11</v>
      </c>
    </row>
    <row r="42" spans="1:13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B19:D19"/>
    <mergeCell ref="E19:G19"/>
    <mergeCell ref="H19:J19"/>
    <mergeCell ref="O3:P3"/>
    <mergeCell ref="O10:P10"/>
    <mergeCell ref="O18:P18"/>
  </mergeCells>
  <pageMargins left="1" right="0" top="0.5" bottom="0" header="0.31496062992126" footer="0.31496062992126"/>
  <pageSetup paperSize="9" scale="86" orientation="landscape" horizontalDpi="4294967293" verticalDpi="4294967293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workbookViewId="0">
      <selection activeCell="C13" sqref="C13:J1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6384" width="9.140625" style="1"/>
  </cols>
  <sheetData>
    <row r="1" spans="1:17" ht="3" customHeight="1" x14ac:dyDescent="0.25"/>
    <row r="2" spans="1:17" s="13" customFormat="1" ht="20.25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150</v>
      </c>
    </row>
    <row r="3" spans="1:17" ht="38.25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83"/>
      <c r="Q3" s="49" t="s">
        <v>74</v>
      </c>
    </row>
    <row r="4" spans="1:17" x14ac:dyDescent="0.25">
      <c r="A4" s="21"/>
      <c r="B4" s="22" t="s">
        <v>12</v>
      </c>
      <c r="C4" s="23"/>
      <c r="D4" s="23"/>
      <c r="E4" s="23"/>
      <c r="F4" s="23"/>
      <c r="G4" s="23"/>
      <c r="H4" s="23"/>
      <c r="I4" s="23"/>
      <c r="J4" s="23"/>
      <c r="K4" s="23">
        <v>163</v>
      </c>
      <c r="L4" s="23">
        <v>0</v>
      </c>
      <c r="M4" s="115">
        <f>L4+K4</f>
        <v>163</v>
      </c>
      <c r="N4" s="123" t="s">
        <v>11</v>
      </c>
      <c r="O4" s="117" t="s">
        <v>94</v>
      </c>
      <c r="P4" s="124" t="s">
        <v>95</v>
      </c>
      <c r="Q4" s="36"/>
    </row>
    <row r="5" spans="1:17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0</v>
      </c>
      <c r="M5" s="115">
        <f t="shared" ref="M5:M7" si="0">L5+K5</f>
        <v>0</v>
      </c>
      <c r="N5" s="123" t="s">
        <v>11</v>
      </c>
      <c r="O5" s="75"/>
      <c r="P5" s="75"/>
      <c r="Q5" s="75"/>
    </row>
    <row r="6" spans="1:17" x14ac:dyDescent="0.25">
      <c r="A6" s="24" t="s">
        <v>15</v>
      </c>
      <c r="B6" s="22" t="s">
        <v>16</v>
      </c>
      <c r="C6" s="23"/>
      <c r="D6" s="23"/>
      <c r="E6" s="23"/>
      <c r="F6" s="23"/>
      <c r="G6" s="23"/>
      <c r="H6" s="23"/>
      <c r="I6" s="23"/>
      <c r="J6" s="23"/>
      <c r="K6" s="23">
        <v>20</v>
      </c>
      <c r="L6" s="23">
        <v>0</v>
      </c>
      <c r="M6" s="115">
        <f t="shared" si="0"/>
        <v>20</v>
      </c>
      <c r="N6" s="123" t="s">
        <v>11</v>
      </c>
      <c r="O6" s="118"/>
      <c r="P6" s="74"/>
      <c r="Q6" s="229"/>
    </row>
    <row r="7" spans="1:17" x14ac:dyDescent="0.25">
      <c r="A7" s="26"/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>
        <v>80</v>
      </c>
      <c r="L7" s="23">
        <v>0</v>
      </c>
      <c r="M7" s="115">
        <f t="shared" si="0"/>
        <v>80</v>
      </c>
      <c r="N7" s="123" t="s">
        <v>11</v>
      </c>
      <c r="O7" s="75"/>
      <c r="P7" s="75"/>
      <c r="Q7" s="75"/>
    </row>
    <row r="8" spans="1:17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29" t="s">
        <v>0</v>
      </c>
    </row>
    <row r="9" spans="1:17" ht="15" x14ac:dyDescent="0.25">
      <c r="A9" s="36"/>
      <c r="B9" s="37" t="s">
        <v>12</v>
      </c>
      <c r="C9" s="23">
        <v>17</v>
      </c>
      <c r="D9" s="23">
        <v>23</v>
      </c>
      <c r="E9" s="23">
        <v>30</v>
      </c>
      <c r="F9" s="23">
        <v>44</v>
      </c>
      <c r="G9" s="23">
        <v>26</v>
      </c>
      <c r="H9" s="23">
        <v>39</v>
      </c>
      <c r="I9" s="23">
        <v>27</v>
      </c>
      <c r="J9" s="23"/>
      <c r="K9" s="23">
        <v>116</v>
      </c>
      <c r="L9" s="23">
        <v>90</v>
      </c>
      <c r="M9" s="115">
        <f t="shared" ref="M9:M12" si="1">L9+K9</f>
        <v>206</v>
      </c>
      <c r="N9" s="93"/>
      <c r="O9" s="120"/>
      <c r="P9" s="93"/>
      <c r="Q9" s="41"/>
    </row>
    <row r="10" spans="1:17" ht="15" customHeight="1" x14ac:dyDescent="0.25">
      <c r="A10" s="39" t="s">
        <v>25</v>
      </c>
      <c r="B10" s="37" t="s">
        <v>14</v>
      </c>
      <c r="C10" s="23"/>
      <c r="D10" s="23">
        <v>3</v>
      </c>
      <c r="E10" s="23">
        <v>1</v>
      </c>
      <c r="F10" s="23">
        <v>3</v>
      </c>
      <c r="G10" s="23">
        <v>2</v>
      </c>
      <c r="H10" s="23">
        <v>4</v>
      </c>
      <c r="I10" s="23">
        <v>1</v>
      </c>
      <c r="J10" s="23">
        <v>1</v>
      </c>
      <c r="K10" s="23">
        <v>9</v>
      </c>
      <c r="L10" s="23">
        <v>6</v>
      </c>
      <c r="M10" s="115">
        <f t="shared" si="1"/>
        <v>15</v>
      </c>
      <c r="N10" s="93"/>
      <c r="O10" s="275" t="s">
        <v>97</v>
      </c>
      <c r="P10" s="283"/>
      <c r="Q10" s="49" t="s">
        <v>74</v>
      </c>
    </row>
    <row r="11" spans="1:17" x14ac:dyDescent="0.25">
      <c r="A11" s="39" t="s">
        <v>26</v>
      </c>
      <c r="B11" s="37" t="s">
        <v>16</v>
      </c>
      <c r="C11" s="23">
        <v>1</v>
      </c>
      <c r="D11" s="23">
        <v>0</v>
      </c>
      <c r="E11" s="23">
        <v>3</v>
      </c>
      <c r="F11" s="23">
        <v>3</v>
      </c>
      <c r="G11" s="23">
        <v>2</v>
      </c>
      <c r="H11" s="23">
        <v>2</v>
      </c>
      <c r="I11" s="23"/>
      <c r="J11" s="23"/>
      <c r="K11" s="23">
        <v>5</v>
      </c>
      <c r="L11" s="23">
        <v>6</v>
      </c>
      <c r="M11" s="115">
        <f t="shared" si="1"/>
        <v>11</v>
      </c>
      <c r="N11" s="93"/>
      <c r="O11" s="117" t="s">
        <v>94</v>
      </c>
      <c r="P11" s="124" t="s">
        <v>95</v>
      </c>
      <c r="Q11" s="75"/>
    </row>
    <row r="12" spans="1:17" x14ac:dyDescent="0.25">
      <c r="A12" s="41"/>
      <c r="B12" s="37" t="s">
        <v>17</v>
      </c>
      <c r="C12" s="23"/>
      <c r="D12" s="23">
        <v>3</v>
      </c>
      <c r="E12" s="23">
        <v>4</v>
      </c>
      <c r="F12" s="23">
        <v>2</v>
      </c>
      <c r="G12" s="23">
        <v>2</v>
      </c>
      <c r="H12" s="23">
        <v>1</v>
      </c>
      <c r="I12" s="23">
        <v>3</v>
      </c>
      <c r="J12" s="23">
        <v>5</v>
      </c>
      <c r="K12" s="23">
        <v>8</v>
      </c>
      <c r="L12" s="23">
        <v>12</v>
      </c>
      <c r="M12" s="115">
        <f t="shared" si="1"/>
        <v>20</v>
      </c>
      <c r="N12" s="93"/>
      <c r="O12" s="75"/>
      <c r="P12" s="75"/>
      <c r="Q12" s="75"/>
    </row>
    <row r="13" spans="1:17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29"/>
    </row>
    <row r="14" spans="1:17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202</v>
      </c>
      <c r="L14" s="23">
        <v>0</v>
      </c>
      <c r="M14" s="115">
        <f t="shared" ref="M14:M17" si="2">L14+K14</f>
        <v>202</v>
      </c>
      <c r="N14" s="122"/>
      <c r="O14" s="119"/>
      <c r="P14" s="74"/>
      <c r="Q14" s="230"/>
    </row>
    <row r="15" spans="1:17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22</v>
      </c>
      <c r="L15" s="23">
        <v>0</v>
      </c>
      <c r="M15" s="115">
        <f t="shared" si="2"/>
        <v>22</v>
      </c>
      <c r="N15" s="122"/>
      <c r="O15" s="121"/>
      <c r="P15" s="93"/>
      <c r="Q15" s="43"/>
    </row>
    <row r="16" spans="1:17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56</v>
      </c>
      <c r="L16" s="23">
        <v>0</v>
      </c>
      <c r="M16" s="115">
        <f t="shared" si="2"/>
        <v>56</v>
      </c>
      <c r="N16" s="122"/>
      <c r="O16" s="122"/>
      <c r="P16" s="93"/>
      <c r="Q16" s="43"/>
    </row>
    <row r="17" spans="1:18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5</v>
      </c>
      <c r="L17" s="23">
        <v>0</v>
      </c>
      <c r="M17" s="115">
        <f t="shared" si="2"/>
        <v>5</v>
      </c>
      <c r="N17" s="122"/>
      <c r="O17" s="122"/>
      <c r="P17" s="93"/>
      <c r="Q17" s="41"/>
    </row>
    <row r="18" spans="1:18" ht="15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571</v>
      </c>
      <c r="O18" s="284" t="s">
        <v>72</v>
      </c>
      <c r="P18" s="285"/>
      <c r="Q18" s="74" t="s">
        <v>71</v>
      </c>
    </row>
    <row r="19" spans="1:18" ht="25.5" x14ac:dyDescent="0.25">
      <c r="A19" s="16" t="s">
        <v>37</v>
      </c>
      <c r="B19" s="279" t="s">
        <v>38</v>
      </c>
      <c r="C19" s="281"/>
      <c r="D19" s="282"/>
      <c r="E19" s="279" t="s">
        <v>60</v>
      </c>
      <c r="F19" s="281"/>
      <c r="G19" s="282"/>
      <c r="H19" s="279" t="s">
        <v>59</v>
      </c>
      <c r="I19" s="281"/>
      <c r="J19" s="282"/>
      <c r="K19" s="51" t="s">
        <v>11</v>
      </c>
      <c r="L19" s="51"/>
      <c r="M19" s="209" t="s">
        <v>39</v>
      </c>
      <c r="N19" s="74">
        <f>M5+M10+M15</f>
        <v>37</v>
      </c>
      <c r="O19" s="78">
        <v>655.07000000000005</v>
      </c>
      <c r="P19" s="52" t="s">
        <v>151</v>
      </c>
      <c r="Q19" s="74" t="s">
        <v>152</v>
      </c>
    </row>
    <row r="20" spans="1:18" ht="38.25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87</v>
      </c>
      <c r="O20" s="88" t="s">
        <v>66</v>
      </c>
      <c r="P20" s="85">
        <v>90</v>
      </c>
      <c r="Q20" s="74">
        <v>6103.8</v>
      </c>
      <c r="R20" s="13"/>
    </row>
    <row r="21" spans="1:18" ht="25.5" x14ac:dyDescent="0.25">
      <c r="A21" s="16" t="s">
        <v>44</v>
      </c>
      <c r="B21" s="75">
        <v>206.23958333333334</v>
      </c>
      <c r="C21" s="75">
        <v>206.54166666666666</v>
      </c>
      <c r="D21" s="75">
        <f t="shared" ref="D21:D23" si="3">C21-B21</f>
        <v>0.30208333333331439</v>
      </c>
      <c r="E21" s="75">
        <v>206.57291666666666</v>
      </c>
      <c r="F21" s="75">
        <v>206.875</v>
      </c>
      <c r="G21" s="75">
        <f>F21-E21</f>
        <v>0.30208333333334281</v>
      </c>
      <c r="H21" s="75">
        <v>206.90972222222223</v>
      </c>
      <c r="I21" s="75">
        <v>207.20833333333334</v>
      </c>
      <c r="J21" s="81">
        <f>I21-H21-K21</f>
        <v>0.29861111111111427</v>
      </c>
      <c r="K21" s="75"/>
      <c r="L21" s="83">
        <f>D21+G21+J21</f>
        <v>0.90277777777777146</v>
      </c>
      <c r="M21" s="209" t="s">
        <v>45</v>
      </c>
      <c r="N21" s="74">
        <f>M7+M12+M17</f>
        <v>105</v>
      </c>
      <c r="O21" s="89" t="s">
        <v>70</v>
      </c>
      <c r="P21" s="85">
        <v>305</v>
      </c>
      <c r="Q21" s="74">
        <v>7576.17</v>
      </c>
      <c r="R21" s="13"/>
    </row>
    <row r="22" spans="1:18" ht="25.5" x14ac:dyDescent="0.25">
      <c r="A22" s="16" t="s">
        <v>46</v>
      </c>
      <c r="B22" s="75"/>
      <c r="C22" s="75"/>
      <c r="D22" s="75"/>
      <c r="E22" s="75">
        <v>206.67361111111111</v>
      </c>
      <c r="F22" s="75">
        <v>206.875</v>
      </c>
      <c r="G22" s="75">
        <f t="shared" ref="G22:G23" si="4">F22-E22</f>
        <v>0.20138888888888573</v>
      </c>
      <c r="H22" s="75">
        <v>206.875</v>
      </c>
      <c r="I22" s="75">
        <v>207.20833333333334</v>
      </c>
      <c r="J22" s="81">
        <f t="shared" ref="J22:J23" si="5">I22-H22</f>
        <v>0.33333333333334281</v>
      </c>
      <c r="K22" s="85"/>
      <c r="L22" s="83">
        <f>D22+G22+J22</f>
        <v>0.53472222222222854</v>
      </c>
      <c r="M22" s="55" t="s">
        <v>47</v>
      </c>
      <c r="N22" s="74">
        <v>33505.07</v>
      </c>
      <c r="O22" s="91" t="s">
        <v>67</v>
      </c>
      <c r="P22" s="85">
        <v>181</v>
      </c>
      <c r="Q22" s="74">
        <v>4364.07</v>
      </c>
      <c r="R22" s="13"/>
    </row>
    <row r="23" spans="1:18" ht="25.5" x14ac:dyDescent="0.25">
      <c r="A23" s="215" t="s">
        <v>48</v>
      </c>
      <c r="B23" s="205">
        <v>206.25347222222223</v>
      </c>
      <c r="C23" s="75">
        <v>206.54166666666666</v>
      </c>
      <c r="D23" s="205">
        <f t="shared" si="3"/>
        <v>0.28819444444442865</v>
      </c>
      <c r="E23" s="205">
        <v>206.58680555555554</v>
      </c>
      <c r="F23" s="75">
        <v>206.875</v>
      </c>
      <c r="G23" s="205">
        <f t="shared" si="4"/>
        <v>0.28819444444445708</v>
      </c>
      <c r="H23" s="75">
        <v>206.91666666666666</v>
      </c>
      <c r="I23" s="75">
        <v>207.20833333333334</v>
      </c>
      <c r="J23" s="81">
        <f t="shared" si="5"/>
        <v>0.29166666666668561</v>
      </c>
      <c r="K23" s="213"/>
      <c r="L23" s="214">
        <f>D23+G23+J23</f>
        <v>0.86805555555557135</v>
      </c>
      <c r="M23" s="209" t="s">
        <v>65</v>
      </c>
      <c r="N23" s="96">
        <v>8</v>
      </c>
      <c r="O23" s="97" t="s">
        <v>68</v>
      </c>
      <c r="P23" s="86">
        <v>284</v>
      </c>
      <c r="Q23" s="74">
        <v>8622.99</v>
      </c>
      <c r="R23" s="13"/>
    </row>
    <row r="24" spans="1:18" ht="25.5" x14ac:dyDescent="0.25">
      <c r="A24" s="16" t="s">
        <v>77</v>
      </c>
      <c r="B24" s="76"/>
      <c r="C24" s="76"/>
      <c r="D24" s="75">
        <f>SUM(D21:D23)</f>
        <v>0.59027777777774304</v>
      </c>
      <c r="E24" s="77"/>
      <c r="F24" s="77"/>
      <c r="G24" s="75">
        <f>SUM(G21:G23)</f>
        <v>0.79166666666668561</v>
      </c>
      <c r="H24" s="77"/>
      <c r="I24" s="77"/>
      <c r="J24" s="81">
        <f>SUM(J21:J23)</f>
        <v>0.92361111111114269</v>
      </c>
      <c r="K24" s="85"/>
      <c r="L24" s="94">
        <f>SUM(L21:L23)</f>
        <v>2.3055555555555713</v>
      </c>
      <c r="M24" s="74" t="s">
        <v>80</v>
      </c>
      <c r="N24" s="74">
        <v>29959.457999999999</v>
      </c>
      <c r="P24" s="90" t="s">
        <v>69</v>
      </c>
      <c r="Q24" s="49">
        <v>52216.35</v>
      </c>
      <c r="R24" s="13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N24+Sheet18!O25</f>
        <v>598125.95799999998</v>
      </c>
      <c r="P25" s="209" t="s">
        <v>79</v>
      </c>
      <c r="Q25" s="99">
        <v>58320.15</v>
      </c>
      <c r="R25" s="13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54000</v>
      </c>
      <c r="P26" s="57" t="s">
        <v>93</v>
      </c>
      <c r="Q26" s="78">
        <f>Q24+Sheet18!Q26</f>
        <v>986298.10000000009</v>
      </c>
      <c r="R26" s="13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55.2</v>
      </c>
      <c r="M27" s="63"/>
      <c r="N27" s="100">
        <f>N22/L27</f>
        <v>606.9759057971014</v>
      </c>
      <c r="O27" s="92" t="s">
        <v>75</v>
      </c>
      <c r="P27" s="78"/>
      <c r="Q27" s="74" t="s">
        <v>132</v>
      </c>
      <c r="R27" s="13"/>
    </row>
    <row r="28" spans="1:18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18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18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</row>
    <row r="31" spans="1:18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</row>
    <row r="32" spans="1:18" x14ac:dyDescent="0.25">
      <c r="B32" s="67"/>
      <c r="C32" s="68"/>
      <c r="D32" s="69"/>
      <c r="E32" s="70"/>
      <c r="F32" s="70"/>
      <c r="G32" s="71"/>
      <c r="H32" s="69"/>
      <c r="I32" s="69"/>
      <c r="J32" s="69"/>
      <c r="K32" s="72"/>
      <c r="L32" s="68"/>
      <c r="M32" s="68"/>
    </row>
    <row r="33" spans="1:13" x14ac:dyDescent="0.25">
      <c r="A33" s="68"/>
      <c r="B33" s="73"/>
      <c r="C33" s="68"/>
      <c r="D33" s="69"/>
      <c r="E33" s="70"/>
      <c r="F33" s="70"/>
      <c r="G33" s="71"/>
      <c r="H33" s="69"/>
      <c r="I33" s="69"/>
      <c r="J33" s="69"/>
      <c r="K33" s="72"/>
      <c r="L33" s="70"/>
    </row>
    <row r="34" spans="1:13" x14ac:dyDescent="0.25">
      <c r="A34" s="68"/>
      <c r="L34" s="4"/>
    </row>
    <row r="35" spans="1:13" x14ac:dyDescent="0.25">
      <c r="A35" s="68"/>
      <c r="B35" s="73"/>
      <c r="C35" s="68"/>
      <c r="D35" s="69"/>
      <c r="E35" s="70"/>
      <c r="F35" s="70"/>
      <c r="G35" s="71"/>
      <c r="H35" s="69"/>
      <c r="I35" s="69"/>
      <c r="J35" s="69"/>
      <c r="K35" s="72"/>
      <c r="L35" s="68"/>
      <c r="M35" s="68"/>
    </row>
    <row r="39" spans="1:13" x14ac:dyDescent="0.25">
      <c r="M39" s="56" t="s">
        <v>11</v>
      </c>
    </row>
    <row r="42" spans="1:13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B19:D19"/>
    <mergeCell ref="E19:G19"/>
    <mergeCell ref="H19:J19"/>
    <mergeCell ref="O3:P3"/>
    <mergeCell ref="O10:P10"/>
    <mergeCell ref="O18:P18"/>
  </mergeCells>
  <pageMargins left="1" right="0" top="0.5" bottom="0" header="0.31496062992126" footer="0.31496062992126"/>
  <pageSetup paperSize="9" scale="86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opLeftCell="A5" workbookViewId="0">
      <selection activeCell="J22" sqref="J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28515625" style="1" customWidth="1"/>
    <col min="16" max="16" width="13.42578125" style="1" customWidth="1"/>
    <col min="17" max="17" width="22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163</v>
      </c>
    </row>
    <row r="3" spans="1:18" ht="37.5" customHeight="1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  <c r="R3" s="20"/>
    </row>
    <row r="4" spans="1:18" ht="15" customHeight="1" x14ac:dyDescent="0.25">
      <c r="A4" s="21"/>
      <c r="B4" s="22" t="s">
        <v>12</v>
      </c>
      <c r="C4" s="23"/>
      <c r="D4" s="23"/>
      <c r="E4" s="23"/>
      <c r="F4" s="23"/>
      <c r="G4" s="23"/>
      <c r="H4" s="23"/>
      <c r="I4" s="23"/>
      <c r="J4" s="23"/>
      <c r="K4" s="23">
        <v>160</v>
      </c>
      <c r="L4" s="23">
        <v>0</v>
      </c>
      <c r="M4" s="115">
        <f>K4+L4</f>
        <v>160</v>
      </c>
      <c r="N4" s="123" t="s">
        <v>156</v>
      </c>
      <c r="O4" s="117" t="s">
        <v>94</v>
      </c>
      <c r="P4" s="124" t="s">
        <v>95</v>
      </c>
      <c r="Q4" s="36"/>
      <c r="R4" s="101"/>
    </row>
    <row r="5" spans="1:18" ht="16.5" customHeight="1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4</v>
      </c>
      <c r="L5" s="23">
        <v>0</v>
      </c>
      <c r="M5" s="115">
        <f>K5+L5</f>
        <v>4</v>
      </c>
      <c r="N5" s="123" t="s">
        <v>157</v>
      </c>
      <c r="O5" s="75"/>
      <c r="P5" s="75"/>
      <c r="Q5" s="75"/>
      <c r="R5" s="13"/>
    </row>
    <row r="6" spans="1:18" ht="15.75" customHeight="1" x14ac:dyDescent="0.25">
      <c r="A6" s="24" t="s">
        <v>15</v>
      </c>
      <c r="B6" s="22" t="s">
        <v>16</v>
      </c>
      <c r="C6" s="23"/>
      <c r="D6" s="23"/>
      <c r="E6" s="23"/>
      <c r="F6" s="23"/>
      <c r="G6" s="23"/>
      <c r="H6" s="23"/>
      <c r="I6" s="23"/>
      <c r="J6" s="23"/>
      <c r="K6" s="23">
        <v>20</v>
      </c>
      <c r="L6" s="23">
        <v>0</v>
      </c>
      <c r="M6" s="115">
        <f t="shared" ref="M6:M7" si="0">K6+L6</f>
        <v>20</v>
      </c>
      <c r="N6" s="123" t="s">
        <v>136</v>
      </c>
      <c r="O6" s="118"/>
      <c r="P6" s="74"/>
      <c r="Q6" s="229"/>
      <c r="R6" s="13"/>
    </row>
    <row r="7" spans="1:18" ht="15" customHeight="1" x14ac:dyDescent="0.25">
      <c r="A7" s="26"/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>
        <v>30</v>
      </c>
      <c r="L7" s="23">
        <v>0</v>
      </c>
      <c r="M7" s="115">
        <f t="shared" si="0"/>
        <v>30</v>
      </c>
      <c r="N7" s="123" t="s">
        <v>11</v>
      </c>
      <c r="O7" s="75"/>
      <c r="P7" s="75"/>
      <c r="Q7" s="75"/>
      <c r="R7" s="13"/>
    </row>
    <row r="8" spans="1:18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29" t="s">
        <v>0</v>
      </c>
      <c r="R8" s="31"/>
    </row>
    <row r="9" spans="1:18" ht="15" x14ac:dyDescent="0.25">
      <c r="A9" s="36"/>
      <c r="B9" s="37" t="s">
        <v>12</v>
      </c>
      <c r="C9" s="23"/>
      <c r="D9" s="23">
        <v>20</v>
      </c>
      <c r="E9" s="23">
        <v>25</v>
      </c>
      <c r="F9" s="23">
        <v>24</v>
      </c>
      <c r="G9" s="23">
        <v>24</v>
      </c>
      <c r="H9" s="23"/>
      <c r="I9" s="23"/>
      <c r="J9" s="23"/>
      <c r="K9" s="23">
        <v>141</v>
      </c>
      <c r="L9" s="23">
        <v>60</v>
      </c>
      <c r="M9" s="115">
        <f>L9+K9</f>
        <v>201</v>
      </c>
      <c r="N9" s="93"/>
      <c r="O9" s="120"/>
      <c r="P9" s="93"/>
      <c r="Q9" s="41"/>
      <c r="R9" s="35"/>
    </row>
    <row r="10" spans="1:18" ht="15" customHeight="1" x14ac:dyDescent="0.25">
      <c r="A10" s="39" t="s">
        <v>25</v>
      </c>
      <c r="B10" s="37" t="s">
        <v>14</v>
      </c>
      <c r="C10" s="23"/>
      <c r="D10" s="23">
        <v>4</v>
      </c>
      <c r="E10" s="23">
        <v>5</v>
      </c>
      <c r="F10" s="23">
        <v>6</v>
      </c>
      <c r="G10" s="23">
        <v>4</v>
      </c>
      <c r="H10" s="23"/>
      <c r="I10" s="23"/>
      <c r="J10" s="23"/>
      <c r="K10" s="23">
        <v>0</v>
      </c>
      <c r="L10" s="23">
        <v>27</v>
      </c>
      <c r="M10" s="115">
        <f>L10+K10</f>
        <v>27</v>
      </c>
      <c r="N10" s="93"/>
      <c r="O10" s="275" t="s">
        <v>97</v>
      </c>
      <c r="P10" s="276"/>
      <c r="Q10" s="49" t="s">
        <v>74</v>
      </c>
      <c r="R10" s="38"/>
    </row>
    <row r="11" spans="1:18" ht="13.5" customHeight="1" x14ac:dyDescent="0.25">
      <c r="A11" s="39" t="s">
        <v>26</v>
      </c>
      <c r="B11" s="37" t="s">
        <v>16</v>
      </c>
      <c r="C11" s="23"/>
      <c r="D11" s="23">
        <v>3</v>
      </c>
      <c r="E11" s="23">
        <v>4</v>
      </c>
      <c r="F11" s="23">
        <v>2</v>
      </c>
      <c r="G11" s="23">
        <v>2</v>
      </c>
      <c r="H11" s="23"/>
      <c r="I11" s="23"/>
      <c r="J11" s="23"/>
      <c r="K11" s="23">
        <v>20</v>
      </c>
      <c r="L11" s="23">
        <v>11</v>
      </c>
      <c r="M11" s="115">
        <f>L11+K11</f>
        <v>31</v>
      </c>
      <c r="N11" s="93"/>
      <c r="O11" s="117" t="s">
        <v>94</v>
      </c>
      <c r="P11" s="124" t="s">
        <v>95</v>
      </c>
      <c r="Q11" s="75"/>
      <c r="R11" s="40"/>
    </row>
    <row r="12" spans="1:18" ht="13.5" customHeight="1" x14ac:dyDescent="0.25">
      <c r="A12" s="41"/>
      <c r="B12" s="37" t="s">
        <v>17</v>
      </c>
      <c r="C12" s="23"/>
      <c r="D12" s="23"/>
      <c r="E12" s="23"/>
      <c r="F12" s="23">
        <v>2</v>
      </c>
      <c r="G12" s="23">
        <v>1</v>
      </c>
      <c r="H12" s="23"/>
      <c r="I12" s="23"/>
      <c r="J12" s="23"/>
      <c r="K12" s="23">
        <v>42</v>
      </c>
      <c r="L12" s="23">
        <v>0</v>
      </c>
      <c r="M12" s="115">
        <f>L12+K12</f>
        <v>42</v>
      </c>
      <c r="N12" s="93"/>
      <c r="O12" s="75"/>
      <c r="P12" s="75"/>
      <c r="Q12" s="75"/>
      <c r="R12" s="40"/>
    </row>
    <row r="13" spans="1:18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29"/>
      <c r="R13" s="40"/>
    </row>
    <row r="14" spans="1:18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75</v>
      </c>
      <c r="L14" s="23">
        <v>95</v>
      </c>
      <c r="M14" s="115">
        <f>L14+K14</f>
        <v>170</v>
      </c>
      <c r="N14" s="122"/>
      <c r="O14" s="119"/>
      <c r="P14" s="74"/>
      <c r="Q14" s="230"/>
      <c r="R14" s="42"/>
    </row>
    <row r="15" spans="1:18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15">
        <f>L15+K15</f>
        <v>0</v>
      </c>
      <c r="N15" s="122"/>
      <c r="O15" s="121"/>
      <c r="P15" s="93"/>
      <c r="Q15" s="43"/>
      <c r="R15" s="35"/>
    </row>
    <row r="16" spans="1:18" ht="15.75" customHeight="1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30</v>
      </c>
      <c r="L16" s="23">
        <v>20</v>
      </c>
      <c r="M16" s="115">
        <f>L16+K16</f>
        <v>50</v>
      </c>
      <c r="N16" s="122"/>
      <c r="O16" s="122"/>
      <c r="P16" s="93"/>
      <c r="Q16" s="43"/>
      <c r="R16" s="38"/>
    </row>
    <row r="17" spans="1:18" ht="17.25" customHeight="1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16</v>
      </c>
      <c r="L17" s="23">
        <v>5</v>
      </c>
      <c r="M17" s="115">
        <f>L17+K17</f>
        <v>21</v>
      </c>
      <c r="N17" s="122"/>
      <c r="O17" s="122"/>
      <c r="P17" s="93"/>
      <c r="Q17" s="41"/>
      <c r="R17" s="40"/>
    </row>
    <row r="18" spans="1:18" ht="21" customHeight="1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531</v>
      </c>
      <c r="O18" s="277" t="s">
        <v>72</v>
      </c>
      <c r="P18" s="278"/>
      <c r="Q18" s="74" t="s">
        <v>71</v>
      </c>
      <c r="R18" s="40"/>
    </row>
    <row r="19" spans="1:18" ht="15" customHeight="1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31</v>
      </c>
      <c r="O19" s="78">
        <v>1081.53</v>
      </c>
      <c r="P19" s="52" t="s">
        <v>151</v>
      </c>
      <c r="Q19" s="74" t="s">
        <v>164</v>
      </c>
      <c r="R19" s="42"/>
    </row>
    <row r="20" spans="1:18" ht="15.75" customHeight="1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101</v>
      </c>
      <c r="O20" s="88" t="s">
        <v>66</v>
      </c>
      <c r="P20" s="85">
        <v>67</v>
      </c>
      <c r="Q20" s="74">
        <v>4355</v>
      </c>
      <c r="R20" s="31"/>
    </row>
    <row r="21" spans="1:18" ht="25.5" customHeight="1" x14ac:dyDescent="0.25">
      <c r="A21" s="16" t="s">
        <v>44</v>
      </c>
      <c r="B21" s="75">
        <v>206.25694444444446</v>
      </c>
      <c r="C21" s="75">
        <v>206.54166666666666</v>
      </c>
      <c r="D21" s="75">
        <f t="shared" ref="D21:D22" si="1">C21-B21</f>
        <v>0.28472222222220012</v>
      </c>
      <c r="E21" s="75">
        <v>206.625</v>
      </c>
      <c r="F21" s="75">
        <v>206.875</v>
      </c>
      <c r="G21" s="75">
        <f>F21-E21</f>
        <v>0.25</v>
      </c>
      <c r="H21" s="75">
        <v>206.9375</v>
      </c>
      <c r="I21" s="75">
        <v>207.20833333333334</v>
      </c>
      <c r="J21" s="81">
        <f>I21-H21-K21</f>
        <v>0.27083333333334281</v>
      </c>
      <c r="K21" s="75"/>
      <c r="L21" s="83">
        <f>D21+G21+J21</f>
        <v>0.80555555555554292</v>
      </c>
      <c r="M21" s="209" t="s">
        <v>45</v>
      </c>
      <c r="N21" s="74">
        <f>M17+M12+M7</f>
        <v>93</v>
      </c>
      <c r="O21" s="89" t="s">
        <v>70</v>
      </c>
      <c r="P21" s="85">
        <v>367</v>
      </c>
      <c r="Q21" s="74">
        <v>9479.32</v>
      </c>
      <c r="R21" s="28"/>
    </row>
    <row r="22" spans="1:18" ht="27" customHeight="1" x14ac:dyDescent="0.25">
      <c r="A22" s="16" t="s">
        <v>46</v>
      </c>
      <c r="B22" s="75">
        <v>206.23958333333334</v>
      </c>
      <c r="C22" s="75">
        <v>206.47916666666666</v>
      </c>
      <c r="D22" s="75">
        <f t="shared" si="1"/>
        <v>0.23958333333331439</v>
      </c>
      <c r="E22" s="75">
        <v>206.57638888888889</v>
      </c>
      <c r="F22" s="75">
        <v>206.72916666666666</v>
      </c>
      <c r="G22" s="75">
        <f t="shared" ref="G22:G23" si="2">F22-E22</f>
        <v>0.15277777777777146</v>
      </c>
      <c r="H22" s="75"/>
      <c r="I22" s="75"/>
      <c r="J22" s="81"/>
      <c r="K22" s="85"/>
      <c r="L22" s="83">
        <f>D22+G22+J22</f>
        <v>0.39236111111108585</v>
      </c>
      <c r="M22" s="55" t="s">
        <v>47</v>
      </c>
      <c r="N22" s="74">
        <v>32931.53</v>
      </c>
      <c r="O22" s="91" t="s">
        <v>67</v>
      </c>
      <c r="P22" s="85">
        <v>165</v>
      </c>
      <c r="Q22" s="74">
        <v>4028.64</v>
      </c>
      <c r="R22" s="28"/>
    </row>
    <row r="23" spans="1:18" ht="27" customHeight="1" x14ac:dyDescent="0.25">
      <c r="A23" s="215" t="s">
        <v>48</v>
      </c>
      <c r="B23" s="75"/>
      <c r="C23" s="75"/>
      <c r="D23" s="75"/>
      <c r="E23" s="75">
        <v>206.58333333333334</v>
      </c>
      <c r="F23" s="75">
        <v>206.875</v>
      </c>
      <c r="G23" s="75">
        <f t="shared" si="2"/>
        <v>0.29166666666665719</v>
      </c>
      <c r="H23" s="75">
        <v>206.91666666666666</v>
      </c>
      <c r="I23" s="75">
        <v>207.20833333333334</v>
      </c>
      <c r="J23" s="81">
        <f>I23-H23-K23</f>
        <v>0.29166666666668561</v>
      </c>
      <c r="K23" s="213"/>
      <c r="L23" s="214">
        <f>D23+G23+J23</f>
        <v>0.58333333333334281</v>
      </c>
      <c r="M23" s="209" t="s">
        <v>65</v>
      </c>
      <c r="N23" s="96">
        <v>8</v>
      </c>
      <c r="O23" s="97" t="s">
        <v>68</v>
      </c>
      <c r="P23" s="86">
        <v>0</v>
      </c>
      <c r="Q23" s="74">
        <v>0</v>
      </c>
      <c r="R23" s="28"/>
    </row>
    <row r="24" spans="1:18" ht="25.5" x14ac:dyDescent="0.25">
      <c r="A24" s="16" t="s">
        <v>77</v>
      </c>
      <c r="B24" s="76"/>
      <c r="C24" s="76"/>
      <c r="D24" s="75">
        <f>SUM(D21:D23)</f>
        <v>0.5243055555555145</v>
      </c>
      <c r="E24" s="77"/>
      <c r="F24" s="77"/>
      <c r="G24" s="75">
        <f>SUM(G21:G23)</f>
        <v>0.69444444444442865</v>
      </c>
      <c r="H24" s="77"/>
      <c r="I24" s="77"/>
      <c r="J24" s="81">
        <f>SUM(J21:J23)</f>
        <v>0.56250000000002842</v>
      </c>
      <c r="K24" s="85"/>
      <c r="L24" s="94">
        <f>SUM(L21:L23)</f>
        <v>1.7812499999999716</v>
      </c>
      <c r="M24" s="74" t="s">
        <v>80</v>
      </c>
      <c r="N24" s="74">
        <v>29890.959999999999</v>
      </c>
      <c r="P24" s="90" t="s">
        <v>69</v>
      </c>
      <c r="Q24" s="49">
        <v>44677.46</v>
      </c>
      <c r="R24" s="28"/>
    </row>
    <row r="25" spans="1:18" ht="27" customHeight="1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N24+Sheet1!O25</f>
        <v>66643.19</v>
      </c>
      <c r="P25" s="209" t="s">
        <v>79</v>
      </c>
      <c r="Q25" s="99">
        <v>49032.56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56000</v>
      </c>
      <c r="P26" s="57" t="s">
        <v>93</v>
      </c>
      <c r="Q26" s="78">
        <f>Q24+Sheet1!Q26</f>
        <v>104361.58</v>
      </c>
      <c r="R26" s="88"/>
    </row>
    <row r="27" spans="1:18" ht="21.75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42.45</v>
      </c>
      <c r="M27" s="63"/>
      <c r="N27" s="100">
        <f>N22/L27</f>
        <v>775.77220259128376</v>
      </c>
      <c r="O27" s="92" t="s">
        <v>75</v>
      </c>
      <c r="P27" s="78"/>
      <c r="Q27" s="74" t="s">
        <v>132</v>
      </c>
      <c r="R27" s="88"/>
    </row>
    <row r="28" spans="1:18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ht="14.25" customHeight="1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  <c r="R30" s="13"/>
    </row>
    <row r="31" spans="1:18" ht="1.5" hidden="1" customHeight="1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  <c r="R31" s="13"/>
    </row>
    <row r="32" spans="1:18" x14ac:dyDescent="0.25">
      <c r="A32" s="68"/>
      <c r="B32" s="73" t="s">
        <v>56</v>
      </c>
      <c r="C32" s="68"/>
      <c r="D32" s="69"/>
      <c r="E32" s="70"/>
      <c r="F32" s="70"/>
      <c r="G32" s="71"/>
      <c r="H32" s="68" t="s">
        <v>53</v>
      </c>
      <c r="I32" s="69"/>
      <c r="J32" s="69"/>
      <c r="K32" s="72"/>
      <c r="L32" s="72"/>
      <c r="M32" s="68"/>
      <c r="N32" s="68"/>
      <c r="P32" s="68" t="s">
        <v>53</v>
      </c>
    </row>
    <row r="34" spans="1:14" x14ac:dyDescent="0.25">
      <c r="A34" s="68"/>
      <c r="L34" s="6"/>
      <c r="M34" s="4" t="s">
        <v>54</v>
      </c>
    </row>
    <row r="35" spans="1:14" x14ac:dyDescent="0.25">
      <c r="A35" s="68"/>
      <c r="B35" s="73" t="s">
        <v>56</v>
      </c>
      <c r="C35" s="68"/>
      <c r="D35" s="69"/>
      <c r="E35" s="70"/>
      <c r="F35" s="70"/>
      <c r="G35" s="71"/>
      <c r="H35" s="69"/>
      <c r="I35" s="69"/>
      <c r="J35" s="69"/>
      <c r="K35" s="72"/>
      <c r="L35" s="72"/>
      <c r="M35" s="68"/>
      <c r="N35" s="68"/>
    </row>
    <row r="39" spans="1:14" x14ac:dyDescent="0.25">
      <c r="M39" s="56" t="s">
        <v>11</v>
      </c>
    </row>
    <row r="42" spans="1:14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.74803149606299213" right="0" top="0.51181102362204722" bottom="0" header="0.31496062992125984" footer="0.31496062992125984"/>
  <pageSetup paperSize="9" scale="84" orientation="landscape" horizontalDpi="4294967293" verticalDpi="4294967293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opLeftCell="A24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185" customWidth="1"/>
    <col min="3" max="3" width="5.5703125" style="1" customWidth="1"/>
    <col min="4" max="4" width="6.140625" style="1" customWidth="1"/>
    <col min="5" max="5" width="6.28515625" style="4" customWidth="1"/>
    <col min="6" max="6" width="5.85546875" style="4" customWidth="1"/>
    <col min="7" max="7" width="6.28515625" style="58" customWidth="1"/>
    <col min="8" max="8" width="6" style="1" customWidth="1"/>
    <col min="9" max="9" width="5.85546875" style="1" customWidth="1"/>
    <col min="10" max="10" width="6.28515625" style="1" customWidth="1"/>
    <col min="11" max="11" width="6.85546875" style="18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6384" width="9.140625" style="1"/>
  </cols>
  <sheetData>
    <row r="1" spans="1:17" ht="3" customHeight="1" x14ac:dyDescent="0.25"/>
    <row r="2" spans="1:17" s="13" customFormat="1" ht="20.25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153</v>
      </c>
    </row>
    <row r="3" spans="1:17" ht="38.25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</row>
    <row r="4" spans="1:17" x14ac:dyDescent="0.25">
      <c r="A4" s="21"/>
      <c r="B4" s="22" t="s">
        <v>12</v>
      </c>
      <c r="C4" s="23"/>
      <c r="D4" s="23"/>
      <c r="E4" s="23"/>
      <c r="F4" s="23"/>
      <c r="G4" s="23"/>
      <c r="H4" s="23"/>
      <c r="I4" s="23"/>
      <c r="J4" s="23"/>
      <c r="K4" s="23">
        <v>153</v>
      </c>
      <c r="L4" s="23">
        <v>74</v>
      </c>
      <c r="M4" s="115">
        <f>L4+K4</f>
        <v>227</v>
      </c>
      <c r="N4" s="123" t="s">
        <v>11</v>
      </c>
      <c r="O4" s="117" t="s">
        <v>94</v>
      </c>
      <c r="P4" s="124" t="s">
        <v>95</v>
      </c>
      <c r="Q4" s="36"/>
    </row>
    <row r="5" spans="1:17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5</v>
      </c>
      <c r="L5" s="23">
        <v>0</v>
      </c>
      <c r="M5" s="115">
        <f t="shared" ref="M5:M7" si="0">L5+K5</f>
        <v>5</v>
      </c>
      <c r="N5" s="123" t="s">
        <v>11</v>
      </c>
      <c r="O5" s="75"/>
      <c r="P5" s="75"/>
      <c r="Q5" s="75"/>
    </row>
    <row r="6" spans="1:17" x14ac:dyDescent="0.25">
      <c r="A6" s="24" t="s">
        <v>15</v>
      </c>
      <c r="B6" s="22" t="s">
        <v>16</v>
      </c>
      <c r="C6" s="23"/>
      <c r="D6" s="23"/>
      <c r="E6" s="23"/>
      <c r="F6" s="23"/>
      <c r="G6" s="23"/>
      <c r="H6" s="23"/>
      <c r="I6" s="23"/>
      <c r="J6" s="23"/>
      <c r="K6" s="23">
        <v>30</v>
      </c>
      <c r="L6" s="23">
        <v>5</v>
      </c>
      <c r="M6" s="115">
        <f t="shared" si="0"/>
        <v>35</v>
      </c>
      <c r="N6" s="123" t="s">
        <v>11</v>
      </c>
      <c r="O6" s="118"/>
      <c r="P6" s="74"/>
      <c r="Q6" s="192"/>
    </row>
    <row r="7" spans="1:17" x14ac:dyDescent="0.25">
      <c r="A7" s="26"/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>
        <v>10</v>
      </c>
      <c r="L7" s="23">
        <v>8</v>
      </c>
      <c r="M7" s="115">
        <f t="shared" si="0"/>
        <v>18</v>
      </c>
      <c r="N7" s="123" t="s">
        <v>11</v>
      </c>
      <c r="O7" s="75"/>
      <c r="P7" s="75"/>
      <c r="Q7" s="75"/>
    </row>
    <row r="8" spans="1:17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192" t="s">
        <v>0</v>
      </c>
    </row>
    <row r="9" spans="1:17" ht="15" x14ac:dyDescent="0.25">
      <c r="A9" s="36"/>
      <c r="B9" s="37" t="s">
        <v>12</v>
      </c>
      <c r="C9" s="23"/>
      <c r="D9" s="23">
        <v>18</v>
      </c>
      <c r="E9" s="23">
        <v>22</v>
      </c>
      <c r="F9" s="23">
        <v>26</v>
      </c>
      <c r="G9" s="23">
        <v>14</v>
      </c>
      <c r="H9" s="23">
        <v>20</v>
      </c>
      <c r="I9" s="23">
        <v>18</v>
      </c>
      <c r="J9" s="23">
        <v>16</v>
      </c>
      <c r="K9" s="23">
        <v>148</v>
      </c>
      <c r="L9" s="23">
        <v>110</v>
      </c>
      <c r="M9" s="115">
        <f t="shared" ref="M9:M12" si="1">L9+K9</f>
        <v>258</v>
      </c>
      <c r="N9" s="93"/>
      <c r="O9" s="120"/>
      <c r="P9" s="93"/>
      <c r="Q9" s="41"/>
    </row>
    <row r="10" spans="1:17" ht="15" x14ac:dyDescent="0.25">
      <c r="A10" s="39" t="s">
        <v>25</v>
      </c>
      <c r="B10" s="37" t="s">
        <v>14</v>
      </c>
      <c r="C10" s="23"/>
      <c r="D10" s="23">
        <v>8</v>
      </c>
      <c r="E10" s="23">
        <v>6</v>
      </c>
      <c r="F10" s="23">
        <v>6</v>
      </c>
      <c r="G10" s="23" t="s">
        <v>11</v>
      </c>
      <c r="H10" s="23">
        <v>5</v>
      </c>
      <c r="I10" s="23">
        <v>4</v>
      </c>
      <c r="J10" s="23">
        <v>4</v>
      </c>
      <c r="K10" s="23">
        <v>17</v>
      </c>
      <c r="L10" s="23">
        <v>0</v>
      </c>
      <c r="M10" s="115">
        <f t="shared" si="1"/>
        <v>17</v>
      </c>
      <c r="N10" s="93"/>
      <c r="O10" s="275" t="s">
        <v>97</v>
      </c>
      <c r="P10" s="276"/>
      <c r="Q10" s="49" t="s">
        <v>74</v>
      </c>
    </row>
    <row r="11" spans="1:17" x14ac:dyDescent="0.25">
      <c r="A11" s="39" t="s">
        <v>26</v>
      </c>
      <c r="B11" s="37" t="s">
        <v>16</v>
      </c>
      <c r="C11" s="23"/>
      <c r="D11" s="23">
        <v>4</v>
      </c>
      <c r="E11" s="23">
        <v>5</v>
      </c>
      <c r="F11" s="23">
        <v>6</v>
      </c>
      <c r="G11" s="23"/>
      <c r="H11" s="23"/>
      <c r="I11" s="23"/>
      <c r="J11" s="23"/>
      <c r="K11" s="23">
        <v>15</v>
      </c>
      <c r="L11" s="23">
        <v>5</v>
      </c>
      <c r="M11" s="115">
        <f t="shared" si="1"/>
        <v>20</v>
      </c>
      <c r="N11" s="93"/>
      <c r="O11" s="117" t="s">
        <v>94</v>
      </c>
      <c r="P11" s="124" t="s">
        <v>95</v>
      </c>
      <c r="Q11" s="75"/>
    </row>
    <row r="12" spans="1:17" x14ac:dyDescent="0.25">
      <c r="A12" s="41"/>
      <c r="B12" s="37" t="s">
        <v>17</v>
      </c>
      <c r="C12" s="23"/>
      <c r="D12" s="23"/>
      <c r="E12" s="23"/>
      <c r="F12" s="23"/>
      <c r="G12" s="23"/>
      <c r="H12" s="23"/>
      <c r="I12" s="23"/>
      <c r="J12" s="23"/>
      <c r="K12" s="23">
        <v>3</v>
      </c>
      <c r="L12" s="23">
        <v>3</v>
      </c>
      <c r="M12" s="115">
        <f t="shared" si="1"/>
        <v>6</v>
      </c>
      <c r="N12" s="93"/>
      <c r="O12" s="75"/>
      <c r="P12" s="75"/>
      <c r="Q12" s="75"/>
    </row>
    <row r="13" spans="1:17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192"/>
    </row>
    <row r="14" spans="1:17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80</v>
      </c>
      <c r="L14" s="23">
        <v>93</v>
      </c>
      <c r="M14" s="115">
        <f t="shared" ref="M14:M17" si="2">L14+K14</f>
        <v>173</v>
      </c>
      <c r="N14" s="122"/>
      <c r="O14" s="119"/>
      <c r="P14" s="74"/>
      <c r="Q14" s="193"/>
    </row>
    <row r="15" spans="1:17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20</v>
      </c>
      <c r="L15" s="23">
        <v>0</v>
      </c>
      <c r="M15" s="115">
        <f t="shared" si="2"/>
        <v>20</v>
      </c>
      <c r="N15" s="122"/>
      <c r="O15" s="121"/>
      <c r="P15" s="93"/>
      <c r="Q15" s="43"/>
    </row>
    <row r="16" spans="1:17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45</v>
      </c>
      <c r="L16" s="23">
        <v>5</v>
      </c>
      <c r="M16" s="115">
        <f t="shared" si="2"/>
        <v>50</v>
      </c>
      <c r="N16" s="122"/>
      <c r="O16" s="122"/>
      <c r="P16" s="93"/>
      <c r="Q16" s="43"/>
    </row>
    <row r="17" spans="1:18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3</v>
      </c>
      <c r="L17" s="23">
        <v>2</v>
      </c>
      <c r="M17" s="115">
        <f t="shared" si="2"/>
        <v>5</v>
      </c>
      <c r="N17" s="122"/>
      <c r="O17" s="122"/>
      <c r="P17" s="93"/>
      <c r="Q17" s="41"/>
    </row>
    <row r="18" spans="1:18" ht="15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658</v>
      </c>
      <c r="O18" s="277" t="s">
        <v>72</v>
      </c>
      <c r="P18" s="278"/>
      <c r="Q18" s="74" t="s">
        <v>71</v>
      </c>
    </row>
    <row r="19" spans="1:18" ht="25.5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42</v>
      </c>
      <c r="O19" s="78" t="s">
        <v>11</v>
      </c>
      <c r="P19" s="52" t="s">
        <v>154</v>
      </c>
      <c r="Q19" s="74" t="s">
        <v>155</v>
      </c>
    </row>
    <row r="20" spans="1:18" ht="38.25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105</v>
      </c>
      <c r="O20" s="88" t="s">
        <v>66</v>
      </c>
      <c r="P20" s="85">
        <v>54</v>
      </c>
      <c r="Q20" s="74">
        <v>3510</v>
      </c>
      <c r="R20" s="13"/>
    </row>
    <row r="21" spans="1:18" ht="25.5" x14ac:dyDescent="0.25">
      <c r="A21" s="16" t="s">
        <v>44</v>
      </c>
      <c r="B21" s="75">
        <v>206.24305555555554</v>
      </c>
      <c r="C21" s="75">
        <v>206.45833333333334</v>
      </c>
      <c r="D21" s="75">
        <f t="shared" ref="D21:D23" si="3">C21-B21</f>
        <v>0.21527777777779988</v>
      </c>
      <c r="E21" s="75">
        <v>206.68055555555554</v>
      </c>
      <c r="F21" s="75">
        <v>206.91666666666666</v>
      </c>
      <c r="G21" s="75">
        <f>F21-E21</f>
        <v>0.23611111111111427</v>
      </c>
      <c r="H21" s="75">
        <v>206.95833333333334</v>
      </c>
      <c r="I21" s="75">
        <v>207.25</v>
      </c>
      <c r="J21" s="81">
        <f>I21-H21-K21</f>
        <v>0.29166666666665719</v>
      </c>
      <c r="K21" s="75"/>
      <c r="L21" s="83">
        <f>D21+G21+J21</f>
        <v>0.74305555555557135</v>
      </c>
      <c r="M21" s="209" t="s">
        <v>45</v>
      </c>
      <c r="N21" s="74">
        <f>M7+M12+M17</f>
        <v>29</v>
      </c>
      <c r="O21" s="89" t="s">
        <v>70</v>
      </c>
      <c r="P21" s="85">
        <v>279</v>
      </c>
      <c r="Q21" s="74">
        <v>7128.2</v>
      </c>
      <c r="R21" s="13"/>
    </row>
    <row r="22" spans="1:18" ht="25.5" x14ac:dyDescent="0.25">
      <c r="A22" s="16" t="s">
        <v>46</v>
      </c>
      <c r="B22" s="75">
        <v>206.25</v>
      </c>
      <c r="C22" s="75">
        <v>206.58333333333334</v>
      </c>
      <c r="D22" s="75">
        <f t="shared" si="3"/>
        <v>0.33333333333334281</v>
      </c>
      <c r="E22" s="75">
        <v>206.625</v>
      </c>
      <c r="F22" s="75">
        <v>206.91666666666666</v>
      </c>
      <c r="G22" s="75">
        <f t="shared" ref="G22:G23" si="4">F22-E22</f>
        <v>0.29166666666665719</v>
      </c>
      <c r="H22" s="75">
        <v>206.95833333333334</v>
      </c>
      <c r="I22" s="75">
        <v>207.25</v>
      </c>
      <c r="J22" s="81">
        <f t="shared" ref="J22:J23" si="5">I22-H22</f>
        <v>0.29166666666665719</v>
      </c>
      <c r="K22" s="85"/>
      <c r="L22" s="83">
        <f>D22+G22+J22</f>
        <v>0.91666666666665719</v>
      </c>
      <c r="M22" s="55" t="s">
        <v>47</v>
      </c>
      <c r="N22" s="74">
        <v>39329.15</v>
      </c>
      <c r="O22" s="91" t="s">
        <v>67</v>
      </c>
      <c r="P22" s="85">
        <v>199</v>
      </c>
      <c r="Q22" s="74">
        <v>4964.51</v>
      </c>
      <c r="R22" s="13"/>
    </row>
    <row r="23" spans="1:18" ht="25.5" x14ac:dyDescent="0.25">
      <c r="A23" s="195" t="s">
        <v>48</v>
      </c>
      <c r="B23" s="205">
        <v>206.25</v>
      </c>
      <c r="C23" s="75">
        <v>206.58333333333334</v>
      </c>
      <c r="D23" s="205">
        <f t="shared" si="3"/>
        <v>0.33333333333334281</v>
      </c>
      <c r="E23" s="205">
        <v>206.65625</v>
      </c>
      <c r="F23" s="75">
        <v>206.875</v>
      </c>
      <c r="G23" s="205">
        <f t="shared" si="4"/>
        <v>0.21875</v>
      </c>
      <c r="H23" s="75">
        <v>206.97569444444446</v>
      </c>
      <c r="I23" s="75">
        <v>207.25</v>
      </c>
      <c r="J23" s="81">
        <f t="shared" si="5"/>
        <v>0.27430555555554292</v>
      </c>
      <c r="K23" s="213"/>
      <c r="L23" s="214">
        <f>D23+G23+J23</f>
        <v>0.82638888888888573</v>
      </c>
      <c r="M23" s="209" t="s">
        <v>65</v>
      </c>
      <c r="N23" s="96">
        <v>10</v>
      </c>
      <c r="O23" s="97" t="s">
        <v>68</v>
      </c>
      <c r="P23" s="86">
        <v>268</v>
      </c>
      <c r="Q23" s="74">
        <v>8222.68</v>
      </c>
      <c r="R23" s="13"/>
    </row>
    <row r="24" spans="1:18" ht="25.5" x14ac:dyDescent="0.25">
      <c r="A24" s="16" t="s">
        <v>77</v>
      </c>
      <c r="B24" s="76"/>
      <c r="C24" s="76"/>
      <c r="D24" s="75">
        <f>SUM(D21:D23)</f>
        <v>0.8819444444444855</v>
      </c>
      <c r="E24" s="77"/>
      <c r="F24" s="77"/>
      <c r="G24" s="75">
        <f>SUM(G21:G23)</f>
        <v>0.74652777777777146</v>
      </c>
      <c r="H24" s="77"/>
      <c r="I24" s="77"/>
      <c r="J24" s="81">
        <f>SUM(J21:J23)</f>
        <v>0.85763888888885731</v>
      </c>
      <c r="K24" s="85"/>
      <c r="L24" s="94">
        <f>SUM(L21:L23)</f>
        <v>2.4861111111111143</v>
      </c>
      <c r="M24" s="74" t="s">
        <v>80</v>
      </c>
      <c r="N24" s="74">
        <v>37319.24</v>
      </c>
      <c r="P24" s="90" t="s">
        <v>69</v>
      </c>
      <c r="Q24" s="49">
        <v>54113.77</v>
      </c>
      <c r="R24" s="13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N24+Sheet19!O25</f>
        <v>635445.19799999997</v>
      </c>
      <c r="P25" s="194" t="s">
        <v>79</v>
      </c>
      <c r="Q25" s="99">
        <v>57640.77</v>
      </c>
      <c r="R25" s="13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55000</v>
      </c>
      <c r="P26" s="57" t="s">
        <v>93</v>
      </c>
      <c r="Q26" s="78">
        <f>Q24+Sheet19!Q26</f>
        <v>1040411.8700000001</v>
      </c>
      <c r="R26" s="13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41.3</v>
      </c>
      <c r="M27" s="63"/>
      <c r="N27" s="100">
        <f>N22/L27</f>
        <v>952.27966101694926</v>
      </c>
      <c r="O27" s="92" t="s">
        <v>75</v>
      </c>
      <c r="P27" s="78"/>
      <c r="Q27" s="74" t="s">
        <v>132</v>
      </c>
      <c r="R27" s="13"/>
    </row>
    <row r="28" spans="1:18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18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18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K30" s="6"/>
      <c r="P30" s="70" t="s">
        <v>52</v>
      </c>
    </row>
    <row r="31" spans="1:18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K31" s="1"/>
      <c r="P31" s="1" t="s">
        <v>55</v>
      </c>
    </row>
    <row r="32" spans="1:18" x14ac:dyDescent="0.25">
      <c r="B32" s="73"/>
      <c r="C32" s="68"/>
      <c r="D32" s="68"/>
      <c r="E32" s="70"/>
      <c r="F32" s="70"/>
      <c r="G32" s="200"/>
      <c r="H32" s="68"/>
      <c r="I32" s="68"/>
      <c r="J32" s="200"/>
      <c r="K32" s="201"/>
      <c r="L32" s="68"/>
      <c r="M32" s="68"/>
    </row>
    <row r="33" spans="1:13" x14ac:dyDescent="0.25">
      <c r="A33" s="68"/>
      <c r="B33" s="73"/>
      <c r="C33" s="68"/>
      <c r="D33" s="68"/>
      <c r="E33" s="70"/>
      <c r="F33" s="70"/>
      <c r="G33" s="200"/>
      <c r="H33" s="68"/>
      <c r="I33" s="68"/>
      <c r="J33" s="68"/>
      <c r="K33" s="201"/>
      <c r="L33" s="70"/>
    </row>
    <row r="34" spans="1:13" x14ac:dyDescent="0.25">
      <c r="A34" s="68"/>
      <c r="L34" s="4"/>
    </row>
    <row r="35" spans="1:13" x14ac:dyDescent="0.25">
      <c r="A35" s="68"/>
      <c r="B35" s="73"/>
      <c r="C35" s="68"/>
      <c r="D35" s="68"/>
      <c r="E35" s="70"/>
      <c r="F35" s="70"/>
      <c r="G35" s="200"/>
      <c r="H35" s="68"/>
      <c r="I35" s="68"/>
      <c r="J35" s="68"/>
      <c r="K35" s="201"/>
      <c r="L35" s="68"/>
      <c r="M35" s="68"/>
    </row>
    <row r="39" spans="1:13" x14ac:dyDescent="0.25">
      <c r="M39" s="188"/>
    </row>
    <row r="42" spans="1:13" x14ac:dyDescent="0.25">
      <c r="B42" s="64"/>
      <c r="C42" s="13"/>
      <c r="D42" s="13"/>
      <c r="E42" s="28"/>
      <c r="F42" s="28"/>
      <c r="G42" s="182"/>
      <c r="H42" s="13"/>
      <c r="I42" s="13"/>
      <c r="J42" s="13"/>
    </row>
    <row r="50" spans="2:11" x14ac:dyDescent="0.25">
      <c r="B50" s="1"/>
      <c r="E50" s="1"/>
      <c r="F50" s="1"/>
      <c r="G50" s="1"/>
      <c r="K50" s="1"/>
    </row>
    <row r="51" spans="2:11" x14ac:dyDescent="0.25">
      <c r="B51" s="1"/>
      <c r="E51" s="1"/>
      <c r="F51" s="1"/>
      <c r="G51" s="1"/>
      <c r="K51" s="1"/>
    </row>
    <row r="52" spans="2:11" x14ac:dyDescent="0.25">
      <c r="B52" s="1"/>
      <c r="E52" s="1"/>
      <c r="F52" s="1"/>
      <c r="G52" s="1"/>
      <c r="K52" s="1"/>
    </row>
    <row r="53" spans="2:11" x14ac:dyDescent="0.25">
      <c r="B53" s="1"/>
      <c r="E53" s="1"/>
      <c r="F53" s="1"/>
      <c r="G53" s="1"/>
      <c r="K53" s="1"/>
    </row>
    <row r="54" spans="2:11" x14ac:dyDescent="0.25">
      <c r="B54" s="1"/>
      <c r="E54" s="1"/>
      <c r="F54" s="1"/>
      <c r="G54" s="1"/>
      <c r="K54" s="1"/>
    </row>
    <row r="55" spans="2:11" x14ac:dyDescent="0.25">
      <c r="B55" s="1"/>
      <c r="E55" s="1"/>
      <c r="F55" s="1"/>
      <c r="G55" s="1"/>
      <c r="K55" s="1"/>
    </row>
    <row r="56" spans="2:11" x14ac:dyDescent="0.25">
      <c r="B56" s="1"/>
      <c r="E56" s="1"/>
      <c r="F56" s="1"/>
      <c r="G56" s="1"/>
      <c r="K56" s="1"/>
    </row>
    <row r="57" spans="2:11" x14ac:dyDescent="0.25">
      <c r="B57" s="1"/>
      <c r="E57" s="1"/>
      <c r="F57" s="1"/>
      <c r="G57" s="1"/>
      <c r="K57" s="1"/>
    </row>
    <row r="58" spans="2:11" x14ac:dyDescent="0.25">
      <c r="B58" s="1"/>
      <c r="E58" s="1"/>
      <c r="F58" s="1"/>
      <c r="G58" s="1"/>
      <c r="K58" s="1"/>
    </row>
    <row r="59" spans="2:11" x14ac:dyDescent="0.25">
      <c r="B59" s="1"/>
      <c r="E59" s="1"/>
      <c r="F59" s="1"/>
      <c r="G59" s="1"/>
      <c r="K59" s="1"/>
    </row>
    <row r="60" spans="2:11" x14ac:dyDescent="0.25">
      <c r="B60" s="1"/>
      <c r="E60" s="1"/>
      <c r="F60" s="1"/>
      <c r="G60" s="1"/>
      <c r="K60" s="1"/>
    </row>
    <row r="61" spans="2:11" x14ac:dyDescent="0.25">
      <c r="B61" s="1"/>
      <c r="E61" s="1"/>
      <c r="F61" s="1"/>
      <c r="G61" s="1"/>
      <c r="K61" s="1"/>
    </row>
    <row r="62" spans="2:11" x14ac:dyDescent="0.25">
      <c r="B62" s="1"/>
      <c r="E62" s="1"/>
      <c r="F62" s="1"/>
      <c r="G62" s="1"/>
      <c r="K62" s="1"/>
    </row>
    <row r="63" spans="2:11" x14ac:dyDescent="0.25">
      <c r="B63" s="1"/>
      <c r="E63" s="1"/>
      <c r="F63" s="1"/>
      <c r="G63" s="1"/>
      <c r="K63" s="1"/>
    </row>
    <row r="64" spans="2:11" x14ac:dyDescent="0.25">
      <c r="B64" s="1"/>
      <c r="E64" s="1"/>
      <c r="F64" s="1"/>
      <c r="G64" s="1"/>
      <c r="K64" s="1"/>
    </row>
    <row r="65" spans="2:11" x14ac:dyDescent="0.25">
      <c r="B65" s="1"/>
      <c r="E65" s="1"/>
      <c r="F65" s="1"/>
      <c r="G65" s="1"/>
      <c r="K65" s="1"/>
    </row>
    <row r="66" spans="2:11" x14ac:dyDescent="0.25">
      <c r="B66" s="1"/>
      <c r="E66" s="1"/>
      <c r="F66" s="1"/>
      <c r="G66" s="1"/>
      <c r="K66" s="1"/>
    </row>
  </sheetData>
  <mergeCells count="6">
    <mergeCell ref="B19:D19"/>
    <mergeCell ref="E19:G19"/>
    <mergeCell ref="H19:J19"/>
    <mergeCell ref="O3:P3"/>
    <mergeCell ref="O10:P10"/>
    <mergeCell ref="O18:P18"/>
  </mergeCells>
  <pageMargins left="1" right="0" top="0.5" bottom="0" header="0.31496062992126" footer="0.31496062992126"/>
  <pageSetup paperSize="9" scale="88" orientation="landscape" horizontalDpi="4294967293" verticalDpi="4294967293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opLeftCell="A12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185" customWidth="1"/>
    <col min="3" max="3" width="5.5703125" style="1" customWidth="1"/>
    <col min="4" max="4" width="6.140625" style="1" customWidth="1"/>
    <col min="5" max="5" width="6.28515625" style="4" customWidth="1"/>
    <col min="6" max="6" width="5.85546875" style="4" customWidth="1"/>
    <col min="7" max="7" width="6.28515625" style="58" customWidth="1"/>
    <col min="8" max="8" width="6" style="1" customWidth="1"/>
    <col min="9" max="9" width="5.85546875" style="1" customWidth="1"/>
    <col min="10" max="10" width="6.28515625" style="1" customWidth="1"/>
    <col min="11" max="11" width="6.85546875" style="18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180</v>
      </c>
    </row>
    <row r="3" spans="1:17" ht="38.25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</row>
    <row r="4" spans="1:17" x14ac:dyDescent="0.25">
      <c r="A4" s="21"/>
      <c r="B4" s="22" t="s">
        <v>12</v>
      </c>
      <c r="C4" s="23"/>
      <c r="D4" s="23"/>
      <c r="E4" s="23"/>
      <c r="F4" s="23"/>
      <c r="G4" s="23"/>
      <c r="H4" s="23"/>
      <c r="I4" s="23"/>
      <c r="J4" s="23"/>
      <c r="K4" s="23">
        <v>147</v>
      </c>
      <c r="L4" s="23">
        <v>83</v>
      </c>
      <c r="M4" s="115">
        <f>K4+L4</f>
        <v>230</v>
      </c>
      <c r="N4" s="123" t="s">
        <v>11</v>
      </c>
      <c r="O4" s="117" t="s">
        <v>94</v>
      </c>
      <c r="P4" s="124" t="s">
        <v>95</v>
      </c>
      <c r="Q4" s="36"/>
    </row>
    <row r="5" spans="1:17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3</v>
      </c>
      <c r="L5" s="23">
        <v>0</v>
      </c>
      <c r="M5" s="115">
        <f>K5+L5</f>
        <v>3</v>
      </c>
      <c r="N5" s="123" t="s">
        <v>11</v>
      </c>
      <c r="O5" s="75"/>
      <c r="P5" s="75"/>
      <c r="Q5" s="75"/>
    </row>
    <row r="6" spans="1:17" x14ac:dyDescent="0.25">
      <c r="A6" s="24" t="s">
        <v>15</v>
      </c>
      <c r="B6" s="22" t="s">
        <v>16</v>
      </c>
      <c r="C6" s="23"/>
      <c r="D6" s="23"/>
      <c r="E6" s="23"/>
      <c r="F6" s="23"/>
      <c r="G6" s="23"/>
      <c r="H6" s="23"/>
      <c r="I6" s="23"/>
      <c r="J6" s="23"/>
      <c r="K6" s="23">
        <v>25</v>
      </c>
      <c r="L6" s="23">
        <v>5</v>
      </c>
      <c r="M6" s="115">
        <f t="shared" ref="M6:M7" si="0">K6+L6</f>
        <v>30</v>
      </c>
      <c r="N6" s="123" t="s">
        <v>11</v>
      </c>
      <c r="O6" s="118"/>
      <c r="P6" s="74"/>
      <c r="Q6" s="196"/>
    </row>
    <row r="7" spans="1:17" x14ac:dyDescent="0.25">
      <c r="A7" s="26"/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>
        <v>6</v>
      </c>
      <c r="L7" s="23">
        <v>0</v>
      </c>
      <c r="M7" s="115">
        <f t="shared" si="0"/>
        <v>6</v>
      </c>
      <c r="N7" s="123" t="s">
        <v>11</v>
      </c>
      <c r="O7" s="75"/>
      <c r="P7" s="75"/>
      <c r="Q7" s="75"/>
    </row>
    <row r="8" spans="1:17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196" t="s">
        <v>0</v>
      </c>
    </row>
    <row r="9" spans="1:17" ht="15" x14ac:dyDescent="0.25">
      <c r="A9" s="36"/>
      <c r="B9" s="37" t="s">
        <v>12</v>
      </c>
      <c r="C9" s="23"/>
      <c r="D9" s="23"/>
      <c r="E9" s="23"/>
      <c r="F9" s="23"/>
      <c r="G9" s="23"/>
      <c r="H9" s="23"/>
      <c r="I9" s="23"/>
      <c r="J9" s="23"/>
      <c r="K9" s="23">
        <v>76</v>
      </c>
      <c r="L9" s="23">
        <v>158</v>
      </c>
      <c r="M9" s="115">
        <f>L9+K9</f>
        <v>234</v>
      </c>
      <c r="N9" s="93"/>
      <c r="O9" s="120"/>
      <c r="P9" s="93"/>
      <c r="Q9" s="41"/>
    </row>
    <row r="10" spans="1:17" ht="15" x14ac:dyDescent="0.25">
      <c r="A10" s="39" t="s">
        <v>25</v>
      </c>
      <c r="B10" s="37" t="s">
        <v>14</v>
      </c>
      <c r="C10" s="23"/>
      <c r="D10" s="23"/>
      <c r="E10" s="23"/>
      <c r="F10" s="23"/>
      <c r="G10" s="23"/>
      <c r="H10" s="23"/>
      <c r="I10" s="23"/>
      <c r="J10" s="23"/>
      <c r="K10" s="23">
        <v>26</v>
      </c>
      <c r="L10" s="23">
        <v>0</v>
      </c>
      <c r="M10" s="115">
        <f>L10+K10</f>
        <v>26</v>
      </c>
      <c r="N10" s="93"/>
      <c r="O10" s="275" t="s">
        <v>97</v>
      </c>
      <c r="P10" s="276"/>
      <c r="Q10" s="49" t="s">
        <v>74</v>
      </c>
    </row>
    <row r="11" spans="1:17" x14ac:dyDescent="0.25">
      <c r="A11" s="39" t="s">
        <v>26</v>
      </c>
      <c r="B11" s="37" t="s">
        <v>16</v>
      </c>
      <c r="C11" s="23"/>
      <c r="D11" s="23"/>
      <c r="E11" s="23"/>
      <c r="F11" s="23"/>
      <c r="G11" s="23"/>
      <c r="H11" s="23"/>
      <c r="I11" s="23"/>
      <c r="J11" s="23"/>
      <c r="K11" s="23">
        <v>5</v>
      </c>
      <c r="L11" s="23">
        <v>0</v>
      </c>
      <c r="M11" s="115">
        <f>L11+K11</f>
        <v>5</v>
      </c>
      <c r="N11" s="93"/>
      <c r="O11" s="117" t="s">
        <v>94</v>
      </c>
      <c r="P11" s="124" t="s">
        <v>95</v>
      </c>
      <c r="Q11" s="75"/>
    </row>
    <row r="12" spans="1:17" x14ac:dyDescent="0.25">
      <c r="A12" s="41"/>
      <c r="B12" s="37" t="s">
        <v>17</v>
      </c>
      <c r="C12" s="23"/>
      <c r="D12" s="23"/>
      <c r="E12" s="23"/>
      <c r="F12" s="23"/>
      <c r="G12" s="23"/>
      <c r="H12" s="23"/>
      <c r="I12" s="23"/>
      <c r="J12" s="23"/>
      <c r="K12" s="23">
        <v>6</v>
      </c>
      <c r="L12" s="23">
        <v>6</v>
      </c>
      <c r="M12" s="115">
        <f>L12+K12</f>
        <v>12</v>
      </c>
      <c r="N12" s="93"/>
      <c r="O12" s="75"/>
      <c r="P12" s="75"/>
      <c r="Q12" s="75"/>
    </row>
    <row r="13" spans="1:17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196"/>
    </row>
    <row r="14" spans="1:17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140</v>
      </c>
      <c r="L14" s="23">
        <v>63</v>
      </c>
      <c r="M14" s="115">
        <f>L14+K14</f>
        <v>203</v>
      </c>
      <c r="N14" s="122"/>
      <c r="O14" s="119"/>
      <c r="P14" s="74"/>
      <c r="Q14" s="197"/>
    </row>
    <row r="15" spans="1:17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14</v>
      </c>
      <c r="L15" s="23">
        <v>0</v>
      </c>
      <c r="M15" s="115">
        <f>L15+K15</f>
        <v>14</v>
      </c>
      <c r="N15" s="122"/>
      <c r="O15" s="121"/>
      <c r="P15" s="93"/>
      <c r="Q15" s="43"/>
    </row>
    <row r="16" spans="1:17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31</v>
      </c>
      <c r="L16" s="23">
        <v>0</v>
      </c>
      <c r="M16" s="115">
        <f>L16+K16</f>
        <v>31</v>
      </c>
      <c r="N16" s="122"/>
      <c r="O16" s="122"/>
      <c r="P16" s="93"/>
      <c r="Q16" s="43"/>
    </row>
    <row r="17" spans="1:18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10</v>
      </c>
      <c r="L17" s="23">
        <v>5</v>
      </c>
      <c r="M17" s="115">
        <f>L17+K17</f>
        <v>15</v>
      </c>
      <c r="N17" s="122"/>
      <c r="O17" s="122"/>
      <c r="P17" s="93"/>
      <c r="Q17" s="41"/>
    </row>
    <row r="18" spans="1:18" ht="15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198" t="s">
        <v>36</v>
      </c>
      <c r="N18" s="74">
        <f>M4+M9+M14</f>
        <v>667</v>
      </c>
      <c r="O18" s="277" t="s">
        <v>72</v>
      </c>
      <c r="P18" s="278"/>
      <c r="Q18" s="74" t="s">
        <v>71</v>
      </c>
    </row>
    <row r="19" spans="1:18" ht="25.5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198" t="s">
        <v>39</v>
      </c>
      <c r="N19" s="74">
        <f>M5+M10+M15</f>
        <v>43</v>
      </c>
      <c r="O19" s="78">
        <v>1179.19</v>
      </c>
      <c r="P19" s="52" t="s">
        <v>181</v>
      </c>
      <c r="Q19" s="74" t="s">
        <v>182</v>
      </c>
    </row>
    <row r="20" spans="1:18" ht="38.25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198" t="s">
        <v>76</v>
      </c>
      <c r="N20" s="74">
        <f>M6+M11+M16</f>
        <v>66</v>
      </c>
      <c r="O20" s="88" t="s">
        <v>66</v>
      </c>
      <c r="P20" s="85">
        <v>54</v>
      </c>
      <c r="Q20" s="74">
        <v>6282.47</v>
      </c>
      <c r="R20" s="13"/>
    </row>
    <row r="21" spans="1:18" ht="25.5" x14ac:dyDescent="0.25">
      <c r="A21" s="16" t="s">
        <v>44</v>
      </c>
      <c r="B21" s="75">
        <v>206.24652777777777</v>
      </c>
      <c r="C21" s="75">
        <v>206.54166666666666</v>
      </c>
      <c r="D21" s="75">
        <f t="shared" ref="D21:D23" si="1">C21-B21</f>
        <v>0.29513888888888573</v>
      </c>
      <c r="E21" s="75">
        <v>206.60416666666666</v>
      </c>
      <c r="F21" s="75">
        <v>206.875</v>
      </c>
      <c r="G21" s="75">
        <f>F21-E21</f>
        <v>0.27083333333334281</v>
      </c>
      <c r="H21" s="75">
        <v>206.91666666666666</v>
      </c>
      <c r="I21" s="75">
        <v>207.20833333333334</v>
      </c>
      <c r="J21" s="81">
        <f>I21-H21-K21</f>
        <v>0.29166666666668561</v>
      </c>
      <c r="K21" s="75"/>
      <c r="L21" s="83">
        <f>D21+G21+J21</f>
        <v>0.85763888888891415</v>
      </c>
      <c r="M21" s="198" t="s">
        <v>45</v>
      </c>
      <c r="N21" s="74">
        <f>M7+M12+M17</f>
        <v>33</v>
      </c>
      <c r="O21" s="89" t="s">
        <v>70</v>
      </c>
      <c r="P21" s="85">
        <v>268</v>
      </c>
      <c r="Q21" s="74">
        <v>6963.81</v>
      </c>
      <c r="R21" s="13"/>
    </row>
    <row r="22" spans="1:18" ht="25.5" x14ac:dyDescent="0.25">
      <c r="A22" s="16" t="s">
        <v>46</v>
      </c>
      <c r="B22" s="75">
        <v>206.28819444444446</v>
      </c>
      <c r="C22" s="75">
        <v>206.54166666666666</v>
      </c>
      <c r="D22" s="75">
        <f t="shared" si="1"/>
        <v>0.25347222222220012</v>
      </c>
      <c r="E22" s="75">
        <v>206.60763888888889</v>
      </c>
      <c r="F22" s="75">
        <v>206.875</v>
      </c>
      <c r="G22" s="75">
        <f t="shared" ref="G22:G23" si="2">F22-E22</f>
        <v>0.26736111111111427</v>
      </c>
      <c r="H22" s="75">
        <v>206.90972222222223</v>
      </c>
      <c r="I22" s="75">
        <v>207.1875</v>
      </c>
      <c r="J22" s="81">
        <f t="shared" ref="J22:J23" si="3">I22-H22</f>
        <v>0.27777777777777146</v>
      </c>
      <c r="K22" s="85"/>
      <c r="L22" s="83">
        <f>D22+G22+J22</f>
        <v>0.79861111111108585</v>
      </c>
      <c r="M22" s="55" t="s">
        <v>47</v>
      </c>
      <c r="N22" s="74">
        <v>37835</v>
      </c>
      <c r="O22" s="91" t="s">
        <v>67</v>
      </c>
      <c r="P22" s="85">
        <v>97</v>
      </c>
      <c r="Q22" s="74">
        <v>4524.74</v>
      </c>
      <c r="R22" s="13"/>
    </row>
    <row r="23" spans="1:18" ht="25.5" x14ac:dyDescent="0.25">
      <c r="A23" s="199" t="s">
        <v>48</v>
      </c>
      <c r="B23" s="205">
        <v>206.25694444444446</v>
      </c>
      <c r="C23" s="75">
        <v>206.54166666666666</v>
      </c>
      <c r="D23" s="205">
        <f t="shared" si="1"/>
        <v>0.28472222222220012</v>
      </c>
      <c r="E23" s="205">
        <v>206.58333333333334</v>
      </c>
      <c r="F23" s="75">
        <v>206.875</v>
      </c>
      <c r="G23" s="205">
        <f t="shared" si="2"/>
        <v>0.29166666666665719</v>
      </c>
      <c r="H23" s="75">
        <v>206.91666666666666</v>
      </c>
      <c r="I23" s="75">
        <v>207.20833333333334</v>
      </c>
      <c r="J23" s="81">
        <f t="shared" si="3"/>
        <v>0.29166666666668561</v>
      </c>
      <c r="K23" s="213"/>
      <c r="L23" s="214">
        <f>D23+G23+J23</f>
        <v>0.86805555555554292</v>
      </c>
      <c r="M23" s="198" t="s">
        <v>65</v>
      </c>
      <c r="N23" s="96">
        <v>9</v>
      </c>
      <c r="O23" s="97" t="s">
        <v>68</v>
      </c>
      <c r="P23" s="86">
        <v>371</v>
      </c>
      <c r="Q23" s="74">
        <v>8242.39</v>
      </c>
      <c r="R23" s="13"/>
    </row>
    <row r="24" spans="1:18" ht="25.5" x14ac:dyDescent="0.25">
      <c r="A24" s="16" t="s">
        <v>77</v>
      </c>
      <c r="B24" s="76"/>
      <c r="C24" s="76"/>
      <c r="D24" s="75">
        <f>SUM(D21:D23)</f>
        <v>0.83333333333328596</v>
      </c>
      <c r="E24" s="77"/>
      <c r="F24" s="77"/>
      <c r="G24" s="75">
        <f>SUM(G21:G23)</f>
        <v>0.82986111111111427</v>
      </c>
      <c r="H24" s="77"/>
      <c r="I24" s="77"/>
      <c r="J24" s="81">
        <f>SUM(J21:J23)</f>
        <v>0.86111111111114269</v>
      </c>
      <c r="K24" s="85"/>
      <c r="L24" s="94">
        <f>SUM(L21:L23)</f>
        <v>2.5243055555555429</v>
      </c>
      <c r="M24" s="74" t="s">
        <v>80</v>
      </c>
      <c r="N24" s="74">
        <v>33189.120000000003</v>
      </c>
      <c r="P24" s="90" t="s">
        <v>69</v>
      </c>
      <c r="Q24" s="49">
        <v>55462.39</v>
      </c>
      <c r="R24" s="13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N24+Sheet20!O25</f>
        <v>668634.31799999997</v>
      </c>
      <c r="P25" s="198" t="s">
        <v>79</v>
      </c>
      <c r="Q25" s="99">
        <v>61744.83</v>
      </c>
      <c r="R25" s="13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52000</v>
      </c>
      <c r="P26" s="57" t="s">
        <v>93</v>
      </c>
      <c r="Q26" s="78">
        <f>Q24+Sheet20!Q26</f>
        <v>1095874.26</v>
      </c>
      <c r="R26" s="13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60.35</v>
      </c>
      <c r="M27" s="63"/>
      <c r="N27" s="100">
        <f>N22/L27</f>
        <v>626.9262634631317</v>
      </c>
      <c r="O27" s="92" t="s">
        <v>75</v>
      </c>
      <c r="P27" s="78"/>
      <c r="Q27" s="74" t="s">
        <v>132</v>
      </c>
      <c r="R27" s="13"/>
    </row>
    <row r="28" spans="1:18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18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18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K30" s="6"/>
      <c r="P30" s="70" t="s">
        <v>52</v>
      </c>
    </row>
    <row r="31" spans="1:18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K31" s="1"/>
      <c r="P31" s="1" t="s">
        <v>55</v>
      </c>
    </row>
    <row r="32" spans="1:18" x14ac:dyDescent="0.25">
      <c r="B32" s="73"/>
      <c r="C32" s="68"/>
      <c r="D32" s="68"/>
      <c r="E32" s="70"/>
      <c r="F32" s="70"/>
      <c r="G32" s="200"/>
      <c r="H32" s="68"/>
      <c r="I32" s="68"/>
      <c r="J32" s="200"/>
      <c r="K32" s="201"/>
      <c r="L32" s="68"/>
      <c r="M32" s="68"/>
    </row>
    <row r="33" spans="1:13" x14ac:dyDescent="0.25">
      <c r="A33" s="68"/>
      <c r="B33" s="73"/>
      <c r="C33" s="68"/>
      <c r="D33" s="68"/>
      <c r="E33" s="70"/>
      <c r="F33" s="70"/>
      <c r="G33" s="200"/>
      <c r="H33" s="68"/>
      <c r="I33" s="68"/>
      <c r="J33" s="68"/>
      <c r="K33" s="201"/>
      <c r="L33" s="70"/>
    </row>
    <row r="34" spans="1:13" x14ac:dyDescent="0.25">
      <c r="A34" s="68"/>
      <c r="L34" s="4"/>
    </row>
    <row r="35" spans="1:13" x14ac:dyDescent="0.25">
      <c r="A35" s="68"/>
      <c r="B35" s="73"/>
      <c r="C35" s="68"/>
      <c r="D35" s="68"/>
      <c r="E35" s="70"/>
      <c r="F35" s="70"/>
      <c r="G35" s="200"/>
      <c r="H35" s="68"/>
      <c r="I35" s="68"/>
      <c r="J35" s="68"/>
      <c r="K35" s="201"/>
      <c r="L35" s="68"/>
      <c r="M35" s="68"/>
    </row>
    <row r="39" spans="1:13" x14ac:dyDescent="0.25">
      <c r="M39" s="188"/>
    </row>
    <row r="42" spans="1:13" x14ac:dyDescent="0.25">
      <c r="B42" s="64"/>
      <c r="C42" s="13"/>
      <c r="D42" s="13"/>
      <c r="E42" s="28"/>
      <c r="F42" s="28"/>
      <c r="G42" s="182"/>
      <c r="H42" s="13"/>
      <c r="I42" s="13"/>
      <c r="J42" s="13"/>
    </row>
    <row r="50" spans="2:11" x14ac:dyDescent="0.25">
      <c r="B50" s="1"/>
      <c r="E50" s="1"/>
      <c r="F50" s="1"/>
      <c r="G50" s="1"/>
      <c r="K50" s="1"/>
    </row>
    <row r="51" spans="2:11" x14ac:dyDescent="0.25">
      <c r="B51" s="1"/>
      <c r="E51" s="1"/>
      <c r="F51" s="1"/>
      <c r="G51" s="1"/>
      <c r="K51" s="1"/>
    </row>
    <row r="52" spans="2:11" x14ac:dyDescent="0.25">
      <c r="B52" s="1"/>
      <c r="E52" s="1"/>
      <c r="F52" s="1"/>
      <c r="G52" s="1"/>
      <c r="K52" s="1"/>
    </row>
    <row r="53" spans="2:11" x14ac:dyDescent="0.25">
      <c r="B53" s="1"/>
      <c r="E53" s="1"/>
      <c r="F53" s="1"/>
      <c r="G53" s="1"/>
      <c r="K53" s="1"/>
    </row>
    <row r="54" spans="2:11" x14ac:dyDescent="0.25">
      <c r="B54" s="1"/>
      <c r="E54" s="1"/>
      <c r="F54" s="1"/>
      <c r="G54" s="1"/>
      <c r="K54" s="1"/>
    </row>
    <row r="55" spans="2:11" x14ac:dyDescent="0.25">
      <c r="B55" s="1"/>
      <c r="E55" s="1"/>
      <c r="F55" s="1"/>
      <c r="G55" s="1"/>
      <c r="K55" s="1"/>
    </row>
    <row r="56" spans="2:11" x14ac:dyDescent="0.25">
      <c r="B56" s="1"/>
      <c r="E56" s="1"/>
      <c r="F56" s="1"/>
      <c r="G56" s="1"/>
      <c r="K56" s="1"/>
    </row>
    <row r="57" spans="2:11" x14ac:dyDescent="0.25">
      <c r="B57" s="1"/>
      <c r="E57" s="1"/>
      <c r="F57" s="1"/>
      <c r="G57" s="1"/>
      <c r="K57" s="1"/>
    </row>
    <row r="58" spans="2:11" x14ac:dyDescent="0.25">
      <c r="B58" s="1"/>
      <c r="E58" s="1"/>
      <c r="F58" s="1"/>
      <c r="G58" s="1"/>
      <c r="K58" s="1"/>
    </row>
    <row r="59" spans="2:11" x14ac:dyDescent="0.25">
      <c r="B59" s="1"/>
      <c r="E59" s="1"/>
      <c r="F59" s="1"/>
      <c r="G59" s="1"/>
      <c r="K59" s="1"/>
    </row>
    <row r="60" spans="2:11" x14ac:dyDescent="0.25">
      <c r="B60" s="1"/>
      <c r="E60" s="1"/>
      <c r="F60" s="1"/>
      <c r="G60" s="1"/>
      <c r="K60" s="1"/>
    </row>
    <row r="61" spans="2:11" x14ac:dyDescent="0.25">
      <c r="B61" s="1"/>
      <c r="E61" s="1"/>
      <c r="F61" s="1"/>
      <c r="G61" s="1"/>
      <c r="K61" s="1"/>
    </row>
    <row r="62" spans="2:11" x14ac:dyDescent="0.25">
      <c r="B62" s="1"/>
      <c r="E62" s="1"/>
      <c r="F62" s="1"/>
      <c r="G62" s="1"/>
      <c r="K62" s="1"/>
    </row>
    <row r="63" spans="2:11" x14ac:dyDescent="0.25">
      <c r="B63" s="1"/>
      <c r="E63" s="1"/>
      <c r="F63" s="1"/>
      <c r="G63" s="1"/>
      <c r="K63" s="1"/>
    </row>
    <row r="64" spans="2:11" x14ac:dyDescent="0.25">
      <c r="B64" s="1"/>
      <c r="E64" s="1"/>
      <c r="F64" s="1"/>
      <c r="G64" s="1"/>
      <c r="K64" s="1"/>
    </row>
    <row r="65" spans="2:11" x14ac:dyDescent="0.25">
      <c r="B65" s="1"/>
      <c r="E65" s="1"/>
      <c r="F65" s="1"/>
      <c r="G65" s="1"/>
      <c r="K65" s="1"/>
    </row>
    <row r="66" spans="2:11" x14ac:dyDescent="0.25">
      <c r="B66" s="1"/>
      <c r="E66" s="1"/>
      <c r="F66" s="1"/>
      <c r="G66" s="1"/>
      <c r="K66" s="1"/>
    </row>
  </sheetData>
  <mergeCells count="6">
    <mergeCell ref="B19:D19"/>
    <mergeCell ref="E19:G19"/>
    <mergeCell ref="H19:J19"/>
    <mergeCell ref="O3:P3"/>
    <mergeCell ref="O10:P10"/>
    <mergeCell ref="O18:P18"/>
  </mergeCells>
  <pageMargins left="1" right="0" top="0.5" bottom="0" header="0.31496062992126" footer="0.31496062992126"/>
  <pageSetup paperSize="9" scale="88" orientation="landscape" horizontalDpi="4294967293" verticalDpi="4294967293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topLeftCell="A13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1" customWidth="1"/>
    <col min="3" max="3" width="5.5703125" style="1" customWidth="1"/>
    <col min="4" max="4" width="6.140625" style="1" customWidth="1"/>
    <col min="5" max="5" width="6.28515625" style="1" customWidth="1"/>
    <col min="6" max="6" width="5.85546875" style="1" customWidth="1"/>
    <col min="7" max="7" width="6.28515625" style="1" customWidth="1"/>
    <col min="8" max="8" width="6" style="1" customWidth="1"/>
    <col min="9" max="9" width="5.85546875" style="1" customWidth="1"/>
    <col min="10" max="10" width="6.28515625" style="1" customWidth="1"/>
    <col min="11" max="11" width="6.85546875" style="1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183</v>
      </c>
    </row>
    <row r="3" spans="1:17" ht="38.25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</row>
    <row r="4" spans="1:17" x14ac:dyDescent="0.25">
      <c r="A4" s="21"/>
      <c r="B4" s="22" t="s">
        <v>12</v>
      </c>
      <c r="C4" s="23"/>
      <c r="D4" s="23"/>
      <c r="E4" s="23"/>
      <c r="F4" s="23"/>
      <c r="G4" s="23"/>
      <c r="H4" s="23"/>
      <c r="I4" s="23"/>
      <c r="J4" s="23"/>
      <c r="K4" s="23">
        <v>130</v>
      </c>
      <c r="L4" s="23">
        <v>85</v>
      </c>
      <c r="M4" s="115">
        <f>K4+L4</f>
        <v>215</v>
      </c>
      <c r="N4" s="123" t="s">
        <v>11</v>
      </c>
      <c r="O4" s="117" t="s">
        <v>94</v>
      </c>
      <c r="P4" s="124" t="s">
        <v>95</v>
      </c>
      <c r="Q4" s="36"/>
    </row>
    <row r="5" spans="1:17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10</v>
      </c>
      <c r="L5" s="23">
        <v>0</v>
      </c>
      <c r="M5" s="115">
        <f>K5+L5</f>
        <v>10</v>
      </c>
      <c r="N5" s="123" t="s">
        <v>11</v>
      </c>
      <c r="O5" s="75"/>
      <c r="P5" s="75"/>
      <c r="Q5" s="75"/>
    </row>
    <row r="6" spans="1:17" x14ac:dyDescent="0.25">
      <c r="A6" s="24" t="s">
        <v>15</v>
      </c>
      <c r="B6" s="22" t="s">
        <v>16</v>
      </c>
      <c r="C6" s="23"/>
      <c r="D6" s="23"/>
      <c r="E6" s="23"/>
      <c r="F6" s="23"/>
      <c r="G6" s="23"/>
      <c r="H6" s="23"/>
      <c r="I6" s="23"/>
      <c r="J6" s="23"/>
      <c r="K6" s="23">
        <v>30</v>
      </c>
      <c r="L6" s="23">
        <v>0</v>
      </c>
      <c r="M6" s="115">
        <f t="shared" ref="M6:M7" si="0">K6+L6</f>
        <v>30</v>
      </c>
      <c r="N6" s="123" t="s">
        <v>11</v>
      </c>
      <c r="O6" s="118"/>
      <c r="P6" s="74"/>
      <c r="Q6" s="202"/>
    </row>
    <row r="7" spans="1:17" x14ac:dyDescent="0.25">
      <c r="A7" s="26"/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>
        <v>22</v>
      </c>
      <c r="L7" s="23">
        <v>15</v>
      </c>
      <c r="M7" s="115">
        <f t="shared" si="0"/>
        <v>37</v>
      </c>
      <c r="N7" s="123" t="s">
        <v>11</v>
      </c>
      <c r="O7" s="75"/>
      <c r="P7" s="75"/>
      <c r="Q7" s="75"/>
    </row>
    <row r="8" spans="1:17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02" t="s">
        <v>0</v>
      </c>
    </row>
    <row r="9" spans="1:17" ht="15" x14ac:dyDescent="0.25">
      <c r="A9" s="36"/>
      <c r="B9" s="37" t="s">
        <v>12</v>
      </c>
      <c r="C9" s="23"/>
      <c r="D9" s="23">
        <v>0</v>
      </c>
      <c r="E9" s="23"/>
      <c r="F9" s="23"/>
      <c r="G9" s="23"/>
      <c r="H9" s="23"/>
      <c r="I9" s="23"/>
      <c r="J9" s="23"/>
      <c r="K9" s="23">
        <v>132</v>
      </c>
      <c r="L9" s="23">
        <v>89</v>
      </c>
      <c r="M9" s="115">
        <f>L9+K9</f>
        <v>221</v>
      </c>
      <c r="N9" s="93"/>
      <c r="O9" s="120"/>
      <c r="P9" s="93"/>
      <c r="Q9" s="41"/>
    </row>
    <row r="10" spans="1:17" ht="15" x14ac:dyDescent="0.25">
      <c r="A10" s="39" t="s">
        <v>25</v>
      </c>
      <c r="B10" s="37" t="s">
        <v>14</v>
      </c>
      <c r="C10" s="23"/>
      <c r="D10" s="23"/>
      <c r="E10" s="23"/>
      <c r="F10" s="23"/>
      <c r="G10" s="23"/>
      <c r="H10" s="23"/>
      <c r="I10" s="23"/>
      <c r="J10" s="23"/>
      <c r="K10" s="23">
        <v>34</v>
      </c>
      <c r="L10" s="23">
        <v>0</v>
      </c>
      <c r="M10" s="115">
        <f>L10+K10</f>
        <v>34</v>
      </c>
      <c r="N10" s="93"/>
      <c r="O10" s="275" t="s">
        <v>97</v>
      </c>
      <c r="P10" s="276"/>
      <c r="Q10" s="49" t="s">
        <v>74</v>
      </c>
    </row>
    <row r="11" spans="1:17" x14ac:dyDescent="0.25">
      <c r="A11" s="39" t="s">
        <v>26</v>
      </c>
      <c r="B11" s="37" t="s">
        <v>16</v>
      </c>
      <c r="C11" s="23"/>
      <c r="D11" s="23"/>
      <c r="E11" s="23"/>
      <c r="F11" s="23"/>
      <c r="G11" s="23"/>
      <c r="H11" s="23"/>
      <c r="I11" s="23"/>
      <c r="J11" s="23"/>
      <c r="K11" s="23">
        <v>15</v>
      </c>
      <c r="L11" s="23">
        <v>6</v>
      </c>
      <c r="M11" s="115">
        <f>L11+K11</f>
        <v>21</v>
      </c>
      <c r="N11" s="93"/>
      <c r="O11" s="117" t="s">
        <v>94</v>
      </c>
      <c r="P11" s="124" t="s">
        <v>95</v>
      </c>
      <c r="Q11" s="75"/>
    </row>
    <row r="12" spans="1:17" x14ac:dyDescent="0.25">
      <c r="A12" s="41"/>
      <c r="B12" s="37" t="s">
        <v>17</v>
      </c>
      <c r="C12" s="23"/>
      <c r="D12" s="23"/>
      <c r="E12" s="23"/>
      <c r="F12" s="23"/>
      <c r="G12" s="23"/>
      <c r="H12" s="23"/>
      <c r="I12" s="23"/>
      <c r="J12" s="23"/>
      <c r="K12" s="23">
        <v>5</v>
      </c>
      <c r="L12" s="23">
        <v>1</v>
      </c>
      <c r="M12" s="115">
        <f>L12+K12</f>
        <v>6</v>
      </c>
      <c r="N12" s="93"/>
      <c r="O12" s="75"/>
      <c r="P12" s="75"/>
      <c r="Q12" s="75"/>
    </row>
    <row r="13" spans="1:17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02"/>
    </row>
    <row r="14" spans="1:17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165</v>
      </c>
      <c r="L14" s="23">
        <v>55</v>
      </c>
      <c r="M14" s="115">
        <f>L14+K14</f>
        <v>220</v>
      </c>
      <c r="N14" s="122"/>
      <c r="O14" s="119"/>
      <c r="P14" s="74"/>
      <c r="Q14" s="203"/>
    </row>
    <row r="15" spans="1:17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32</v>
      </c>
      <c r="L15" s="23">
        <v>0</v>
      </c>
      <c r="M15" s="115">
        <f>L15+K15</f>
        <v>32</v>
      </c>
      <c r="N15" s="122"/>
      <c r="O15" s="121"/>
      <c r="P15" s="93"/>
      <c r="Q15" s="43"/>
    </row>
    <row r="16" spans="1:17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45</v>
      </c>
      <c r="L16" s="23">
        <v>0</v>
      </c>
      <c r="M16" s="115">
        <f>L16+K16</f>
        <v>45</v>
      </c>
      <c r="N16" s="122"/>
      <c r="O16" s="122"/>
      <c r="P16" s="93"/>
      <c r="Q16" s="43"/>
    </row>
    <row r="17" spans="1:17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0</v>
      </c>
      <c r="L17" s="23">
        <v>5</v>
      </c>
      <c r="M17" s="115">
        <f>L17+K17</f>
        <v>5</v>
      </c>
      <c r="N17" s="122"/>
      <c r="O17" s="122"/>
      <c r="P17" s="93"/>
      <c r="Q17" s="41"/>
    </row>
    <row r="18" spans="1:17" ht="15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4" t="s">
        <v>36</v>
      </c>
      <c r="N18" s="74">
        <f>M4+M9+M14</f>
        <v>656</v>
      </c>
      <c r="O18" s="277" t="s">
        <v>72</v>
      </c>
      <c r="P18" s="278"/>
      <c r="Q18" s="74" t="s">
        <v>71</v>
      </c>
    </row>
    <row r="19" spans="1:17" ht="25.5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4" t="s">
        <v>39</v>
      </c>
      <c r="N19" s="74">
        <f>M5+M10+M15</f>
        <v>76</v>
      </c>
      <c r="O19" s="78">
        <v>1683.53</v>
      </c>
      <c r="P19" s="52" t="s">
        <v>137</v>
      </c>
      <c r="Q19" s="74" t="s">
        <v>184</v>
      </c>
    </row>
    <row r="20" spans="1:17" ht="38.25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4" t="s">
        <v>76</v>
      </c>
      <c r="N20" s="74">
        <f>M6+M11+M16</f>
        <v>96</v>
      </c>
      <c r="O20" s="88" t="s">
        <v>66</v>
      </c>
      <c r="P20" s="85">
        <v>72</v>
      </c>
      <c r="Q20" s="74">
        <v>4842.6000000000004</v>
      </c>
    </row>
    <row r="21" spans="1:17" ht="25.5" x14ac:dyDescent="0.25">
      <c r="A21" s="16" t="s">
        <v>44</v>
      </c>
      <c r="B21" s="75">
        <v>206.29166666666666</v>
      </c>
      <c r="C21" s="75">
        <v>206.54166666666666</v>
      </c>
      <c r="D21" s="75">
        <f t="shared" ref="D21" si="1">C21-B21</f>
        <v>0.25</v>
      </c>
      <c r="E21" s="75">
        <v>206.58333333333334</v>
      </c>
      <c r="F21" s="75">
        <v>206.875</v>
      </c>
      <c r="G21" s="75">
        <f t="shared" ref="G21" si="2">F21-E21</f>
        <v>0.29166666666665719</v>
      </c>
      <c r="H21" s="75">
        <v>206.92361111111111</v>
      </c>
      <c r="I21" s="75">
        <v>207.20833333333334</v>
      </c>
      <c r="J21" s="81">
        <f>I21-H21-K21</f>
        <v>0.28472222222222854</v>
      </c>
      <c r="K21" s="75"/>
      <c r="L21" s="83">
        <f>D21+G21+J21</f>
        <v>0.82638888888888573</v>
      </c>
      <c r="M21" s="204" t="s">
        <v>45</v>
      </c>
      <c r="N21" s="74">
        <f>M7+M12+M17</f>
        <v>48</v>
      </c>
      <c r="O21" s="89" t="s">
        <v>70</v>
      </c>
      <c r="P21" s="85">
        <v>266</v>
      </c>
      <c r="Q21" s="74">
        <v>6715.35</v>
      </c>
    </row>
    <row r="22" spans="1:17" ht="25.5" x14ac:dyDescent="0.25">
      <c r="A22" s="16" t="s">
        <v>46</v>
      </c>
      <c r="B22" s="75">
        <v>206.25</v>
      </c>
      <c r="C22" s="75">
        <v>206.54166666666666</v>
      </c>
      <c r="D22" s="75">
        <f t="shared" ref="D22:D23" si="3">C22-B22</f>
        <v>0.29166666666665719</v>
      </c>
      <c r="E22" s="75">
        <v>206.57986111111111</v>
      </c>
      <c r="F22" s="75">
        <v>206.875</v>
      </c>
      <c r="G22" s="75">
        <f t="shared" ref="G22:G23" si="4">F22-E22</f>
        <v>0.29513888888888573</v>
      </c>
      <c r="H22" s="75">
        <v>206.875</v>
      </c>
      <c r="I22" s="75">
        <v>207.20833333333334</v>
      </c>
      <c r="J22" s="81">
        <f t="shared" ref="J22:J23" si="5">I22-H22</f>
        <v>0.33333333333334281</v>
      </c>
      <c r="K22" s="85"/>
      <c r="L22" s="83">
        <f>D22+G22+J22</f>
        <v>0.92013888888888573</v>
      </c>
      <c r="M22" s="55" t="s">
        <v>47</v>
      </c>
      <c r="N22" s="74">
        <v>39514.870000000003</v>
      </c>
      <c r="O22" s="91" t="s">
        <v>67</v>
      </c>
      <c r="P22" s="85">
        <v>175</v>
      </c>
      <c r="Q22" s="74">
        <v>4261.05</v>
      </c>
    </row>
    <row r="23" spans="1:17" ht="25.5" x14ac:dyDescent="0.25">
      <c r="A23" s="206" t="s">
        <v>48</v>
      </c>
      <c r="B23" s="205">
        <v>206.27083333333334</v>
      </c>
      <c r="C23" s="75">
        <v>206.47222222222223</v>
      </c>
      <c r="D23" s="205">
        <f t="shared" si="3"/>
        <v>0.20138888888888573</v>
      </c>
      <c r="E23" s="205">
        <v>206.58333333333334</v>
      </c>
      <c r="F23" s="75">
        <v>206.875</v>
      </c>
      <c r="G23" s="205">
        <f t="shared" si="4"/>
        <v>0.29166666666665719</v>
      </c>
      <c r="H23" s="75">
        <v>206.91666666666666</v>
      </c>
      <c r="I23" s="75">
        <v>207.10416666666666</v>
      </c>
      <c r="J23" s="81">
        <f t="shared" si="5"/>
        <v>0.1875</v>
      </c>
      <c r="K23" s="213"/>
      <c r="L23" s="214">
        <f>D23+G23+J23</f>
        <v>0.68055555555554292</v>
      </c>
      <c r="M23" s="204" t="s">
        <v>65</v>
      </c>
      <c r="N23" s="96">
        <v>9</v>
      </c>
      <c r="O23" s="97" t="s">
        <v>68</v>
      </c>
      <c r="P23" s="86">
        <v>265</v>
      </c>
      <c r="Q23" s="74">
        <v>7989.87</v>
      </c>
    </row>
    <row r="24" spans="1:17" ht="25.5" x14ac:dyDescent="0.25">
      <c r="A24" s="16" t="s">
        <v>77</v>
      </c>
      <c r="B24" s="76"/>
      <c r="C24" s="76"/>
      <c r="D24" s="75">
        <f>SUM(D21:D23)</f>
        <v>0.74305555555554292</v>
      </c>
      <c r="E24" s="77"/>
      <c r="F24" s="77"/>
      <c r="G24" s="75">
        <f>SUM(G21:G23)</f>
        <v>0.87847222222220012</v>
      </c>
      <c r="H24" s="77"/>
      <c r="I24" s="77"/>
      <c r="J24" s="81">
        <f>SUM(J21:J23)</f>
        <v>0.80555555555557135</v>
      </c>
      <c r="K24" s="85"/>
      <c r="L24" s="94">
        <f>SUM(L21:L23)</f>
        <v>2.4270833333333144</v>
      </c>
      <c r="M24" s="74" t="s">
        <v>80</v>
      </c>
      <c r="N24" s="74">
        <v>33115.85</v>
      </c>
      <c r="P24" s="90" t="s">
        <v>69</v>
      </c>
      <c r="Q24" s="49">
        <v>52201.58</v>
      </c>
    </row>
    <row r="25" spans="1:17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N24+Sheet21!O25</f>
        <v>701750.16799999995</v>
      </c>
      <c r="P25" s="204" t="s">
        <v>79</v>
      </c>
      <c r="Q25" s="99">
        <v>57044.18</v>
      </c>
    </row>
    <row r="26" spans="1:17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54000</v>
      </c>
      <c r="P26" s="57" t="s">
        <v>93</v>
      </c>
      <c r="Q26" s="78">
        <f>Q24+Sheet21!Q26</f>
        <v>1148075.8400000001</v>
      </c>
    </row>
    <row r="27" spans="1:17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58.15</v>
      </c>
      <c r="M27" s="63"/>
      <c r="N27" s="100">
        <f>N22/L27</f>
        <v>679.53344797936381</v>
      </c>
      <c r="O27" s="92" t="s">
        <v>75</v>
      </c>
      <c r="P27" s="78"/>
      <c r="Q27" s="74" t="s">
        <v>132</v>
      </c>
    </row>
    <row r="28" spans="1:17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17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17" ht="14.25" customHeight="1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K30" s="6"/>
      <c r="P30" s="70" t="s">
        <v>52</v>
      </c>
    </row>
    <row r="31" spans="1:17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P31" s="1" t="s">
        <v>55</v>
      </c>
    </row>
    <row r="32" spans="1:17" x14ac:dyDescent="0.25">
      <c r="B32" s="73"/>
      <c r="C32" s="68"/>
      <c r="D32" s="68"/>
      <c r="E32" s="70"/>
      <c r="F32" s="70"/>
      <c r="G32" s="200"/>
      <c r="H32" s="68"/>
      <c r="I32" s="68"/>
      <c r="J32" s="200"/>
      <c r="K32" s="201"/>
      <c r="L32" s="68"/>
      <c r="M32" s="68"/>
    </row>
  </sheetData>
  <mergeCells count="6">
    <mergeCell ref="B19:D19"/>
    <mergeCell ref="E19:G19"/>
    <mergeCell ref="H19:J19"/>
    <mergeCell ref="O3:P3"/>
    <mergeCell ref="O10:P10"/>
    <mergeCell ref="O18:P18"/>
  </mergeCells>
  <pageMargins left="1" right="0" top="0.5" bottom="0" header="0.196850393700787" footer="0"/>
  <pageSetup paperSize="9" scale="88" orientation="landscape" horizontalDpi="4294967293" verticalDpi="4294967293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opLeftCell="A12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6384" width="9.140625" style="1"/>
  </cols>
  <sheetData>
    <row r="1" spans="1:17" ht="12" customHeight="1" x14ac:dyDescent="0.25"/>
    <row r="2" spans="1:17" s="13" customFormat="1" ht="20.25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185</v>
      </c>
    </row>
    <row r="3" spans="1:17" ht="38.25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</row>
    <row r="4" spans="1:17" x14ac:dyDescent="0.25">
      <c r="A4" s="21"/>
      <c r="B4" s="22" t="s">
        <v>12</v>
      </c>
      <c r="C4" s="23"/>
      <c r="D4" s="23"/>
      <c r="E4" s="23"/>
      <c r="F4" s="23"/>
      <c r="G4" s="23"/>
      <c r="H4" s="23"/>
      <c r="I4" s="23"/>
      <c r="J4" s="23"/>
      <c r="K4" s="23">
        <v>160</v>
      </c>
      <c r="L4" s="23">
        <v>88</v>
      </c>
      <c r="M4" s="115">
        <f>K4+L4</f>
        <v>248</v>
      </c>
      <c r="N4" s="123"/>
      <c r="O4" s="117" t="s">
        <v>94</v>
      </c>
      <c r="P4" s="124" t="s">
        <v>95</v>
      </c>
      <c r="Q4" s="36"/>
    </row>
    <row r="5" spans="1:17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38</v>
      </c>
      <c r="L5" s="23">
        <v>0</v>
      </c>
      <c r="M5" s="115">
        <f>K5+L5</f>
        <v>38</v>
      </c>
      <c r="N5" s="123"/>
      <c r="O5" s="75"/>
      <c r="P5" s="75"/>
      <c r="Q5" s="75"/>
    </row>
    <row r="6" spans="1:17" x14ac:dyDescent="0.25">
      <c r="A6" s="24" t="s">
        <v>15</v>
      </c>
      <c r="B6" s="22" t="s">
        <v>16</v>
      </c>
      <c r="C6" s="23"/>
      <c r="D6" s="23"/>
      <c r="E6" s="23"/>
      <c r="F6" s="23"/>
      <c r="G6" s="23"/>
      <c r="H6" s="23"/>
      <c r="I6" s="23"/>
      <c r="J6" s="23"/>
      <c r="K6" s="23">
        <v>6</v>
      </c>
      <c r="L6" s="23">
        <v>0</v>
      </c>
      <c r="M6" s="115">
        <f t="shared" ref="M6:M7" si="0">K6+L6</f>
        <v>6</v>
      </c>
      <c r="N6" s="123"/>
      <c r="O6" s="118"/>
      <c r="P6" s="74"/>
      <c r="Q6" s="207"/>
    </row>
    <row r="7" spans="1:17" x14ac:dyDescent="0.25">
      <c r="A7" s="26"/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>
        <v>20</v>
      </c>
      <c r="L7" s="23">
        <v>12</v>
      </c>
      <c r="M7" s="115">
        <f t="shared" si="0"/>
        <v>32</v>
      </c>
      <c r="N7" s="123"/>
      <c r="O7" s="75"/>
      <c r="P7" s="75"/>
      <c r="Q7" s="75"/>
    </row>
    <row r="8" spans="1:17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07" t="s">
        <v>0</v>
      </c>
    </row>
    <row r="9" spans="1:17" ht="15" x14ac:dyDescent="0.25">
      <c r="A9" s="36"/>
      <c r="B9" s="37" t="s">
        <v>12</v>
      </c>
      <c r="C9" s="23"/>
      <c r="D9" s="23">
        <v>0</v>
      </c>
      <c r="E9" s="23"/>
      <c r="F9" s="23"/>
      <c r="G9" s="23"/>
      <c r="H9" s="23"/>
      <c r="I9" s="23"/>
      <c r="J9" s="23"/>
      <c r="K9" s="23">
        <v>142</v>
      </c>
      <c r="L9" s="23">
        <v>80</v>
      </c>
      <c r="M9" s="115">
        <f>L9+K9</f>
        <v>222</v>
      </c>
      <c r="N9" s="93"/>
      <c r="O9" s="120"/>
      <c r="P9" s="93"/>
      <c r="Q9" s="41"/>
    </row>
    <row r="10" spans="1:17" ht="15" x14ac:dyDescent="0.25">
      <c r="A10" s="39" t="s">
        <v>25</v>
      </c>
      <c r="B10" s="37" t="s">
        <v>14</v>
      </c>
      <c r="C10" s="23"/>
      <c r="D10" s="23"/>
      <c r="E10" s="23"/>
      <c r="F10" s="23"/>
      <c r="G10" s="23"/>
      <c r="H10" s="23"/>
      <c r="I10" s="23"/>
      <c r="J10" s="23"/>
      <c r="K10" s="23">
        <v>32</v>
      </c>
      <c r="L10" s="23">
        <v>0</v>
      </c>
      <c r="M10" s="115">
        <f>L10+K10</f>
        <v>32</v>
      </c>
      <c r="N10" s="93"/>
      <c r="O10" s="275" t="s">
        <v>97</v>
      </c>
      <c r="P10" s="276"/>
      <c r="Q10" s="49" t="s">
        <v>74</v>
      </c>
    </row>
    <row r="11" spans="1:17" x14ac:dyDescent="0.25">
      <c r="A11" s="39" t="s">
        <v>26</v>
      </c>
      <c r="B11" s="37" t="s">
        <v>16</v>
      </c>
      <c r="C11" s="23"/>
      <c r="D11" s="23"/>
      <c r="E11" s="23"/>
      <c r="F11" s="23"/>
      <c r="G11" s="23"/>
      <c r="H11" s="23"/>
      <c r="I11" s="23"/>
      <c r="J11" s="23"/>
      <c r="K11" s="23">
        <v>22</v>
      </c>
      <c r="L11" s="23">
        <v>6</v>
      </c>
      <c r="M11" s="115">
        <f>L11+K11</f>
        <v>28</v>
      </c>
      <c r="N11" s="93"/>
      <c r="O11" s="117" t="s">
        <v>94</v>
      </c>
      <c r="P11" s="124" t="s">
        <v>95</v>
      </c>
      <c r="Q11" s="75"/>
    </row>
    <row r="12" spans="1:17" x14ac:dyDescent="0.25">
      <c r="A12" s="41"/>
      <c r="B12" s="37" t="s">
        <v>17</v>
      </c>
      <c r="C12" s="23"/>
      <c r="D12" s="23"/>
      <c r="E12" s="23"/>
      <c r="F12" s="23"/>
      <c r="G12" s="23"/>
      <c r="H12" s="23"/>
      <c r="I12" s="23"/>
      <c r="J12" s="23"/>
      <c r="K12" s="23">
        <v>4</v>
      </c>
      <c r="L12" s="23">
        <v>0</v>
      </c>
      <c r="M12" s="115">
        <f>L12+K12</f>
        <v>4</v>
      </c>
      <c r="N12" s="93"/>
      <c r="O12" s="75"/>
      <c r="P12" s="75"/>
      <c r="Q12" s="75"/>
    </row>
    <row r="13" spans="1:17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07"/>
    </row>
    <row r="14" spans="1:17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125</v>
      </c>
      <c r="L14" s="23">
        <v>66</v>
      </c>
      <c r="M14" s="115">
        <f>L14+K14</f>
        <v>191</v>
      </c>
      <c r="N14" s="122"/>
      <c r="O14" s="119"/>
      <c r="P14" s="74"/>
      <c r="Q14" s="208"/>
    </row>
    <row r="15" spans="1:17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31</v>
      </c>
      <c r="L15" s="23">
        <v>0</v>
      </c>
      <c r="M15" s="115">
        <f>L15+K15</f>
        <v>31</v>
      </c>
      <c r="N15" s="122"/>
      <c r="O15" s="121"/>
      <c r="P15" s="93"/>
      <c r="Q15" s="43"/>
    </row>
    <row r="16" spans="1:17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30</v>
      </c>
      <c r="L16" s="23">
        <v>5</v>
      </c>
      <c r="M16" s="115">
        <f>L16+K16</f>
        <v>35</v>
      </c>
      <c r="N16" s="122"/>
      <c r="O16" s="122"/>
      <c r="P16" s="93"/>
      <c r="Q16" s="43"/>
    </row>
    <row r="17" spans="1:18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0</v>
      </c>
      <c r="L17" s="23">
        <v>0</v>
      </c>
      <c r="M17" s="115">
        <f>L17+K17</f>
        <v>0</v>
      </c>
      <c r="N17" s="122"/>
      <c r="O17" s="122"/>
      <c r="P17" s="93"/>
      <c r="Q17" s="41"/>
    </row>
    <row r="18" spans="1:18" ht="15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661</v>
      </c>
      <c r="O18" s="277" t="s">
        <v>72</v>
      </c>
      <c r="P18" s="278"/>
      <c r="Q18" s="74" t="s">
        <v>71</v>
      </c>
    </row>
    <row r="19" spans="1:18" ht="25.5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101</v>
      </c>
      <c r="O19" s="78">
        <v>1534.21</v>
      </c>
      <c r="P19" s="52" t="s">
        <v>134</v>
      </c>
      <c r="Q19" s="74" t="s">
        <v>186</v>
      </c>
    </row>
    <row r="20" spans="1:18" ht="38.25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69</v>
      </c>
      <c r="O20" s="88" t="s">
        <v>66</v>
      </c>
      <c r="P20" s="85">
        <v>72</v>
      </c>
      <c r="Q20" s="74">
        <v>3739</v>
      </c>
      <c r="R20" s="13"/>
    </row>
    <row r="21" spans="1:18" ht="25.5" x14ac:dyDescent="0.25">
      <c r="A21" s="16" t="s">
        <v>44</v>
      </c>
      <c r="B21" s="75">
        <v>206.24652777777777</v>
      </c>
      <c r="C21" s="75">
        <v>206.54166666666666</v>
      </c>
      <c r="D21" s="75">
        <f t="shared" ref="D21:D23" si="1">C21-B21</f>
        <v>0.29513888888888573</v>
      </c>
      <c r="E21" s="75">
        <v>206.58333333333334</v>
      </c>
      <c r="F21" s="75">
        <v>206.875</v>
      </c>
      <c r="G21" s="75">
        <f>F21-E21</f>
        <v>0.29166666666665719</v>
      </c>
      <c r="H21" s="75">
        <v>206.90972222222223</v>
      </c>
      <c r="I21" s="75">
        <v>207.20833333333334</v>
      </c>
      <c r="J21" s="81">
        <f>I21-H21-K21</f>
        <v>0.29861111111111427</v>
      </c>
      <c r="K21" s="75"/>
      <c r="L21" s="83">
        <f>D21+G21+J21</f>
        <v>0.88541666666665719</v>
      </c>
      <c r="M21" s="209" t="s">
        <v>45</v>
      </c>
      <c r="N21" s="74">
        <f>M7+M12+M17</f>
        <v>36</v>
      </c>
      <c r="O21" s="89" t="s">
        <v>70</v>
      </c>
      <c r="P21" s="85">
        <v>307</v>
      </c>
      <c r="Q21" s="74">
        <v>7183</v>
      </c>
      <c r="R21" s="13"/>
    </row>
    <row r="22" spans="1:18" ht="25.5" x14ac:dyDescent="0.25">
      <c r="A22" s="16" t="s">
        <v>46</v>
      </c>
      <c r="B22" s="75">
        <v>206.25</v>
      </c>
      <c r="C22" s="75">
        <v>206.47916666666666</v>
      </c>
      <c r="D22" s="75">
        <f t="shared" si="1"/>
        <v>0.22916666666665719</v>
      </c>
      <c r="E22" s="75">
        <v>206.57291666666666</v>
      </c>
      <c r="F22" s="75">
        <v>206.875</v>
      </c>
      <c r="G22" s="75">
        <f t="shared" ref="G22:G23" si="2">F22-E22</f>
        <v>0.30208333333334281</v>
      </c>
      <c r="H22" s="75">
        <v>206.91319444444446</v>
      </c>
      <c r="I22" s="75">
        <v>207.20833333333334</v>
      </c>
      <c r="J22" s="81">
        <f t="shared" ref="J22:J23" si="3">I22-H22</f>
        <v>0.29513888888888573</v>
      </c>
      <c r="K22" s="85"/>
      <c r="L22" s="83">
        <f>D22+G22+J22</f>
        <v>0.82638888888888573</v>
      </c>
      <c r="M22" s="55" t="s">
        <v>47</v>
      </c>
      <c r="N22" s="74">
        <v>40238</v>
      </c>
      <c r="O22" s="91" t="s">
        <v>67</v>
      </c>
      <c r="P22" s="85">
        <v>158</v>
      </c>
      <c r="Q22" s="74">
        <v>4131</v>
      </c>
      <c r="R22" s="13"/>
    </row>
    <row r="23" spans="1:18" ht="25.5" x14ac:dyDescent="0.25">
      <c r="A23" s="210" t="s">
        <v>48</v>
      </c>
      <c r="B23" s="205">
        <v>206.27083333333334</v>
      </c>
      <c r="C23" s="75">
        <v>206.54166666666666</v>
      </c>
      <c r="D23" s="205">
        <f t="shared" si="1"/>
        <v>0.27083333333331439</v>
      </c>
      <c r="E23" s="205">
        <v>206.57986111111111</v>
      </c>
      <c r="F23" s="75">
        <v>206.875</v>
      </c>
      <c r="G23" s="205">
        <f t="shared" si="2"/>
        <v>0.29513888888888573</v>
      </c>
      <c r="H23" s="75">
        <v>206.96180555555554</v>
      </c>
      <c r="I23" s="75">
        <v>207.16666666666666</v>
      </c>
      <c r="J23" s="81">
        <f t="shared" si="3"/>
        <v>0.20486111111111427</v>
      </c>
      <c r="K23" s="213"/>
      <c r="L23" s="214">
        <f>D23+G23+J23</f>
        <v>0.77083333333331439</v>
      </c>
      <c r="M23" s="209" t="s">
        <v>65</v>
      </c>
      <c r="N23" s="96">
        <v>11</v>
      </c>
      <c r="O23" s="97" t="s">
        <v>68</v>
      </c>
      <c r="P23" s="86">
        <v>276</v>
      </c>
      <c r="Q23" s="74">
        <v>7789.74</v>
      </c>
      <c r="R23" s="13"/>
    </row>
    <row r="24" spans="1:18" ht="25.5" x14ac:dyDescent="0.25">
      <c r="A24" s="16" t="s">
        <v>77</v>
      </c>
      <c r="B24" s="76"/>
      <c r="C24" s="76"/>
      <c r="D24" s="75">
        <f>SUM(D21:D23)</f>
        <v>0.79513888888885731</v>
      </c>
      <c r="E24" s="77"/>
      <c r="F24" s="77"/>
      <c r="G24" s="75">
        <f>SUM(G21:G23)</f>
        <v>0.88888888888888573</v>
      </c>
      <c r="H24" s="77"/>
      <c r="I24" s="77"/>
      <c r="J24" s="81">
        <f>SUM(J21:J23)</f>
        <v>0.79861111111111427</v>
      </c>
      <c r="K24" s="85"/>
      <c r="L24" s="94">
        <f>SUM(L21:L23)</f>
        <v>2.4826388888888573</v>
      </c>
      <c r="M24" s="74" t="s">
        <v>80</v>
      </c>
      <c r="N24" s="74">
        <v>41250.629999999997</v>
      </c>
      <c r="P24" s="90" t="s">
        <v>69</v>
      </c>
      <c r="Q24" s="49">
        <v>57282</v>
      </c>
      <c r="R24" s="13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N24+Sheet22!O25</f>
        <v>743000.79799999995</v>
      </c>
      <c r="P25" s="209" t="s">
        <v>79</v>
      </c>
      <c r="Q25" s="49">
        <v>61021.81</v>
      </c>
      <c r="R25" s="13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50000</v>
      </c>
      <c r="P26" s="57" t="s">
        <v>93</v>
      </c>
      <c r="Q26" s="78">
        <f>Q24+Sheet22!Q26</f>
        <v>1205357.8400000001</v>
      </c>
      <c r="R26" s="13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59.35</v>
      </c>
      <c r="M27" s="63"/>
      <c r="N27" s="100">
        <f>N22/L27</f>
        <v>677.97809604043812</v>
      </c>
      <c r="O27" s="92" t="s">
        <v>75</v>
      </c>
      <c r="P27" s="78"/>
      <c r="Q27" s="74" t="s">
        <v>132</v>
      </c>
      <c r="R27" s="13"/>
    </row>
    <row r="28" spans="1:18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18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18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</row>
    <row r="31" spans="1:18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</row>
    <row r="32" spans="1:18" x14ac:dyDescent="0.25">
      <c r="B32" s="73"/>
      <c r="C32" s="68"/>
      <c r="D32" s="68"/>
      <c r="E32" s="70"/>
      <c r="F32" s="70"/>
      <c r="G32" s="200"/>
      <c r="H32" s="68"/>
      <c r="I32" s="68"/>
      <c r="J32" s="68"/>
      <c r="K32" s="201"/>
      <c r="L32" s="68"/>
      <c r="M32" s="68"/>
    </row>
    <row r="33" spans="1:13" x14ac:dyDescent="0.25">
      <c r="A33" s="68"/>
      <c r="B33" s="73"/>
      <c r="C33" s="68"/>
      <c r="D33" s="68"/>
      <c r="E33" s="70"/>
      <c r="F33" s="70"/>
      <c r="G33" s="200"/>
      <c r="H33" s="68"/>
      <c r="I33" s="68"/>
      <c r="J33" s="68"/>
      <c r="K33" s="201"/>
      <c r="L33" s="70"/>
    </row>
    <row r="34" spans="1:13" x14ac:dyDescent="0.25">
      <c r="A34" s="68"/>
      <c r="B34" s="185"/>
      <c r="D34" s="1"/>
      <c r="G34" s="58"/>
      <c r="H34" s="1"/>
      <c r="I34" s="1"/>
      <c r="J34" s="1"/>
      <c r="K34" s="186"/>
      <c r="L34" s="4"/>
    </row>
    <row r="35" spans="1:13" x14ac:dyDescent="0.25">
      <c r="A35" s="68"/>
      <c r="B35" s="73"/>
      <c r="C35" s="68"/>
      <c r="D35" s="68"/>
      <c r="E35" s="70"/>
      <c r="F35" s="70"/>
      <c r="G35" s="200"/>
      <c r="H35" s="68"/>
      <c r="I35" s="68"/>
      <c r="J35" s="68"/>
      <c r="K35" s="201"/>
      <c r="L35" s="68"/>
      <c r="M35" s="68"/>
    </row>
    <row r="39" spans="1:13" x14ac:dyDescent="0.25">
      <c r="M39" s="56" t="s">
        <v>11</v>
      </c>
    </row>
    <row r="42" spans="1:13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B19:D19"/>
    <mergeCell ref="E19:G19"/>
    <mergeCell ref="H19:J19"/>
    <mergeCell ref="O3:P3"/>
    <mergeCell ref="O10:P10"/>
    <mergeCell ref="O18:P18"/>
  </mergeCells>
  <pageMargins left="1" right="0" top="0.5" bottom="0" header="0.31496062992126" footer="0.31496062992126"/>
  <pageSetup paperSize="9" scale="84" orientation="landscape" horizontalDpi="4294967293" verticalDpi="4294967293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7"/>
  <sheetViews>
    <sheetView topLeftCell="A16" zoomScaleNormal="100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6" customWidth="1"/>
    <col min="13" max="13" width="12.85546875" style="1" customWidth="1"/>
    <col min="14" max="15" width="10" style="1" customWidth="1"/>
    <col min="16" max="16" width="13.5703125" style="1" customWidth="1"/>
    <col min="17" max="17" width="20.28515625" style="1" customWidth="1"/>
    <col min="18" max="16384" width="9.140625" style="1"/>
  </cols>
  <sheetData>
    <row r="1" spans="1:17" ht="3" customHeight="1" x14ac:dyDescent="0.25"/>
    <row r="2" spans="1:17" s="13" customFormat="1" ht="20.25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187</v>
      </c>
    </row>
    <row r="3" spans="1:17" ht="38.25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</row>
    <row r="4" spans="1:17" x14ac:dyDescent="0.25">
      <c r="A4" s="21"/>
      <c r="B4" s="22" t="s">
        <v>12</v>
      </c>
      <c r="C4" s="23"/>
      <c r="D4" s="23"/>
      <c r="E4" s="23"/>
      <c r="F4" s="23"/>
      <c r="G4" s="23"/>
      <c r="H4" s="23"/>
      <c r="I4" s="23"/>
      <c r="J4" s="23"/>
      <c r="K4" s="23">
        <v>115</v>
      </c>
      <c r="L4" s="23">
        <v>86</v>
      </c>
      <c r="M4" s="115">
        <f>L4+K4</f>
        <v>201</v>
      </c>
      <c r="N4" s="123"/>
      <c r="O4" s="117" t="s">
        <v>94</v>
      </c>
      <c r="P4" s="124" t="s">
        <v>95</v>
      </c>
      <c r="Q4" s="36"/>
    </row>
    <row r="5" spans="1:17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3</v>
      </c>
      <c r="L5" s="23">
        <v>0</v>
      </c>
      <c r="M5" s="115">
        <f t="shared" ref="M5:M12" si="0">L5+K5</f>
        <v>3</v>
      </c>
      <c r="N5" s="123"/>
      <c r="O5" s="75"/>
      <c r="P5" s="75"/>
      <c r="Q5" s="75"/>
    </row>
    <row r="6" spans="1:17" x14ac:dyDescent="0.25">
      <c r="A6" s="24" t="s">
        <v>15</v>
      </c>
      <c r="B6" s="22" t="s">
        <v>16</v>
      </c>
      <c r="C6" s="23"/>
      <c r="D6" s="23"/>
      <c r="E6" s="23"/>
      <c r="F6" s="23"/>
      <c r="G6" s="23"/>
      <c r="H6" s="23"/>
      <c r="I6" s="23"/>
      <c r="J6" s="23"/>
      <c r="K6" s="23">
        <v>50</v>
      </c>
      <c r="L6" s="23">
        <v>5</v>
      </c>
      <c r="M6" s="115">
        <f t="shared" si="0"/>
        <v>55</v>
      </c>
      <c r="N6" s="123"/>
      <c r="O6" s="118"/>
      <c r="P6" s="74"/>
      <c r="Q6" s="218"/>
    </row>
    <row r="7" spans="1:17" x14ac:dyDescent="0.25">
      <c r="A7" s="26"/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>
        <v>35</v>
      </c>
      <c r="L7" s="23">
        <v>12</v>
      </c>
      <c r="M7" s="115">
        <f t="shared" si="0"/>
        <v>47</v>
      </c>
      <c r="N7" s="123"/>
      <c r="O7" s="75"/>
      <c r="P7" s="75"/>
      <c r="Q7" s="75"/>
    </row>
    <row r="8" spans="1:17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18" t="s">
        <v>0</v>
      </c>
    </row>
    <row r="9" spans="1:17" ht="15" x14ac:dyDescent="0.25">
      <c r="A9" s="36"/>
      <c r="B9" s="37" t="s">
        <v>12</v>
      </c>
      <c r="C9" s="23"/>
      <c r="D9" s="23">
        <v>0</v>
      </c>
      <c r="E9" s="23"/>
      <c r="F9" s="23"/>
      <c r="G9" s="23"/>
      <c r="H9" s="23"/>
      <c r="I9" s="23"/>
      <c r="J9" s="23"/>
      <c r="K9" s="23">
        <v>87</v>
      </c>
      <c r="L9" s="23">
        <v>91</v>
      </c>
      <c r="M9" s="115">
        <f t="shared" si="0"/>
        <v>178</v>
      </c>
      <c r="N9" s="93"/>
      <c r="O9" s="120"/>
      <c r="P9" s="93"/>
      <c r="Q9" s="41"/>
    </row>
    <row r="10" spans="1:17" ht="15" x14ac:dyDescent="0.25">
      <c r="A10" s="39" t="s">
        <v>25</v>
      </c>
      <c r="B10" s="37" t="s">
        <v>14</v>
      </c>
      <c r="C10" s="23"/>
      <c r="D10" s="23"/>
      <c r="E10" s="23"/>
      <c r="F10" s="23"/>
      <c r="G10" s="23"/>
      <c r="H10" s="23"/>
      <c r="I10" s="23"/>
      <c r="J10" s="23"/>
      <c r="K10" s="23">
        <v>42</v>
      </c>
      <c r="L10" s="23">
        <v>0</v>
      </c>
      <c r="M10" s="115">
        <f t="shared" si="0"/>
        <v>42</v>
      </c>
      <c r="N10" s="93"/>
      <c r="O10" s="275" t="s">
        <v>97</v>
      </c>
      <c r="P10" s="276"/>
      <c r="Q10" s="49" t="s">
        <v>74</v>
      </c>
    </row>
    <row r="11" spans="1:17" x14ac:dyDescent="0.25">
      <c r="A11" s="39" t="s">
        <v>26</v>
      </c>
      <c r="B11" s="37" t="s">
        <v>16</v>
      </c>
      <c r="C11" s="23"/>
      <c r="D11" s="23"/>
      <c r="E11" s="23"/>
      <c r="F11" s="23"/>
      <c r="G11" s="23"/>
      <c r="H11" s="23"/>
      <c r="I11" s="23"/>
      <c r="J11" s="23"/>
      <c r="K11" s="23">
        <v>78</v>
      </c>
      <c r="L11" s="23">
        <v>0</v>
      </c>
      <c r="M11" s="115">
        <f t="shared" si="0"/>
        <v>78</v>
      </c>
      <c r="N11" s="93"/>
      <c r="O11" s="117" t="s">
        <v>94</v>
      </c>
      <c r="P11" s="124" t="s">
        <v>95</v>
      </c>
      <c r="Q11" s="75"/>
    </row>
    <row r="12" spans="1:17" x14ac:dyDescent="0.25">
      <c r="A12" s="41"/>
      <c r="B12" s="37" t="s">
        <v>17</v>
      </c>
      <c r="C12" s="23"/>
      <c r="D12" s="23"/>
      <c r="E12" s="23"/>
      <c r="F12" s="23"/>
      <c r="G12" s="23"/>
      <c r="H12" s="23"/>
      <c r="I12" s="23"/>
      <c r="J12" s="23"/>
      <c r="K12" s="23">
        <v>3</v>
      </c>
      <c r="L12" s="23">
        <v>2</v>
      </c>
      <c r="M12" s="115">
        <f t="shared" si="0"/>
        <v>5</v>
      </c>
      <c r="N12" s="93"/>
      <c r="O12" s="75"/>
      <c r="P12" s="75"/>
      <c r="Q12" s="75"/>
    </row>
    <row r="13" spans="1:17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18"/>
    </row>
    <row r="14" spans="1:17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166</v>
      </c>
      <c r="L14" s="23">
        <v>80</v>
      </c>
      <c r="M14" s="115">
        <f t="shared" ref="M14:M17" si="1">L14+K14</f>
        <v>246</v>
      </c>
      <c r="N14" s="122"/>
      <c r="O14" s="119"/>
      <c r="P14" s="74"/>
      <c r="Q14" s="219"/>
    </row>
    <row r="15" spans="1:17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35</v>
      </c>
      <c r="L15" s="23">
        <v>0</v>
      </c>
      <c r="M15" s="115">
        <f t="shared" si="1"/>
        <v>35</v>
      </c>
      <c r="N15" s="122"/>
      <c r="O15" s="121"/>
      <c r="P15" s="93"/>
      <c r="Q15" s="43"/>
    </row>
    <row r="16" spans="1:17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33</v>
      </c>
      <c r="L16" s="23">
        <v>9</v>
      </c>
      <c r="M16" s="115">
        <f t="shared" si="1"/>
        <v>42</v>
      </c>
      <c r="N16" s="122"/>
      <c r="O16" s="122"/>
      <c r="P16" s="93"/>
      <c r="Q16" s="43"/>
    </row>
    <row r="17" spans="1:17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13</v>
      </c>
      <c r="L17" s="23">
        <v>8</v>
      </c>
      <c r="M17" s="115">
        <f t="shared" si="1"/>
        <v>21</v>
      </c>
      <c r="N17" s="122"/>
      <c r="O17" s="122"/>
      <c r="P17" s="93"/>
      <c r="Q17" s="41"/>
    </row>
    <row r="18" spans="1:17" ht="15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625</v>
      </c>
      <c r="O18" s="277" t="s">
        <v>72</v>
      </c>
      <c r="P18" s="278"/>
      <c r="Q18" s="74" t="s">
        <v>71</v>
      </c>
    </row>
    <row r="19" spans="1:17" ht="25.5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80</v>
      </c>
      <c r="O19" s="78"/>
      <c r="P19" s="52" t="s">
        <v>137</v>
      </c>
      <c r="Q19" s="74" t="s">
        <v>188</v>
      </c>
    </row>
    <row r="20" spans="1:17" ht="38.25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175</v>
      </c>
      <c r="O20" s="88" t="s">
        <v>66</v>
      </c>
      <c r="P20" s="85">
        <v>72</v>
      </c>
      <c r="Q20" s="74">
        <v>4680</v>
      </c>
    </row>
    <row r="21" spans="1:17" ht="25.5" x14ac:dyDescent="0.25">
      <c r="A21" s="16" t="s">
        <v>44</v>
      </c>
      <c r="B21" s="75">
        <v>206.24305555555554</v>
      </c>
      <c r="C21" s="75">
        <v>206.54166666666666</v>
      </c>
      <c r="D21" s="75">
        <f t="shared" ref="D21:D23" si="2">C21-B21</f>
        <v>0.29861111111111427</v>
      </c>
      <c r="E21" s="75">
        <v>206.58333333333334</v>
      </c>
      <c r="F21" s="75">
        <v>206.875</v>
      </c>
      <c r="G21" s="75">
        <f>F21-E21</f>
        <v>0.29166666666665719</v>
      </c>
      <c r="H21" s="75">
        <v>206.91666666666666</v>
      </c>
      <c r="I21" s="75">
        <v>207.20833333333334</v>
      </c>
      <c r="J21" s="81">
        <f>I21-H21-K21</f>
        <v>0.29166666666668561</v>
      </c>
      <c r="K21" s="75"/>
      <c r="L21" s="83">
        <f>D21+G21+J21</f>
        <v>0.88194444444445708</v>
      </c>
      <c r="M21" s="209" t="s">
        <v>45</v>
      </c>
      <c r="N21" s="74">
        <f>M7+M12+M17</f>
        <v>73</v>
      </c>
      <c r="O21" s="89" t="s">
        <v>70</v>
      </c>
      <c r="P21" s="85">
        <v>337</v>
      </c>
      <c r="Q21" s="74">
        <v>8113</v>
      </c>
    </row>
    <row r="22" spans="1:17" ht="25.5" x14ac:dyDescent="0.25">
      <c r="A22" s="16" t="s">
        <v>46</v>
      </c>
      <c r="B22" s="75">
        <v>206.27777777777777</v>
      </c>
      <c r="C22" s="75">
        <v>206.54166666666666</v>
      </c>
      <c r="D22" s="75">
        <f t="shared" si="2"/>
        <v>0.26388888888888573</v>
      </c>
      <c r="E22" s="75">
        <v>206.59027777777777</v>
      </c>
      <c r="F22" s="75">
        <v>206.875</v>
      </c>
      <c r="G22" s="75">
        <f t="shared" ref="G22:G23" si="3">F22-E22</f>
        <v>0.28472222222222854</v>
      </c>
      <c r="H22" s="75">
        <v>206.9375</v>
      </c>
      <c r="I22" s="75">
        <v>207.20833333333334</v>
      </c>
      <c r="J22" s="81">
        <f t="shared" ref="J22:J23" si="4">I22-H22</f>
        <v>0.27083333333334281</v>
      </c>
      <c r="K22" s="85"/>
      <c r="L22" s="83">
        <f>D22+G22+J22</f>
        <v>0.81944444444445708</v>
      </c>
      <c r="M22" s="55" t="s">
        <v>47</v>
      </c>
      <c r="N22" s="74">
        <v>42128</v>
      </c>
      <c r="O22" s="91" t="s">
        <v>67</v>
      </c>
      <c r="P22" s="85">
        <v>189</v>
      </c>
      <c r="Q22" s="74">
        <v>4490</v>
      </c>
    </row>
    <row r="23" spans="1:17" ht="25.5" x14ac:dyDescent="0.25">
      <c r="A23" s="215" t="s">
        <v>48</v>
      </c>
      <c r="B23" s="205">
        <v>206.27083333333334</v>
      </c>
      <c r="C23" s="75">
        <v>206.54166666666666</v>
      </c>
      <c r="D23" s="205">
        <f t="shared" si="2"/>
        <v>0.27083333333331439</v>
      </c>
      <c r="E23" s="205">
        <v>206.58333333333334</v>
      </c>
      <c r="F23" s="75">
        <v>206.875</v>
      </c>
      <c r="G23" s="205">
        <f t="shared" si="3"/>
        <v>0.29166666666665719</v>
      </c>
      <c r="H23" s="75">
        <v>206.91666666666666</v>
      </c>
      <c r="I23" s="75">
        <v>207.20833333333334</v>
      </c>
      <c r="J23" s="81">
        <f t="shared" si="4"/>
        <v>0.29166666666668561</v>
      </c>
      <c r="K23" s="213"/>
      <c r="L23" s="214">
        <f>D23+G23+J23</f>
        <v>0.85416666666665719</v>
      </c>
      <c r="M23" s="209" t="s">
        <v>65</v>
      </c>
      <c r="N23" s="96">
        <v>10</v>
      </c>
      <c r="O23" s="97" t="s">
        <v>68</v>
      </c>
      <c r="P23" s="86">
        <v>263</v>
      </c>
      <c r="Q23" s="74">
        <v>7569</v>
      </c>
    </row>
    <row r="24" spans="1:17" ht="25.5" x14ac:dyDescent="0.25">
      <c r="A24" s="16" t="s">
        <v>77</v>
      </c>
      <c r="B24" s="76"/>
      <c r="C24" s="76"/>
      <c r="D24" s="75">
        <f>SUM(D21:D23)</f>
        <v>0.83333333333331439</v>
      </c>
      <c r="E24" s="77"/>
      <c r="F24" s="77"/>
      <c r="G24" s="75">
        <f>SUM(G21:G23)</f>
        <v>0.86805555555554292</v>
      </c>
      <c r="H24" s="77"/>
      <c r="I24" s="77"/>
      <c r="J24" s="81">
        <f>SUM(J21:J23)</f>
        <v>0.85416666666671404</v>
      </c>
      <c r="K24" s="85"/>
      <c r="L24" s="94">
        <f>SUM(L21:L23)</f>
        <v>2.5555555555555713</v>
      </c>
      <c r="M24" s="74" t="s">
        <v>80</v>
      </c>
      <c r="N24" s="74">
        <v>36955</v>
      </c>
      <c r="P24" s="90" t="s">
        <v>69</v>
      </c>
      <c r="Q24" s="49">
        <v>56808</v>
      </c>
    </row>
    <row r="25" spans="1:17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N24+Sheet23!O25</f>
        <v>779955.79799999995</v>
      </c>
      <c r="P25" s="209" t="s">
        <v>79</v>
      </c>
      <c r="Q25" s="99">
        <v>61188.85</v>
      </c>
    </row>
    <row r="26" spans="1:17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51000</v>
      </c>
      <c r="P26" s="57" t="s">
        <v>93</v>
      </c>
      <c r="Q26" s="78">
        <f>Q24+Sheet23!Q26</f>
        <v>1262165.8400000001</v>
      </c>
    </row>
    <row r="27" spans="1:17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61.2</v>
      </c>
      <c r="M27" s="63"/>
      <c r="N27" s="100">
        <f>N22/L27</f>
        <v>688.3660130718954</v>
      </c>
      <c r="O27" s="92" t="s">
        <v>75</v>
      </c>
      <c r="P27" s="78"/>
      <c r="Q27" s="74" t="s">
        <v>132</v>
      </c>
    </row>
    <row r="28" spans="1:17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17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17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L30" s="1"/>
      <c r="P30" s="70" t="s">
        <v>52</v>
      </c>
    </row>
    <row r="31" spans="1:17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L31" s="1"/>
      <c r="P31" s="1" t="s">
        <v>55</v>
      </c>
    </row>
    <row r="32" spans="1:17" x14ac:dyDescent="0.25">
      <c r="A32" s="13"/>
      <c r="B32" s="64"/>
      <c r="C32" s="13"/>
      <c r="D32" s="13"/>
      <c r="E32" s="28"/>
      <c r="F32" s="28"/>
      <c r="G32" s="182"/>
      <c r="H32" s="13"/>
      <c r="I32" s="13"/>
      <c r="J32" s="13"/>
      <c r="K32" s="12"/>
      <c r="L32" s="12"/>
      <c r="M32" s="65"/>
      <c r="N32" s="13"/>
      <c r="O32" s="13"/>
      <c r="P32" s="13"/>
      <c r="Q32" s="13"/>
    </row>
    <row r="33" spans="1:14" x14ac:dyDescent="0.25">
      <c r="B33" s="73"/>
      <c r="C33" s="68"/>
      <c r="D33" s="68"/>
      <c r="E33" s="70"/>
      <c r="F33" s="70"/>
      <c r="G33" s="200"/>
      <c r="H33" s="68"/>
      <c r="I33" s="68"/>
      <c r="J33" s="68"/>
      <c r="K33" s="201"/>
      <c r="L33" s="201"/>
      <c r="M33" s="68"/>
      <c r="N33" s="68"/>
    </row>
    <row r="34" spans="1:14" x14ac:dyDescent="0.25">
      <c r="A34" s="68"/>
      <c r="B34" s="73"/>
      <c r="C34" s="68"/>
      <c r="D34" s="68"/>
      <c r="E34" s="70"/>
      <c r="F34" s="70"/>
      <c r="G34" s="200"/>
      <c r="H34" s="68"/>
      <c r="I34" s="68"/>
      <c r="J34" s="68"/>
      <c r="K34" s="201"/>
      <c r="L34" s="201"/>
      <c r="M34" s="70"/>
    </row>
    <row r="35" spans="1:14" x14ac:dyDescent="0.25">
      <c r="A35" s="68"/>
      <c r="B35" s="185"/>
      <c r="D35" s="1"/>
      <c r="G35" s="58"/>
      <c r="H35" s="1"/>
      <c r="I35" s="1"/>
      <c r="J35" s="1"/>
      <c r="K35" s="186"/>
      <c r="L35" s="186"/>
      <c r="M35" s="4"/>
    </row>
    <row r="36" spans="1:14" x14ac:dyDescent="0.25">
      <c r="A36" s="68"/>
      <c r="B36" s="73"/>
      <c r="C36" s="68"/>
      <c r="D36" s="68"/>
      <c r="E36" s="70"/>
      <c r="F36" s="70"/>
      <c r="G36" s="200"/>
      <c r="H36" s="68"/>
      <c r="I36" s="68"/>
      <c r="J36" s="68"/>
      <c r="K36" s="201"/>
      <c r="L36" s="201"/>
      <c r="M36" s="68"/>
      <c r="N36" s="68"/>
    </row>
    <row r="40" spans="1:14" x14ac:dyDescent="0.25">
      <c r="N40" s="56" t="s">
        <v>11</v>
      </c>
    </row>
    <row r="43" spans="1:14" x14ac:dyDescent="0.25">
      <c r="B43" s="64"/>
      <c r="C43" s="13"/>
      <c r="D43" s="27"/>
      <c r="E43" s="28"/>
      <c r="F43" s="28"/>
      <c r="G43" s="29"/>
      <c r="H43" s="27"/>
      <c r="I43" s="27"/>
      <c r="J43" s="27"/>
    </row>
    <row r="51" spans="2:12" x14ac:dyDescent="0.25">
      <c r="B51" s="1"/>
      <c r="D51" s="1"/>
      <c r="E51" s="1"/>
      <c r="F51" s="1"/>
      <c r="G51" s="1"/>
      <c r="H51" s="1"/>
      <c r="I51" s="1"/>
      <c r="J51" s="1"/>
      <c r="K51" s="1"/>
      <c r="L51" s="1"/>
    </row>
    <row r="52" spans="2:12" x14ac:dyDescent="0.25">
      <c r="B52" s="1"/>
      <c r="D52" s="1"/>
      <c r="E52" s="1"/>
      <c r="F52" s="1"/>
      <c r="G52" s="1"/>
      <c r="H52" s="1"/>
      <c r="I52" s="1"/>
      <c r="J52" s="1"/>
      <c r="K52" s="1"/>
      <c r="L52" s="1"/>
    </row>
    <row r="53" spans="2:12" x14ac:dyDescent="0.25">
      <c r="B53" s="1"/>
      <c r="D53" s="1"/>
      <c r="E53" s="1"/>
      <c r="F53" s="1"/>
      <c r="G53" s="1"/>
      <c r="H53" s="1"/>
      <c r="I53" s="1"/>
      <c r="J53" s="1"/>
      <c r="K53" s="1"/>
      <c r="L53" s="1"/>
    </row>
    <row r="54" spans="2:12" x14ac:dyDescent="0.25">
      <c r="B54" s="1"/>
      <c r="D54" s="1"/>
      <c r="E54" s="1"/>
      <c r="F54" s="1"/>
      <c r="G54" s="1"/>
      <c r="H54" s="1"/>
      <c r="I54" s="1"/>
      <c r="J54" s="1"/>
      <c r="K54" s="1"/>
      <c r="L54" s="1"/>
    </row>
    <row r="55" spans="2:12" x14ac:dyDescent="0.25">
      <c r="B55" s="1"/>
      <c r="D55" s="1"/>
      <c r="E55" s="1"/>
      <c r="F55" s="1"/>
      <c r="G55" s="1"/>
      <c r="H55" s="1"/>
      <c r="I55" s="1"/>
      <c r="J55" s="1"/>
      <c r="K55" s="1"/>
      <c r="L55" s="1"/>
    </row>
    <row r="56" spans="2:12" x14ac:dyDescent="0.25">
      <c r="B56" s="1"/>
      <c r="D56" s="1"/>
      <c r="E56" s="1"/>
      <c r="F56" s="1"/>
      <c r="G56" s="1"/>
      <c r="H56" s="1"/>
      <c r="I56" s="1"/>
      <c r="J56" s="1"/>
      <c r="K56" s="1"/>
      <c r="L56" s="1"/>
    </row>
    <row r="57" spans="2:12" x14ac:dyDescent="0.25">
      <c r="B57" s="1"/>
      <c r="D57" s="1"/>
      <c r="E57" s="1"/>
      <c r="F57" s="1"/>
      <c r="G57" s="1"/>
      <c r="H57" s="1"/>
      <c r="I57" s="1"/>
      <c r="J57" s="1"/>
      <c r="K57" s="1"/>
      <c r="L57" s="1"/>
    </row>
    <row r="58" spans="2:12" x14ac:dyDescent="0.25">
      <c r="B58" s="1"/>
      <c r="D58" s="1"/>
      <c r="E58" s="1"/>
      <c r="F58" s="1"/>
      <c r="G58" s="1"/>
      <c r="H58" s="1"/>
      <c r="I58" s="1"/>
      <c r="J58" s="1"/>
      <c r="K58" s="1"/>
      <c r="L58" s="1"/>
    </row>
    <row r="59" spans="2:12" x14ac:dyDescent="0.25">
      <c r="B59" s="1"/>
      <c r="D59" s="1"/>
      <c r="E59" s="1"/>
      <c r="F59" s="1"/>
      <c r="G59" s="1"/>
      <c r="H59" s="1"/>
      <c r="I59" s="1"/>
      <c r="J59" s="1"/>
      <c r="K59" s="1"/>
      <c r="L59" s="1"/>
    </row>
    <row r="60" spans="2:12" x14ac:dyDescent="0.25">
      <c r="B60" s="1"/>
      <c r="D60" s="1"/>
      <c r="E60" s="1"/>
      <c r="F60" s="1"/>
      <c r="G60" s="1"/>
      <c r="H60" s="1"/>
      <c r="I60" s="1"/>
      <c r="J60" s="1"/>
      <c r="K60" s="1"/>
      <c r="L60" s="1"/>
    </row>
    <row r="61" spans="2:12" x14ac:dyDescent="0.25">
      <c r="B61" s="1"/>
      <c r="D61" s="1"/>
      <c r="E61" s="1"/>
      <c r="F61" s="1"/>
      <c r="G61" s="1"/>
      <c r="H61" s="1"/>
      <c r="I61" s="1"/>
      <c r="J61" s="1"/>
      <c r="K61" s="1"/>
      <c r="L61" s="1"/>
    </row>
    <row r="62" spans="2:12" x14ac:dyDescent="0.25">
      <c r="B62" s="1"/>
      <c r="D62" s="1"/>
      <c r="E62" s="1"/>
      <c r="F62" s="1"/>
      <c r="G62" s="1"/>
      <c r="H62" s="1"/>
      <c r="I62" s="1"/>
      <c r="J62" s="1"/>
      <c r="K62" s="1"/>
      <c r="L62" s="1"/>
    </row>
    <row r="63" spans="2:12" x14ac:dyDescent="0.25">
      <c r="B63" s="1"/>
      <c r="D63" s="1"/>
      <c r="E63" s="1"/>
      <c r="F63" s="1"/>
      <c r="G63" s="1"/>
      <c r="H63" s="1"/>
      <c r="I63" s="1"/>
      <c r="J63" s="1"/>
      <c r="K63" s="1"/>
      <c r="L63" s="1"/>
    </row>
    <row r="64" spans="2:12" x14ac:dyDescent="0.25">
      <c r="B64" s="1"/>
      <c r="D64" s="1"/>
      <c r="E64" s="1"/>
      <c r="F64" s="1"/>
      <c r="G64" s="1"/>
      <c r="H64" s="1"/>
      <c r="I64" s="1"/>
      <c r="J64" s="1"/>
      <c r="K64" s="1"/>
      <c r="L64" s="1"/>
    </row>
    <row r="65" spans="2:12" x14ac:dyDescent="0.25">
      <c r="B65" s="1"/>
      <c r="D65" s="1"/>
      <c r="E65" s="1"/>
      <c r="F65" s="1"/>
      <c r="G65" s="1"/>
      <c r="H65" s="1"/>
      <c r="I65" s="1"/>
      <c r="J65" s="1"/>
      <c r="K65" s="1"/>
      <c r="L65" s="1"/>
    </row>
    <row r="66" spans="2:12" x14ac:dyDescent="0.25">
      <c r="B66" s="1"/>
      <c r="D66" s="1"/>
      <c r="E66" s="1"/>
      <c r="F66" s="1"/>
      <c r="G66" s="1"/>
      <c r="H66" s="1"/>
      <c r="I66" s="1"/>
      <c r="J66" s="1"/>
      <c r="K66" s="1"/>
      <c r="L66" s="1"/>
    </row>
    <row r="67" spans="2:12" x14ac:dyDescent="0.25">
      <c r="B67" s="1"/>
      <c r="D67" s="1"/>
      <c r="E67" s="1"/>
      <c r="F67" s="1"/>
      <c r="G67" s="1"/>
      <c r="H67" s="1"/>
      <c r="I67" s="1"/>
      <c r="J67" s="1"/>
      <c r="K67" s="1"/>
      <c r="L67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.75" right="0" top="0" bottom="0" header="0.31496062992126" footer="0.31496062992126"/>
  <pageSetup paperSize="9" scale="90" orientation="landscape" horizontalDpi="4294967293" verticalDpi="4294967293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7"/>
  <sheetViews>
    <sheetView topLeftCell="A13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6" customWidth="1"/>
    <col min="13" max="13" width="12.85546875" style="1" customWidth="1"/>
    <col min="14" max="15" width="10" style="1" customWidth="1"/>
    <col min="16" max="16" width="13.5703125" style="1" customWidth="1"/>
    <col min="17" max="17" width="20.28515625" style="1" customWidth="1"/>
    <col min="18" max="16384" width="9.140625" style="1"/>
  </cols>
  <sheetData>
    <row r="1" spans="1:17" ht="3" customHeight="1" x14ac:dyDescent="0.25"/>
    <row r="2" spans="1:17" s="13" customFormat="1" ht="20.25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189</v>
      </c>
    </row>
    <row r="3" spans="1:17" ht="38.25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</row>
    <row r="4" spans="1:17" x14ac:dyDescent="0.25">
      <c r="A4" s="21"/>
      <c r="B4" s="22" t="s">
        <v>12</v>
      </c>
      <c r="C4" s="23"/>
      <c r="D4" s="23"/>
      <c r="E4" s="23"/>
      <c r="F4" s="23"/>
      <c r="G4" s="23"/>
      <c r="H4" s="23"/>
      <c r="I4" s="23"/>
      <c r="J4" s="23"/>
      <c r="K4" s="23">
        <v>142</v>
      </c>
      <c r="L4" s="23">
        <v>77</v>
      </c>
      <c r="M4" s="115">
        <f>L4+K4</f>
        <v>219</v>
      </c>
      <c r="N4" s="123"/>
      <c r="O4" s="117" t="s">
        <v>94</v>
      </c>
      <c r="P4" s="124" t="s">
        <v>95</v>
      </c>
      <c r="Q4" s="36"/>
    </row>
    <row r="5" spans="1:17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8</v>
      </c>
      <c r="L5" s="23">
        <v>0</v>
      </c>
      <c r="M5" s="115">
        <f t="shared" ref="M5:M12" si="0">L5+K5</f>
        <v>8</v>
      </c>
      <c r="N5" s="123"/>
      <c r="O5" s="75"/>
      <c r="P5" s="75"/>
      <c r="Q5" s="75"/>
    </row>
    <row r="6" spans="1:17" x14ac:dyDescent="0.25">
      <c r="A6" s="24" t="s">
        <v>15</v>
      </c>
      <c r="B6" s="22" t="s">
        <v>16</v>
      </c>
      <c r="C6" s="23"/>
      <c r="D6" s="23"/>
      <c r="E6" s="23"/>
      <c r="F6" s="23"/>
      <c r="G6" s="23"/>
      <c r="H6" s="23"/>
      <c r="I6" s="23"/>
      <c r="J6" s="23"/>
      <c r="K6" s="23">
        <v>43</v>
      </c>
      <c r="L6" s="23">
        <v>5</v>
      </c>
      <c r="M6" s="115">
        <f t="shared" si="0"/>
        <v>48</v>
      </c>
      <c r="N6" s="123"/>
      <c r="O6" s="118"/>
      <c r="P6" s="74"/>
      <c r="Q6" s="211"/>
    </row>
    <row r="7" spans="1:17" x14ac:dyDescent="0.25">
      <c r="A7" s="26"/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>
        <v>5</v>
      </c>
      <c r="L7" s="23">
        <v>0</v>
      </c>
      <c r="M7" s="115">
        <f t="shared" si="0"/>
        <v>5</v>
      </c>
      <c r="N7" s="123"/>
      <c r="O7" s="75"/>
      <c r="P7" s="75"/>
      <c r="Q7" s="75"/>
    </row>
    <row r="8" spans="1:17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11" t="s">
        <v>0</v>
      </c>
    </row>
    <row r="9" spans="1:17" ht="15" x14ac:dyDescent="0.25">
      <c r="A9" s="36"/>
      <c r="B9" s="37" t="s">
        <v>12</v>
      </c>
      <c r="C9" s="23"/>
      <c r="D9" s="23" t="s">
        <v>11</v>
      </c>
      <c r="E9" s="23"/>
      <c r="F9" s="23"/>
      <c r="G9" s="23"/>
      <c r="H9" s="23"/>
      <c r="I9" s="23"/>
      <c r="J9" s="23"/>
      <c r="K9" s="23"/>
      <c r="L9" s="23"/>
      <c r="M9" s="115">
        <f t="shared" si="0"/>
        <v>0</v>
      </c>
      <c r="N9" s="93"/>
      <c r="O9" s="120"/>
      <c r="P9" s="93"/>
      <c r="Q9" s="41"/>
    </row>
    <row r="10" spans="1:17" ht="15" x14ac:dyDescent="0.25">
      <c r="A10" s="39" t="s">
        <v>25</v>
      </c>
      <c r="B10" s="37" t="s">
        <v>14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115">
        <f t="shared" si="0"/>
        <v>0</v>
      </c>
      <c r="N10" s="93"/>
      <c r="O10" s="275" t="s">
        <v>97</v>
      </c>
      <c r="P10" s="276"/>
      <c r="Q10" s="49" t="s">
        <v>74</v>
      </c>
    </row>
    <row r="11" spans="1:17" x14ac:dyDescent="0.25">
      <c r="A11" s="39" t="s">
        <v>26</v>
      </c>
      <c r="B11" s="37" t="s">
        <v>16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115">
        <f t="shared" si="0"/>
        <v>0</v>
      </c>
      <c r="N11" s="93"/>
      <c r="O11" s="117" t="s">
        <v>94</v>
      </c>
      <c r="P11" s="124" t="s">
        <v>95</v>
      </c>
      <c r="Q11" s="75"/>
    </row>
    <row r="12" spans="1:17" x14ac:dyDescent="0.25">
      <c r="A12" s="41"/>
      <c r="B12" s="37" t="s">
        <v>17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115">
        <f t="shared" si="0"/>
        <v>0</v>
      </c>
      <c r="N12" s="93"/>
      <c r="O12" s="75"/>
      <c r="P12" s="75"/>
      <c r="Q12" s="75"/>
    </row>
    <row r="13" spans="1:17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11"/>
    </row>
    <row r="14" spans="1:17" ht="15" x14ac:dyDescent="0.25">
      <c r="A14" s="36"/>
      <c r="B14" s="22" t="s">
        <v>12</v>
      </c>
      <c r="C14" s="23">
        <v>38</v>
      </c>
      <c r="D14" s="23">
        <v>42</v>
      </c>
      <c r="E14" s="23">
        <v>45</v>
      </c>
      <c r="F14" s="23">
        <v>26</v>
      </c>
      <c r="G14" s="23">
        <v>24</v>
      </c>
      <c r="H14" s="23"/>
      <c r="I14" s="23"/>
      <c r="J14" s="23"/>
      <c r="K14" s="23">
        <v>0</v>
      </c>
      <c r="L14" s="23">
        <v>0</v>
      </c>
      <c r="M14" s="115"/>
      <c r="N14" s="122"/>
      <c r="O14" s="119"/>
      <c r="P14" s="74"/>
      <c r="Q14" s="212"/>
    </row>
    <row r="15" spans="1:17" x14ac:dyDescent="0.25">
      <c r="A15" s="125" t="s">
        <v>34</v>
      </c>
      <c r="B15" s="22" t="s">
        <v>14</v>
      </c>
      <c r="C15" s="23">
        <v>4</v>
      </c>
      <c r="D15" s="23">
        <v>4</v>
      </c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15"/>
      <c r="N15" s="122"/>
      <c r="O15" s="121"/>
      <c r="P15" s="93"/>
      <c r="Q15" s="43"/>
    </row>
    <row r="16" spans="1:17" x14ac:dyDescent="0.25">
      <c r="A16" s="126" t="s">
        <v>15</v>
      </c>
      <c r="B16" s="22" t="s">
        <v>16</v>
      </c>
      <c r="C16" s="23">
        <v>4</v>
      </c>
      <c r="D16" s="23">
        <v>3</v>
      </c>
      <c r="E16" s="23"/>
      <c r="F16" s="23"/>
      <c r="G16" s="23"/>
      <c r="H16" s="23"/>
      <c r="I16" s="23"/>
      <c r="J16" s="23"/>
      <c r="K16" s="23">
        <v>0</v>
      </c>
      <c r="L16" s="23">
        <v>0</v>
      </c>
      <c r="M16" s="115"/>
      <c r="N16" s="122"/>
      <c r="O16" s="122"/>
      <c r="P16" s="93"/>
      <c r="Q16" s="43"/>
    </row>
    <row r="17" spans="1:17" x14ac:dyDescent="0.25">
      <c r="A17" s="43"/>
      <c r="B17" s="22" t="s">
        <v>17</v>
      </c>
      <c r="C17" s="23">
        <v>2</v>
      </c>
      <c r="D17" s="23">
        <v>3</v>
      </c>
      <c r="E17" s="23">
        <v>16</v>
      </c>
      <c r="F17" s="23">
        <v>14</v>
      </c>
      <c r="G17" s="23">
        <v>34</v>
      </c>
      <c r="H17" s="23"/>
      <c r="I17" s="23"/>
      <c r="J17" s="23"/>
      <c r="K17" s="23"/>
      <c r="L17" s="23"/>
      <c r="M17" s="115"/>
      <c r="N17" s="122"/>
      <c r="O17" s="122"/>
      <c r="P17" s="93"/>
      <c r="Q17" s="41"/>
    </row>
    <row r="18" spans="1:17" ht="15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v>634</v>
      </c>
      <c r="O18" s="277" t="s">
        <v>72</v>
      </c>
      <c r="P18" s="278"/>
      <c r="Q18" s="74" t="s">
        <v>71</v>
      </c>
    </row>
    <row r="19" spans="1:17" ht="25.5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v>79</v>
      </c>
      <c r="O19" s="78"/>
      <c r="P19" s="52" t="s">
        <v>181</v>
      </c>
      <c r="Q19" s="74" t="s">
        <v>190</v>
      </c>
    </row>
    <row r="20" spans="1:17" ht="38.25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v>103</v>
      </c>
      <c r="O20" s="88" t="s">
        <v>66</v>
      </c>
      <c r="P20" s="85">
        <v>90</v>
      </c>
      <c r="Q20" s="74">
        <v>5990.22</v>
      </c>
    </row>
    <row r="21" spans="1:17" ht="25.5" x14ac:dyDescent="0.25">
      <c r="A21" s="16" t="s">
        <v>44</v>
      </c>
      <c r="B21" s="75">
        <v>206.25</v>
      </c>
      <c r="C21" s="75">
        <v>206.54166666666666</v>
      </c>
      <c r="D21" s="75">
        <f t="shared" ref="D21:D23" si="1">C21-B21</f>
        <v>0.29166666666665719</v>
      </c>
      <c r="E21" s="75">
        <v>206.64236111111111</v>
      </c>
      <c r="F21" s="75">
        <v>206.875</v>
      </c>
      <c r="G21" s="75">
        <f>F21-E21</f>
        <v>0.23263888888888573</v>
      </c>
      <c r="H21" s="75">
        <v>206.95833333333334</v>
      </c>
      <c r="I21" s="75">
        <v>207.20833333333334</v>
      </c>
      <c r="J21" s="81">
        <f>I21-H21-K21</f>
        <v>0.25</v>
      </c>
      <c r="K21" s="75"/>
      <c r="L21" s="83">
        <f>D21+G21+J21</f>
        <v>0.77430555555554292</v>
      </c>
      <c r="M21" s="209" t="s">
        <v>45</v>
      </c>
      <c r="N21" s="74">
        <v>61</v>
      </c>
      <c r="O21" s="89" t="s">
        <v>70</v>
      </c>
      <c r="P21" s="85">
        <v>261</v>
      </c>
      <c r="Q21" s="74">
        <v>6809.57</v>
      </c>
    </row>
    <row r="22" spans="1:17" ht="25.5" x14ac:dyDescent="0.25">
      <c r="A22" s="16" t="s">
        <v>46</v>
      </c>
      <c r="B22" s="75">
        <v>206.26388888888889</v>
      </c>
      <c r="C22" s="75">
        <v>206.54166666666666</v>
      </c>
      <c r="D22" s="75">
        <f t="shared" si="1"/>
        <v>0.27777777777777146</v>
      </c>
      <c r="E22" s="75">
        <v>206.58333333333334</v>
      </c>
      <c r="F22" s="75">
        <v>206.875</v>
      </c>
      <c r="G22" s="75">
        <f t="shared" ref="G22:G23" si="2">F22-E22</f>
        <v>0.29166666666665719</v>
      </c>
      <c r="H22" s="75">
        <v>206.98263888888889</v>
      </c>
      <c r="I22" s="75">
        <v>207.20833333333334</v>
      </c>
      <c r="J22" s="81">
        <f t="shared" ref="J22:J23" si="3">I22-H22</f>
        <v>0.22569444444445708</v>
      </c>
      <c r="K22" s="85"/>
      <c r="L22" s="83">
        <f>D22+G22+J22</f>
        <v>0.79513888888888573</v>
      </c>
      <c r="M22" s="55" t="s">
        <v>47</v>
      </c>
      <c r="N22" s="74">
        <v>38743.25</v>
      </c>
      <c r="O22" s="91" t="s">
        <v>67</v>
      </c>
      <c r="P22" s="85">
        <v>179</v>
      </c>
      <c r="Q22" s="74">
        <v>4418.085</v>
      </c>
    </row>
    <row r="23" spans="1:17" ht="25.5" x14ac:dyDescent="0.25">
      <c r="A23" s="215" t="s">
        <v>48</v>
      </c>
      <c r="B23" s="205">
        <v>206.30208333333334</v>
      </c>
      <c r="C23" s="75">
        <v>206.53125</v>
      </c>
      <c r="D23" s="205">
        <f t="shared" si="1"/>
        <v>0.22916666666665719</v>
      </c>
      <c r="E23" s="205">
        <v>206.60416666666666</v>
      </c>
      <c r="F23" s="75">
        <v>206.875</v>
      </c>
      <c r="G23" s="205">
        <f t="shared" si="2"/>
        <v>0.27083333333334281</v>
      </c>
      <c r="H23" s="75">
        <v>206.92013888888889</v>
      </c>
      <c r="I23" s="75">
        <v>207.20833333333334</v>
      </c>
      <c r="J23" s="81">
        <f t="shared" si="3"/>
        <v>0.28819444444445708</v>
      </c>
      <c r="K23" s="213"/>
      <c r="L23" s="214">
        <f>D23+G23+J23</f>
        <v>0.78819444444445708</v>
      </c>
      <c r="M23" s="209" t="s">
        <v>65</v>
      </c>
      <c r="N23" s="96">
        <v>11</v>
      </c>
      <c r="O23" s="97" t="s">
        <v>68</v>
      </c>
      <c r="P23" s="86">
        <v>267</v>
      </c>
      <c r="Q23" s="74">
        <v>8158.12</v>
      </c>
    </row>
    <row r="24" spans="1:17" ht="25.5" x14ac:dyDescent="0.25">
      <c r="A24" s="16" t="s">
        <v>77</v>
      </c>
      <c r="B24" s="76"/>
      <c r="C24" s="76"/>
      <c r="D24" s="75">
        <f>SUM(D21:D23)</f>
        <v>0.79861111111108585</v>
      </c>
      <c r="E24" s="77"/>
      <c r="F24" s="77"/>
      <c r="G24" s="75">
        <f>SUM(G21:G23)</f>
        <v>0.79513888888888573</v>
      </c>
      <c r="H24" s="77"/>
      <c r="I24" s="77"/>
      <c r="J24" s="81">
        <f>SUM(J21:J23)</f>
        <v>0.76388888888891415</v>
      </c>
      <c r="K24" s="85"/>
      <c r="L24" s="94">
        <f>SUM(L21:L23)</f>
        <v>2.3576388888888857</v>
      </c>
      <c r="M24" s="74" t="s">
        <v>80</v>
      </c>
      <c r="N24" s="74">
        <v>41659.760000000002</v>
      </c>
      <c r="P24" s="90" t="s">
        <v>69</v>
      </c>
      <c r="Q24" s="49">
        <v>69119.710000000006</v>
      </c>
    </row>
    <row r="25" spans="1:17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N24+Sheet24!O25</f>
        <v>821615.55799999996</v>
      </c>
      <c r="P25" s="209" t="s">
        <v>79</v>
      </c>
      <c r="Q25" s="99">
        <v>59079.89</v>
      </c>
    </row>
    <row r="26" spans="1:17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51000</v>
      </c>
      <c r="P26" s="57" t="s">
        <v>93</v>
      </c>
      <c r="Q26" s="78">
        <f>Q24+Sheet24!Q26</f>
        <v>1331285.55</v>
      </c>
    </row>
    <row r="27" spans="1:17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56.35</v>
      </c>
      <c r="M27" s="63"/>
      <c r="N27" s="100">
        <f>N22/L27</f>
        <v>687.54658385093171</v>
      </c>
      <c r="O27" s="92" t="s">
        <v>75</v>
      </c>
      <c r="P27" s="78"/>
      <c r="Q27" s="74" t="s">
        <v>132</v>
      </c>
    </row>
    <row r="28" spans="1:17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17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17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L30" s="1"/>
      <c r="P30" s="70" t="s">
        <v>52</v>
      </c>
    </row>
    <row r="31" spans="1:17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L31" s="1"/>
      <c r="P31" s="1" t="s">
        <v>55</v>
      </c>
    </row>
    <row r="32" spans="1:17" x14ac:dyDescent="0.25">
      <c r="A32" s="13"/>
      <c r="B32" s="64"/>
      <c r="C32" s="13"/>
      <c r="D32" s="13"/>
      <c r="E32" s="28"/>
      <c r="F32" s="28"/>
      <c r="G32" s="182"/>
      <c r="H32" s="13"/>
      <c r="I32" s="13"/>
      <c r="J32" s="13"/>
      <c r="K32" s="12"/>
      <c r="L32" s="12"/>
      <c r="M32" s="65"/>
      <c r="N32" s="13"/>
      <c r="O32" s="13"/>
      <c r="P32" s="13"/>
      <c r="Q32" s="13"/>
    </row>
    <row r="33" spans="1:14" x14ac:dyDescent="0.25">
      <c r="B33" s="73"/>
      <c r="C33" s="68"/>
      <c r="D33" s="68"/>
      <c r="E33" s="70"/>
      <c r="F33" s="70"/>
      <c r="G33" s="200"/>
      <c r="H33" s="68"/>
      <c r="I33" s="68"/>
      <c r="J33" s="68"/>
      <c r="K33" s="201"/>
      <c r="L33" s="201"/>
      <c r="M33" s="68"/>
      <c r="N33" s="68"/>
    </row>
    <row r="34" spans="1:14" x14ac:dyDescent="0.25">
      <c r="A34" s="68"/>
      <c r="B34" s="73"/>
      <c r="C34" s="68"/>
      <c r="D34" s="68"/>
      <c r="E34" s="70"/>
      <c r="F34" s="70"/>
      <c r="G34" s="200"/>
      <c r="H34" s="68"/>
      <c r="I34" s="68"/>
      <c r="J34" s="68"/>
      <c r="K34" s="201"/>
      <c r="L34" s="201"/>
      <c r="M34" s="70"/>
    </row>
    <row r="35" spans="1:14" x14ac:dyDescent="0.25">
      <c r="A35" s="68"/>
      <c r="B35" s="185"/>
      <c r="D35" s="1"/>
      <c r="G35" s="58"/>
      <c r="H35" s="1"/>
      <c r="I35" s="1"/>
      <c r="J35" s="1"/>
      <c r="K35" s="186"/>
      <c r="L35" s="186"/>
      <c r="M35" s="4"/>
    </row>
    <row r="36" spans="1:14" x14ac:dyDescent="0.25">
      <c r="A36" s="68"/>
      <c r="B36" s="73"/>
      <c r="C36" s="68"/>
      <c r="D36" s="68"/>
      <c r="E36" s="70"/>
      <c r="F36" s="70"/>
      <c r="G36" s="200"/>
      <c r="H36" s="68"/>
      <c r="I36" s="68"/>
      <c r="J36" s="68"/>
      <c r="K36" s="201"/>
      <c r="L36" s="201"/>
      <c r="M36" s="68"/>
      <c r="N36" s="68"/>
    </row>
    <row r="40" spans="1:14" x14ac:dyDescent="0.25">
      <c r="N40" s="56" t="s">
        <v>11</v>
      </c>
    </row>
    <row r="43" spans="1:14" x14ac:dyDescent="0.25">
      <c r="B43" s="64"/>
      <c r="C43" s="13"/>
      <c r="D43" s="27"/>
      <c r="E43" s="28"/>
      <c r="F43" s="28"/>
      <c r="G43" s="29"/>
      <c r="H43" s="27"/>
      <c r="I43" s="27"/>
      <c r="J43" s="27"/>
    </row>
    <row r="51" spans="2:12" x14ac:dyDescent="0.25">
      <c r="B51" s="1"/>
      <c r="D51" s="1"/>
      <c r="E51" s="1"/>
      <c r="F51" s="1"/>
      <c r="G51" s="1"/>
      <c r="H51" s="1"/>
      <c r="I51" s="1"/>
      <c r="J51" s="1"/>
      <c r="K51" s="1"/>
      <c r="L51" s="1"/>
    </row>
    <row r="52" spans="2:12" x14ac:dyDescent="0.25">
      <c r="B52" s="1"/>
      <c r="D52" s="1"/>
      <c r="E52" s="1"/>
      <c r="F52" s="1"/>
      <c r="G52" s="1"/>
      <c r="H52" s="1"/>
      <c r="I52" s="1"/>
      <c r="J52" s="1"/>
      <c r="K52" s="1"/>
      <c r="L52" s="1"/>
    </row>
    <row r="53" spans="2:12" x14ac:dyDescent="0.25">
      <c r="B53" s="1"/>
      <c r="D53" s="1"/>
      <c r="E53" s="1"/>
      <c r="F53" s="1"/>
      <c r="G53" s="1"/>
      <c r="H53" s="1"/>
      <c r="I53" s="1"/>
      <c r="J53" s="1"/>
      <c r="K53" s="1"/>
      <c r="L53" s="1"/>
    </row>
    <row r="54" spans="2:12" x14ac:dyDescent="0.25">
      <c r="B54" s="1"/>
      <c r="D54" s="1"/>
      <c r="E54" s="1"/>
      <c r="F54" s="1"/>
      <c r="G54" s="1"/>
      <c r="H54" s="1"/>
      <c r="I54" s="1"/>
      <c r="J54" s="1"/>
      <c r="K54" s="1"/>
      <c r="L54" s="1"/>
    </row>
    <row r="55" spans="2:12" x14ac:dyDescent="0.25">
      <c r="B55" s="1"/>
      <c r="D55" s="1"/>
      <c r="E55" s="1"/>
      <c r="F55" s="1"/>
      <c r="G55" s="1"/>
      <c r="H55" s="1"/>
      <c r="I55" s="1"/>
      <c r="J55" s="1"/>
      <c r="K55" s="1"/>
      <c r="L55" s="1"/>
    </row>
    <row r="56" spans="2:12" x14ac:dyDescent="0.25">
      <c r="B56" s="1"/>
      <c r="D56" s="1"/>
      <c r="E56" s="1"/>
      <c r="F56" s="1"/>
      <c r="G56" s="1"/>
      <c r="H56" s="1"/>
      <c r="I56" s="1"/>
      <c r="J56" s="1"/>
      <c r="K56" s="1"/>
      <c r="L56" s="1"/>
    </row>
    <row r="57" spans="2:12" x14ac:dyDescent="0.25">
      <c r="B57" s="1"/>
      <c r="D57" s="1"/>
      <c r="E57" s="1"/>
      <c r="F57" s="1"/>
      <c r="G57" s="1"/>
      <c r="H57" s="1"/>
      <c r="I57" s="1"/>
      <c r="J57" s="1"/>
      <c r="K57" s="1"/>
      <c r="L57" s="1"/>
    </row>
    <row r="58" spans="2:12" x14ac:dyDescent="0.25">
      <c r="B58" s="1"/>
      <c r="D58" s="1"/>
      <c r="E58" s="1"/>
      <c r="F58" s="1"/>
      <c r="G58" s="1"/>
      <c r="H58" s="1"/>
      <c r="I58" s="1"/>
      <c r="J58" s="1"/>
      <c r="K58" s="1"/>
      <c r="L58" s="1"/>
    </row>
    <row r="59" spans="2:12" x14ac:dyDescent="0.25">
      <c r="B59" s="1"/>
      <c r="D59" s="1"/>
      <c r="E59" s="1"/>
      <c r="F59" s="1"/>
      <c r="G59" s="1"/>
      <c r="H59" s="1"/>
      <c r="I59" s="1"/>
      <c r="J59" s="1"/>
      <c r="K59" s="1"/>
      <c r="L59" s="1"/>
    </row>
    <row r="60" spans="2:12" x14ac:dyDescent="0.25">
      <c r="B60" s="1"/>
      <c r="D60" s="1"/>
      <c r="E60" s="1"/>
      <c r="F60" s="1"/>
      <c r="G60" s="1"/>
      <c r="H60" s="1"/>
      <c r="I60" s="1"/>
      <c r="J60" s="1"/>
      <c r="K60" s="1"/>
      <c r="L60" s="1"/>
    </row>
    <row r="61" spans="2:12" x14ac:dyDescent="0.25">
      <c r="B61" s="1"/>
      <c r="D61" s="1"/>
      <c r="E61" s="1"/>
      <c r="F61" s="1"/>
      <c r="G61" s="1"/>
      <c r="H61" s="1"/>
      <c r="I61" s="1"/>
      <c r="J61" s="1"/>
      <c r="K61" s="1"/>
      <c r="L61" s="1"/>
    </row>
    <row r="62" spans="2:12" x14ac:dyDescent="0.25">
      <c r="B62" s="1"/>
      <c r="D62" s="1"/>
      <c r="E62" s="1"/>
      <c r="F62" s="1"/>
      <c r="G62" s="1"/>
      <c r="H62" s="1"/>
      <c r="I62" s="1"/>
      <c r="J62" s="1"/>
      <c r="K62" s="1"/>
      <c r="L62" s="1"/>
    </row>
    <row r="63" spans="2:12" x14ac:dyDescent="0.25">
      <c r="B63" s="1"/>
      <c r="D63" s="1"/>
      <c r="E63" s="1"/>
      <c r="F63" s="1"/>
      <c r="G63" s="1"/>
      <c r="H63" s="1"/>
      <c r="I63" s="1"/>
      <c r="J63" s="1"/>
      <c r="K63" s="1"/>
      <c r="L63" s="1"/>
    </row>
    <row r="64" spans="2:12" x14ac:dyDescent="0.25">
      <c r="B64" s="1"/>
      <c r="D64" s="1"/>
      <c r="E64" s="1"/>
      <c r="F64" s="1"/>
      <c r="G64" s="1"/>
      <c r="H64" s="1"/>
      <c r="I64" s="1"/>
      <c r="J64" s="1"/>
      <c r="K64" s="1"/>
      <c r="L64" s="1"/>
    </row>
    <row r="65" spans="2:12" x14ac:dyDescent="0.25">
      <c r="B65" s="1"/>
      <c r="D65" s="1"/>
      <c r="E65" s="1"/>
      <c r="F65" s="1"/>
      <c r="G65" s="1"/>
      <c r="H65" s="1"/>
      <c r="I65" s="1"/>
      <c r="J65" s="1"/>
      <c r="K65" s="1"/>
      <c r="L65" s="1"/>
    </row>
    <row r="66" spans="2:12" x14ac:dyDescent="0.25">
      <c r="B66" s="1"/>
      <c r="D66" s="1"/>
      <c r="E66" s="1"/>
      <c r="F66" s="1"/>
      <c r="G66" s="1"/>
      <c r="H66" s="1"/>
      <c r="I66" s="1"/>
      <c r="J66" s="1"/>
      <c r="K66" s="1"/>
      <c r="L66" s="1"/>
    </row>
    <row r="67" spans="2:12" x14ac:dyDescent="0.25">
      <c r="B67" s="1"/>
      <c r="D67" s="1"/>
      <c r="E67" s="1"/>
      <c r="F67" s="1"/>
      <c r="G67" s="1"/>
      <c r="H67" s="1"/>
      <c r="I67" s="1"/>
      <c r="J67" s="1"/>
      <c r="K67" s="1"/>
      <c r="L67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.75" right="0" top="0.5" bottom="0" header="0.31496062992126" footer="0.31496062992126"/>
  <pageSetup paperSize="9" scale="84" orientation="landscape" horizontalDpi="4294967293" verticalDpi="4294967293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topLeftCell="A10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20.25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191</v>
      </c>
    </row>
    <row r="3" spans="1:18" ht="38.25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  <c r="R3" s="20"/>
    </row>
    <row r="4" spans="1:18" x14ac:dyDescent="0.25">
      <c r="A4" s="21"/>
      <c r="B4" s="22" t="s">
        <v>12</v>
      </c>
      <c r="C4" s="23"/>
      <c r="D4" s="23"/>
      <c r="E4" s="23"/>
      <c r="F4" s="23"/>
      <c r="G4" s="23"/>
      <c r="H4" s="23"/>
      <c r="I4" s="23"/>
      <c r="J4" s="23"/>
      <c r="K4" s="23">
        <v>158</v>
      </c>
      <c r="L4" s="23">
        <v>105</v>
      </c>
      <c r="M4" s="115">
        <f>L4+K4</f>
        <v>263</v>
      </c>
      <c r="N4" s="123" t="s">
        <v>58</v>
      </c>
      <c r="O4" s="117" t="s">
        <v>94</v>
      </c>
      <c r="P4" s="124" t="s">
        <v>95</v>
      </c>
      <c r="Q4" s="36"/>
      <c r="R4" s="79"/>
    </row>
    <row r="5" spans="1:18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8</v>
      </c>
      <c r="L5" s="23">
        <v>0</v>
      </c>
      <c r="M5" s="115">
        <f t="shared" ref="M5:M7" si="0">L5+K5</f>
        <v>8</v>
      </c>
      <c r="N5" s="123" t="s">
        <v>57</v>
      </c>
      <c r="O5" s="75"/>
      <c r="P5" s="75"/>
      <c r="Q5" s="75"/>
      <c r="R5" s="13"/>
    </row>
    <row r="6" spans="1:18" x14ac:dyDescent="0.25">
      <c r="A6" s="24" t="s">
        <v>15</v>
      </c>
      <c r="B6" s="22" t="s">
        <v>16</v>
      </c>
      <c r="C6" s="23"/>
      <c r="D6" s="23"/>
      <c r="E6" s="23"/>
      <c r="F6" s="23"/>
      <c r="G6" s="23"/>
      <c r="H6" s="23"/>
      <c r="I6" s="23"/>
      <c r="J6" s="23"/>
      <c r="K6" s="23">
        <v>35</v>
      </c>
      <c r="L6" s="23">
        <v>12</v>
      </c>
      <c r="M6" s="115">
        <f t="shared" si="0"/>
        <v>47</v>
      </c>
      <c r="N6" s="123" t="s">
        <v>57</v>
      </c>
      <c r="O6" s="118"/>
      <c r="P6" s="74"/>
      <c r="Q6" s="211"/>
      <c r="R6" s="13"/>
    </row>
    <row r="7" spans="1:18" x14ac:dyDescent="0.25">
      <c r="A7" s="26"/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>
        <v>0</v>
      </c>
      <c r="L7" s="23">
        <v>0</v>
      </c>
      <c r="M7" s="115">
        <f t="shared" si="0"/>
        <v>0</v>
      </c>
      <c r="N7" s="123" t="s">
        <v>58</v>
      </c>
      <c r="O7" s="75"/>
      <c r="P7" s="75"/>
      <c r="Q7" s="75"/>
      <c r="R7" s="13"/>
    </row>
    <row r="8" spans="1:18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11" t="s">
        <v>0</v>
      </c>
      <c r="R8" s="31"/>
    </row>
    <row r="9" spans="1:18" ht="15" x14ac:dyDescent="0.25">
      <c r="A9" s="36"/>
      <c r="B9" s="37" t="s">
        <v>12</v>
      </c>
      <c r="C9" s="23"/>
      <c r="D9" s="23">
        <v>0</v>
      </c>
      <c r="E9" s="23"/>
      <c r="F9" s="23"/>
      <c r="G9" s="23"/>
      <c r="H9" s="23"/>
      <c r="I9" s="23"/>
      <c r="J9" s="23"/>
      <c r="K9" s="23">
        <v>188</v>
      </c>
      <c r="L9" s="23">
        <v>75</v>
      </c>
      <c r="M9" s="115">
        <f t="shared" ref="M9:M12" si="1">L9+K9</f>
        <v>263</v>
      </c>
      <c r="N9" s="93" t="s">
        <v>58</v>
      </c>
      <c r="O9" s="120"/>
      <c r="P9" s="93"/>
      <c r="Q9" s="41"/>
      <c r="R9" s="35"/>
    </row>
    <row r="10" spans="1:18" ht="15" x14ac:dyDescent="0.25">
      <c r="A10" s="39" t="s">
        <v>25</v>
      </c>
      <c r="B10" s="37" t="s">
        <v>14</v>
      </c>
      <c r="C10" s="23"/>
      <c r="D10" s="23"/>
      <c r="E10" s="23"/>
      <c r="F10" s="23"/>
      <c r="G10" s="23"/>
      <c r="H10" s="23"/>
      <c r="I10" s="23"/>
      <c r="J10" s="23"/>
      <c r="K10" s="23">
        <v>41</v>
      </c>
      <c r="L10" s="23">
        <v>0</v>
      </c>
      <c r="M10" s="115">
        <f t="shared" si="1"/>
        <v>41</v>
      </c>
      <c r="N10" s="93" t="s">
        <v>58</v>
      </c>
      <c r="O10" s="275" t="s">
        <v>97</v>
      </c>
      <c r="P10" s="276"/>
      <c r="Q10" s="49" t="s">
        <v>74</v>
      </c>
      <c r="R10" s="38"/>
    </row>
    <row r="11" spans="1:18" x14ac:dyDescent="0.25">
      <c r="A11" s="39" t="s">
        <v>26</v>
      </c>
      <c r="B11" s="37" t="s">
        <v>16</v>
      </c>
      <c r="C11" s="23"/>
      <c r="D11" s="23"/>
      <c r="E11" s="23"/>
      <c r="F11" s="23"/>
      <c r="G11" s="23"/>
      <c r="H11" s="23"/>
      <c r="I11" s="23"/>
      <c r="J11" s="23"/>
      <c r="K11" s="23">
        <v>10</v>
      </c>
      <c r="L11" s="23">
        <v>5</v>
      </c>
      <c r="M11" s="115">
        <f t="shared" si="1"/>
        <v>15</v>
      </c>
      <c r="N11" s="93" t="s">
        <v>139</v>
      </c>
      <c r="O11" s="117" t="s">
        <v>94</v>
      </c>
      <c r="P11" s="124" t="s">
        <v>95</v>
      </c>
      <c r="Q11" s="75"/>
      <c r="R11" s="40"/>
    </row>
    <row r="12" spans="1:18" x14ac:dyDescent="0.25">
      <c r="A12" s="41"/>
      <c r="B12" s="37" t="s">
        <v>17</v>
      </c>
      <c r="C12" s="23"/>
      <c r="D12" s="23"/>
      <c r="E12" s="23"/>
      <c r="F12" s="23"/>
      <c r="G12" s="23"/>
      <c r="H12" s="23"/>
      <c r="I12" s="23"/>
      <c r="J12" s="23"/>
      <c r="K12" s="23">
        <v>17</v>
      </c>
      <c r="L12" s="23">
        <v>0</v>
      </c>
      <c r="M12" s="115">
        <f t="shared" si="1"/>
        <v>17</v>
      </c>
      <c r="N12" s="93"/>
      <c r="O12" s="75"/>
      <c r="P12" s="75"/>
      <c r="Q12" s="75"/>
      <c r="R12" s="40"/>
    </row>
    <row r="13" spans="1:18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11"/>
      <c r="R13" s="40"/>
    </row>
    <row r="14" spans="1:18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0</v>
      </c>
      <c r="L14" s="23">
        <v>0</v>
      </c>
      <c r="M14" s="115">
        <f t="shared" ref="M14:M17" si="2">L14+K14</f>
        <v>0</v>
      </c>
      <c r="N14" s="122"/>
      <c r="O14" s="119"/>
      <c r="P14" s="74"/>
      <c r="Q14" s="212"/>
      <c r="R14" s="42"/>
    </row>
    <row r="15" spans="1:18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15">
        <f t="shared" si="2"/>
        <v>0</v>
      </c>
      <c r="N15" s="122"/>
      <c r="O15" s="121"/>
      <c r="P15" s="93"/>
      <c r="Q15" s="43"/>
      <c r="R15" s="35"/>
    </row>
    <row r="16" spans="1:18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0</v>
      </c>
      <c r="L16" s="23">
        <v>0</v>
      </c>
      <c r="M16" s="115">
        <f t="shared" si="2"/>
        <v>0</v>
      </c>
      <c r="N16" s="122"/>
      <c r="O16" s="122"/>
      <c r="P16" s="93"/>
      <c r="Q16" s="43"/>
      <c r="R16" s="38"/>
    </row>
    <row r="17" spans="1:18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0</v>
      </c>
      <c r="L17" s="23">
        <v>0</v>
      </c>
      <c r="M17" s="115">
        <f t="shared" si="2"/>
        <v>0</v>
      </c>
      <c r="N17" s="122"/>
      <c r="O17" s="122"/>
      <c r="P17" s="93"/>
      <c r="Q17" s="41"/>
      <c r="R17" s="40"/>
    </row>
    <row r="18" spans="1:18" ht="15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v>711</v>
      </c>
      <c r="O18" s="277" t="s">
        <v>72</v>
      </c>
      <c r="P18" s="278"/>
      <c r="Q18" s="74" t="s">
        <v>71</v>
      </c>
      <c r="R18" s="40"/>
    </row>
    <row r="19" spans="1:18" ht="25.5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v>70</v>
      </c>
      <c r="O19" s="78">
        <v>0</v>
      </c>
      <c r="P19" s="52" t="s">
        <v>137</v>
      </c>
      <c r="Q19" s="74" t="s">
        <v>192</v>
      </c>
      <c r="R19" s="42"/>
    </row>
    <row r="20" spans="1:18" ht="38.25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v>82</v>
      </c>
      <c r="O20" s="88" t="s">
        <v>66</v>
      </c>
      <c r="P20" s="85">
        <v>69</v>
      </c>
      <c r="Q20" s="74">
        <v>4831</v>
      </c>
      <c r="R20" s="31"/>
    </row>
    <row r="21" spans="1:18" ht="25.5" x14ac:dyDescent="0.25">
      <c r="A21" s="16" t="s">
        <v>44</v>
      </c>
      <c r="B21" s="75">
        <v>206.24305555555554</v>
      </c>
      <c r="C21" s="75">
        <v>206.54166666666666</v>
      </c>
      <c r="D21" s="75">
        <f t="shared" ref="D21:D23" si="3">C21-B21</f>
        <v>0.29861111111111427</v>
      </c>
      <c r="E21" s="75">
        <v>206.57638888888889</v>
      </c>
      <c r="F21" s="75">
        <v>206.875</v>
      </c>
      <c r="G21" s="75">
        <f>F21-E21</f>
        <v>0.29861111111111427</v>
      </c>
      <c r="H21" s="75">
        <v>206.92361111111111</v>
      </c>
      <c r="I21" s="75">
        <v>207.20833333333334</v>
      </c>
      <c r="J21" s="81">
        <f>I21-H21-K21</f>
        <v>0.28472222222222854</v>
      </c>
      <c r="K21" s="75"/>
      <c r="L21" s="83">
        <f>D21+G21+J21</f>
        <v>0.88194444444445708</v>
      </c>
      <c r="M21" s="209" t="s">
        <v>45</v>
      </c>
      <c r="N21" s="74">
        <v>106</v>
      </c>
      <c r="O21" s="89" t="s">
        <v>70</v>
      </c>
      <c r="P21" s="85">
        <v>290</v>
      </c>
      <c r="Q21" s="74">
        <v>7029</v>
      </c>
      <c r="R21" s="28"/>
    </row>
    <row r="22" spans="1:18" ht="25.5" x14ac:dyDescent="0.25">
      <c r="A22" s="16" t="s">
        <v>46</v>
      </c>
      <c r="B22" s="75">
        <v>206.27083333333334</v>
      </c>
      <c r="C22" s="75">
        <v>206.54166666666666</v>
      </c>
      <c r="D22" s="75">
        <f t="shared" si="3"/>
        <v>0.27083333333331439</v>
      </c>
      <c r="E22" s="75">
        <v>206.58333333333334</v>
      </c>
      <c r="F22" s="75">
        <v>206.875</v>
      </c>
      <c r="G22" s="75">
        <f t="shared" ref="G22:G23" si="4">F22-E22</f>
        <v>0.29166666666665719</v>
      </c>
      <c r="H22" s="75">
        <v>206.92013888888889</v>
      </c>
      <c r="I22" s="75">
        <v>207.20833333333334</v>
      </c>
      <c r="J22" s="81">
        <f t="shared" ref="J22:J23" si="5">I22-H22</f>
        <v>0.28819444444445708</v>
      </c>
      <c r="K22" s="85"/>
      <c r="L22" s="83">
        <f>D22+G22+J22</f>
        <v>0.85069444444442865</v>
      </c>
      <c r="M22" s="55" t="s">
        <v>47</v>
      </c>
      <c r="N22" s="74">
        <v>42023.35</v>
      </c>
      <c r="O22" s="91" t="s">
        <v>67</v>
      </c>
      <c r="P22" s="85">
        <v>141</v>
      </c>
      <c r="Q22" s="74">
        <v>5099.91</v>
      </c>
      <c r="R22" s="28"/>
    </row>
    <row r="23" spans="1:18" ht="25.5" x14ac:dyDescent="0.25">
      <c r="A23" s="215" t="s">
        <v>48</v>
      </c>
      <c r="B23" s="205">
        <v>206.24652777777777</v>
      </c>
      <c r="C23" s="75">
        <v>206.54166666666666</v>
      </c>
      <c r="D23" s="205">
        <f t="shared" si="3"/>
        <v>0.29513888888888573</v>
      </c>
      <c r="E23" s="205">
        <v>206.65625</v>
      </c>
      <c r="F23" s="75">
        <v>206.875</v>
      </c>
      <c r="G23" s="205">
        <f t="shared" si="4"/>
        <v>0.21875</v>
      </c>
      <c r="H23" s="75">
        <v>206.92708333333334</v>
      </c>
      <c r="I23" s="75">
        <v>207.20833333333334</v>
      </c>
      <c r="J23" s="81">
        <f t="shared" si="5"/>
        <v>0.28125</v>
      </c>
      <c r="K23" s="213"/>
      <c r="L23" s="214">
        <f>D23+G23+J23</f>
        <v>0.79513888888888573</v>
      </c>
      <c r="M23" s="209" t="s">
        <v>65</v>
      </c>
      <c r="N23" s="96">
        <v>11</v>
      </c>
      <c r="O23" s="97" t="s">
        <v>68</v>
      </c>
      <c r="P23" s="86">
        <v>192</v>
      </c>
      <c r="Q23" s="74">
        <v>8201.8799999999992</v>
      </c>
      <c r="R23" s="28"/>
    </row>
    <row r="24" spans="1:18" ht="25.5" x14ac:dyDescent="0.25">
      <c r="A24" s="16" t="s">
        <v>77</v>
      </c>
      <c r="B24" s="76"/>
      <c r="C24" s="76"/>
      <c r="D24" s="75">
        <f>SUM(D21:D23)</f>
        <v>0.86458333333331439</v>
      </c>
      <c r="E24" s="77"/>
      <c r="F24" s="77"/>
      <c r="G24" s="75">
        <f>SUM(G21:G23)</f>
        <v>0.80902777777777146</v>
      </c>
      <c r="H24" s="77"/>
      <c r="I24" s="77"/>
      <c r="J24" s="81">
        <f>SUM(J21:J23)</f>
        <v>0.85416666666668561</v>
      </c>
      <c r="K24" s="85"/>
      <c r="L24" s="94">
        <f>SUM(L21:L23)</f>
        <v>2.5277777777777715</v>
      </c>
      <c r="M24" s="74" t="s">
        <v>80</v>
      </c>
      <c r="N24" s="74">
        <v>41976</v>
      </c>
      <c r="P24" s="90" t="s">
        <v>69</v>
      </c>
      <c r="Q24" s="49">
        <v>61119</v>
      </c>
      <c r="R24" s="28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N24+Sheet25!O25</f>
        <v>863591.55799999996</v>
      </c>
      <c r="P25" s="209" t="s">
        <v>79</v>
      </c>
      <c r="Q25" s="99">
        <v>65950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231">
        <v>60.4</v>
      </c>
      <c r="M26" s="116"/>
      <c r="N26" s="59" t="s">
        <v>49</v>
      </c>
      <c r="O26" s="25">
        <v>58000</v>
      </c>
      <c r="P26" s="57" t="s">
        <v>93</v>
      </c>
      <c r="Q26" s="78">
        <f>Q24+Sheet25!Q26</f>
        <v>1392404.55</v>
      </c>
      <c r="R26" s="28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 t="s">
        <v>11</v>
      </c>
      <c r="M27" s="63"/>
      <c r="N27" s="100">
        <f>N22/L26</f>
        <v>695.75082781456956</v>
      </c>
      <c r="O27" s="92" t="s">
        <v>75</v>
      </c>
      <c r="P27" s="78">
        <v>905025.96</v>
      </c>
      <c r="Q27" s="74" t="s">
        <v>132</v>
      </c>
    </row>
    <row r="28" spans="1:18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60"/>
    </row>
    <row r="29" spans="1:18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  <c r="R30" s="13"/>
    </row>
    <row r="31" spans="1:18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  <c r="R31" s="13"/>
    </row>
    <row r="32" spans="1:18" x14ac:dyDescent="0.25">
      <c r="B32" s="67"/>
      <c r="C32" s="68"/>
      <c r="D32" s="69"/>
      <c r="E32" s="70"/>
      <c r="F32" s="70"/>
      <c r="G32" s="71"/>
      <c r="H32" s="69"/>
      <c r="I32" s="69" t="s">
        <v>11</v>
      </c>
      <c r="J32" s="69"/>
      <c r="K32" s="72"/>
      <c r="L32" s="72"/>
      <c r="M32" s="68"/>
      <c r="N32" s="68"/>
    </row>
    <row r="34" spans="2:11" x14ac:dyDescent="0.25">
      <c r="B34" s="64"/>
      <c r="C34" s="13"/>
      <c r="D34" s="27"/>
      <c r="E34" s="28"/>
      <c r="F34" s="28"/>
      <c r="G34" s="29"/>
      <c r="H34" s="27"/>
      <c r="I34" s="27"/>
      <c r="J34" s="27"/>
    </row>
    <row r="42" spans="2:11" x14ac:dyDescent="0.25">
      <c r="B42" s="1"/>
      <c r="D42" s="1"/>
      <c r="E42" s="1"/>
      <c r="F42" s="1"/>
      <c r="G42" s="1"/>
      <c r="H42" s="1"/>
      <c r="I42" s="1"/>
      <c r="J42" s="1"/>
      <c r="K42" s="1"/>
    </row>
    <row r="43" spans="2:11" x14ac:dyDescent="0.25">
      <c r="B43" s="1"/>
      <c r="D43" s="1"/>
      <c r="E43" s="1"/>
      <c r="F43" s="1"/>
      <c r="G43" s="1"/>
      <c r="H43" s="1"/>
      <c r="I43" s="1"/>
      <c r="J43" s="1"/>
      <c r="K43" s="1"/>
    </row>
    <row r="44" spans="2:11" x14ac:dyDescent="0.25">
      <c r="B44" s="1"/>
      <c r="D44" s="1"/>
      <c r="E44" s="1"/>
      <c r="F44" s="1"/>
      <c r="G44" s="1"/>
      <c r="H44" s="1"/>
      <c r="I44" s="1"/>
      <c r="J44" s="1"/>
      <c r="K44" s="1"/>
    </row>
    <row r="45" spans="2:11" x14ac:dyDescent="0.25">
      <c r="B45" s="1"/>
      <c r="D45" s="1"/>
      <c r="E45" s="1"/>
      <c r="F45" s="1"/>
      <c r="G45" s="1"/>
      <c r="H45" s="1"/>
      <c r="I45" s="1"/>
      <c r="J45" s="1"/>
      <c r="K45" s="1"/>
    </row>
    <row r="46" spans="2:11" x14ac:dyDescent="0.25">
      <c r="B46" s="1"/>
      <c r="D46" s="1"/>
      <c r="E46" s="1"/>
      <c r="F46" s="1"/>
      <c r="G46" s="1"/>
      <c r="H46" s="1"/>
      <c r="I46" s="1"/>
      <c r="J46" s="1"/>
      <c r="K46" s="1"/>
    </row>
    <row r="47" spans="2:11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1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.5" right="0" top="0.5" bottom="0" header="0.31496062992126" footer="0.31496062992126"/>
  <pageSetup paperSize="9" scale="92" orientation="landscape" horizontalDpi="4294967293" verticalDpi="4294967293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0"/>
  <sheetViews>
    <sheetView topLeftCell="A10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193</v>
      </c>
    </row>
    <row r="3" spans="1:18" ht="38.25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  <c r="R3" s="20"/>
    </row>
    <row r="4" spans="1:18" x14ac:dyDescent="0.25">
      <c r="A4" s="21"/>
      <c r="B4" s="22" t="s">
        <v>12</v>
      </c>
      <c r="C4" s="23"/>
      <c r="D4" s="23"/>
      <c r="E4" s="23"/>
      <c r="F4" s="23"/>
      <c r="G4" s="23"/>
      <c r="H4" s="23"/>
      <c r="I4" s="23"/>
      <c r="J4" s="23"/>
      <c r="K4" s="23">
        <v>182</v>
      </c>
      <c r="L4" s="23">
        <v>90</v>
      </c>
      <c r="M4" s="115">
        <f>L4+K4</f>
        <v>272</v>
      </c>
      <c r="N4" s="123"/>
      <c r="O4" s="117" t="s">
        <v>94</v>
      </c>
      <c r="P4" s="124" t="s">
        <v>95</v>
      </c>
      <c r="Q4" s="36"/>
      <c r="R4" s="79"/>
    </row>
    <row r="5" spans="1:18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11</v>
      </c>
      <c r="L5" s="23">
        <v>0</v>
      </c>
      <c r="M5" s="115">
        <f t="shared" ref="M5:M7" si="0">L5+K5</f>
        <v>11</v>
      </c>
      <c r="N5" s="123"/>
      <c r="O5" s="75"/>
      <c r="P5" s="75"/>
      <c r="Q5" s="75"/>
      <c r="R5" s="13"/>
    </row>
    <row r="6" spans="1:18" x14ac:dyDescent="0.25">
      <c r="A6" s="24" t="s">
        <v>15</v>
      </c>
      <c r="B6" s="22" t="s">
        <v>16</v>
      </c>
      <c r="C6" s="23"/>
      <c r="D6" s="23"/>
      <c r="E6" s="23"/>
      <c r="F6" s="23"/>
      <c r="G6" s="23"/>
      <c r="H6" s="23"/>
      <c r="I6" s="23"/>
      <c r="J6" s="23"/>
      <c r="K6" s="23">
        <v>12</v>
      </c>
      <c r="L6" s="23">
        <v>10</v>
      </c>
      <c r="M6" s="115">
        <f t="shared" si="0"/>
        <v>22</v>
      </c>
      <c r="N6" s="123"/>
      <c r="O6" s="118"/>
      <c r="P6" s="74"/>
      <c r="Q6" s="211"/>
      <c r="R6" s="13"/>
    </row>
    <row r="7" spans="1:18" x14ac:dyDescent="0.25">
      <c r="A7" s="26"/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>
        <v>36</v>
      </c>
      <c r="L7" s="23">
        <v>0</v>
      </c>
      <c r="M7" s="115">
        <f t="shared" si="0"/>
        <v>36</v>
      </c>
      <c r="N7" s="123"/>
      <c r="O7" s="75"/>
      <c r="P7" s="75"/>
      <c r="Q7" s="75"/>
      <c r="R7" s="13"/>
    </row>
    <row r="8" spans="1:18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>
        <v>86</v>
      </c>
      <c r="N8" s="34" t="s">
        <v>10</v>
      </c>
      <c r="O8" s="118"/>
      <c r="P8" s="74"/>
      <c r="Q8" s="211" t="s">
        <v>0</v>
      </c>
      <c r="R8" s="31"/>
    </row>
    <row r="9" spans="1:18" ht="15" x14ac:dyDescent="0.25">
      <c r="A9" s="36"/>
      <c r="B9" s="37" t="s">
        <v>12</v>
      </c>
      <c r="C9" s="23"/>
      <c r="D9" s="23" t="s">
        <v>11</v>
      </c>
      <c r="E9" s="23"/>
      <c r="F9" s="23"/>
      <c r="G9" s="23"/>
      <c r="H9" s="23"/>
      <c r="I9" s="23"/>
      <c r="J9" s="23"/>
      <c r="K9" s="23">
        <v>170</v>
      </c>
      <c r="L9" s="23">
        <v>0</v>
      </c>
      <c r="M9" s="115">
        <f t="shared" ref="M9:M12" si="1">L9+K9</f>
        <v>170</v>
      </c>
      <c r="N9" s="93"/>
      <c r="O9" s="120"/>
      <c r="P9" s="93"/>
      <c r="Q9" s="41"/>
      <c r="R9" s="35"/>
    </row>
    <row r="10" spans="1:18" ht="15" x14ac:dyDescent="0.25">
      <c r="A10" s="39" t="s">
        <v>25</v>
      </c>
      <c r="B10" s="37" t="s">
        <v>14</v>
      </c>
      <c r="C10" s="23"/>
      <c r="D10" s="23"/>
      <c r="E10" s="23"/>
      <c r="F10" s="23"/>
      <c r="G10" s="23"/>
      <c r="H10" s="23"/>
      <c r="I10" s="23"/>
      <c r="J10" s="23"/>
      <c r="K10" s="23">
        <v>32</v>
      </c>
      <c r="L10" s="23">
        <v>0</v>
      </c>
      <c r="M10" s="115">
        <f t="shared" si="1"/>
        <v>32</v>
      </c>
      <c r="N10" s="93"/>
      <c r="O10" s="275" t="s">
        <v>97</v>
      </c>
      <c r="P10" s="276"/>
      <c r="Q10" s="49" t="s">
        <v>74</v>
      </c>
      <c r="R10" s="38"/>
    </row>
    <row r="11" spans="1:18" x14ac:dyDescent="0.25">
      <c r="A11" s="39" t="s">
        <v>26</v>
      </c>
      <c r="B11" s="37" t="s">
        <v>16</v>
      </c>
      <c r="C11" s="23"/>
      <c r="D11" s="23"/>
      <c r="E11" s="23"/>
      <c r="F11" s="23"/>
      <c r="G11" s="23"/>
      <c r="H11" s="23"/>
      <c r="I11" s="23"/>
      <c r="J11" s="23"/>
      <c r="K11" s="23">
        <v>20</v>
      </c>
      <c r="L11" s="23">
        <v>0</v>
      </c>
      <c r="M11" s="115">
        <f t="shared" si="1"/>
        <v>20</v>
      </c>
      <c r="N11" s="93"/>
      <c r="O11" s="117" t="s">
        <v>94</v>
      </c>
      <c r="P11" s="124" t="s">
        <v>95</v>
      </c>
      <c r="Q11" s="75"/>
      <c r="R11" s="40"/>
    </row>
    <row r="12" spans="1:18" x14ac:dyDescent="0.25">
      <c r="A12" s="41"/>
      <c r="B12" s="37" t="s">
        <v>17</v>
      </c>
      <c r="C12" s="23"/>
      <c r="D12" s="23"/>
      <c r="E12" s="23"/>
      <c r="F12" s="23"/>
      <c r="G12" s="23"/>
      <c r="H12" s="23"/>
      <c r="I12" s="23"/>
      <c r="J12" s="23"/>
      <c r="K12" s="23">
        <v>0</v>
      </c>
      <c r="L12" s="23">
        <v>0</v>
      </c>
      <c r="M12" s="115">
        <f t="shared" si="1"/>
        <v>0</v>
      </c>
      <c r="N12" s="93"/>
      <c r="O12" s="75"/>
      <c r="P12" s="75"/>
      <c r="Q12" s="75"/>
      <c r="R12" s="40"/>
    </row>
    <row r="13" spans="1:18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11"/>
      <c r="R13" s="40"/>
    </row>
    <row r="14" spans="1:18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0</v>
      </c>
      <c r="L14" s="23">
        <v>0</v>
      </c>
      <c r="M14" s="115">
        <v>183</v>
      </c>
      <c r="N14" s="122"/>
      <c r="O14" s="119"/>
      <c r="P14" s="74"/>
      <c r="Q14" s="212"/>
      <c r="R14" s="42"/>
    </row>
    <row r="15" spans="1:18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15">
        <v>21</v>
      </c>
      <c r="N15" s="122"/>
      <c r="O15" s="121"/>
      <c r="P15" s="93"/>
      <c r="Q15" s="43"/>
      <c r="R15" s="35"/>
    </row>
    <row r="16" spans="1:18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0</v>
      </c>
      <c r="L16" s="23">
        <v>0</v>
      </c>
      <c r="M16" s="115">
        <v>7</v>
      </c>
      <c r="N16" s="122"/>
      <c r="O16" s="122"/>
      <c r="P16" s="93"/>
      <c r="Q16" s="43"/>
      <c r="R16" s="38"/>
    </row>
    <row r="17" spans="1:18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0</v>
      </c>
      <c r="L17" s="23">
        <v>0</v>
      </c>
      <c r="M17" s="115">
        <v>2</v>
      </c>
      <c r="N17" s="122"/>
      <c r="O17" s="122"/>
      <c r="P17" s="93"/>
      <c r="Q17" s="41"/>
      <c r="R17" s="40"/>
    </row>
    <row r="18" spans="1:18" ht="15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v>625</v>
      </c>
      <c r="O18" s="277" t="s">
        <v>72</v>
      </c>
      <c r="P18" s="278"/>
      <c r="Q18" s="74" t="s">
        <v>71</v>
      </c>
      <c r="R18" s="40"/>
    </row>
    <row r="19" spans="1:18" ht="25.5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v>65</v>
      </c>
      <c r="O19" s="78">
        <v>1783.37</v>
      </c>
      <c r="P19" s="52" t="s">
        <v>137</v>
      </c>
      <c r="Q19" s="74">
        <v>15578</v>
      </c>
      <c r="R19" s="42"/>
    </row>
    <row r="20" spans="1:18" ht="38.25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v>49</v>
      </c>
      <c r="O20" s="88" t="s">
        <v>66</v>
      </c>
      <c r="P20" s="85">
        <v>72</v>
      </c>
      <c r="Q20" s="74">
        <v>4855</v>
      </c>
      <c r="R20" s="31"/>
    </row>
    <row r="21" spans="1:18" ht="25.5" x14ac:dyDescent="0.25">
      <c r="A21" s="16" t="s">
        <v>44</v>
      </c>
      <c r="B21" s="75">
        <v>206.24305555555554</v>
      </c>
      <c r="C21" s="75">
        <v>206.54166666666666</v>
      </c>
      <c r="D21" s="75">
        <f t="shared" ref="D21:D23" si="2">C21-B21</f>
        <v>0.29861111111111427</v>
      </c>
      <c r="E21" s="75">
        <v>206.57986111111111</v>
      </c>
      <c r="F21" s="75">
        <v>206.875</v>
      </c>
      <c r="G21" s="75">
        <f>F21-E21</f>
        <v>0.29513888888888573</v>
      </c>
      <c r="H21" s="75">
        <v>206.90972222222223</v>
      </c>
      <c r="I21" s="75">
        <v>207.20833333333334</v>
      </c>
      <c r="J21" s="81">
        <f>I21-H21-K21</f>
        <v>0.29861111111111427</v>
      </c>
      <c r="K21" s="75"/>
      <c r="L21" s="83">
        <f>D21+G21+J21</f>
        <v>0.89236111111111427</v>
      </c>
      <c r="M21" s="209" t="s">
        <v>45</v>
      </c>
      <c r="N21" s="74">
        <v>58</v>
      </c>
      <c r="O21" s="89" t="s">
        <v>70</v>
      </c>
      <c r="P21" s="85">
        <v>223</v>
      </c>
      <c r="Q21" s="74">
        <v>6143</v>
      </c>
      <c r="R21" s="28"/>
    </row>
    <row r="22" spans="1:18" ht="25.5" x14ac:dyDescent="0.25">
      <c r="A22" s="16" t="s">
        <v>46</v>
      </c>
      <c r="B22" s="75">
        <v>206.27083333333334</v>
      </c>
      <c r="C22" s="75">
        <v>206.54166666666666</v>
      </c>
      <c r="D22" s="75">
        <f t="shared" si="2"/>
        <v>0.27083333333331439</v>
      </c>
      <c r="E22" s="75">
        <v>206.58333333333334</v>
      </c>
      <c r="F22" s="75">
        <v>206.875</v>
      </c>
      <c r="G22" s="75">
        <f t="shared" ref="G22:G23" si="3">F22-E22</f>
        <v>0.29166666666665719</v>
      </c>
      <c r="H22" s="75">
        <v>206.91319444444446</v>
      </c>
      <c r="I22" s="75">
        <v>207.20833333333334</v>
      </c>
      <c r="J22" s="81">
        <f t="shared" ref="J22:J23" si="4">I22-H22</f>
        <v>0.29513888888888573</v>
      </c>
      <c r="K22" s="85"/>
      <c r="L22" s="83">
        <f>D22+G22+J22</f>
        <v>0.85763888888885731</v>
      </c>
      <c r="M22" s="55" t="s">
        <v>47</v>
      </c>
      <c r="N22" s="74">
        <v>35798</v>
      </c>
      <c r="O22" s="91" t="s">
        <v>67</v>
      </c>
      <c r="P22" s="85">
        <v>181</v>
      </c>
      <c r="Q22" s="74">
        <v>4403.34</v>
      </c>
      <c r="R22" s="28"/>
    </row>
    <row r="23" spans="1:18" ht="25.5" x14ac:dyDescent="0.25">
      <c r="A23" s="215" t="s">
        <v>48</v>
      </c>
      <c r="B23" s="205">
        <v>206.25</v>
      </c>
      <c r="C23" s="75">
        <v>206.54166666666666</v>
      </c>
      <c r="D23" s="205">
        <f t="shared" si="2"/>
        <v>0.29166666666665719</v>
      </c>
      <c r="E23" s="205">
        <v>206</v>
      </c>
      <c r="F23" s="205">
        <v>206</v>
      </c>
      <c r="G23" s="205">
        <f t="shared" si="3"/>
        <v>0</v>
      </c>
      <c r="H23" s="205">
        <v>206</v>
      </c>
      <c r="I23" s="205">
        <v>206</v>
      </c>
      <c r="J23" s="81">
        <f t="shared" si="4"/>
        <v>0</v>
      </c>
      <c r="K23" s="213"/>
      <c r="L23" s="214">
        <f>D23+G23+J23</f>
        <v>0.29166666666665719</v>
      </c>
      <c r="M23" s="209" t="s">
        <v>65</v>
      </c>
      <c r="N23" s="96">
        <v>10</v>
      </c>
      <c r="O23" s="97" t="s">
        <v>68</v>
      </c>
      <c r="P23" s="86">
        <v>281</v>
      </c>
      <c r="Q23" s="74">
        <v>8401</v>
      </c>
      <c r="R23" s="28"/>
    </row>
    <row r="24" spans="1:18" ht="25.5" x14ac:dyDescent="0.25">
      <c r="A24" s="16" t="s">
        <v>77</v>
      </c>
      <c r="B24" s="76"/>
      <c r="C24" s="76"/>
      <c r="D24" s="75">
        <f>SUM(D21:D23)</f>
        <v>0.86111111111108585</v>
      </c>
      <c r="E24" s="77"/>
      <c r="F24" s="77"/>
      <c r="G24" s="75">
        <f>SUM(G21:G23)</f>
        <v>0.58680555555554292</v>
      </c>
      <c r="H24" s="77"/>
      <c r="I24" s="77"/>
      <c r="J24" s="81">
        <f>SUM(J21:J23)</f>
        <v>0.59375</v>
      </c>
      <c r="K24" s="85"/>
      <c r="L24" s="94">
        <f>SUM(L21:L23)</f>
        <v>2.0416666666666288</v>
      </c>
      <c r="M24" s="74" t="s">
        <v>80</v>
      </c>
      <c r="N24" s="74">
        <v>38003.599999999999</v>
      </c>
      <c r="P24" s="90" t="s">
        <v>69</v>
      </c>
      <c r="Q24" s="49">
        <v>57128</v>
      </c>
      <c r="R24" s="28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N24+Sheet26!O25</f>
        <v>901595.15799999994</v>
      </c>
      <c r="P25" s="209" t="s">
        <v>79</v>
      </c>
      <c r="Q25" s="99">
        <v>61983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4500</v>
      </c>
      <c r="P26" s="57" t="s">
        <v>93</v>
      </c>
      <c r="Q26" s="78">
        <f>Q24+Sheet26!Q26</f>
        <v>1449532.55</v>
      </c>
      <c r="R26" s="88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49</v>
      </c>
      <c r="M27" s="63"/>
      <c r="N27" s="100">
        <f>N22/L27</f>
        <v>730.57142857142856</v>
      </c>
      <c r="O27" s="92" t="s">
        <v>75</v>
      </c>
      <c r="P27" s="78"/>
      <c r="Q27" s="74" t="s">
        <v>132</v>
      </c>
      <c r="R27" s="88"/>
    </row>
    <row r="28" spans="1:18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  <c r="R30" s="13"/>
    </row>
    <row r="31" spans="1:18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  <c r="R31" s="13"/>
    </row>
    <row r="32" spans="1:18" x14ac:dyDescent="0.25">
      <c r="B32" s="67"/>
      <c r="C32" s="68"/>
      <c r="D32" s="69"/>
      <c r="E32" s="70"/>
      <c r="F32" s="70"/>
      <c r="G32" s="71"/>
      <c r="H32" s="69"/>
      <c r="I32" s="69" t="s">
        <v>11</v>
      </c>
      <c r="J32" s="69"/>
      <c r="K32" s="72"/>
      <c r="L32" s="72"/>
      <c r="M32" s="68"/>
      <c r="N32" s="68"/>
    </row>
    <row r="33" spans="2:13" x14ac:dyDescent="0.25">
      <c r="M33" s="56" t="s">
        <v>11</v>
      </c>
    </row>
    <row r="36" spans="2:13" x14ac:dyDescent="0.25">
      <c r="B36" s="64"/>
      <c r="C36" s="13"/>
      <c r="D36" s="27"/>
      <c r="E36" s="28"/>
      <c r="F36" s="28"/>
      <c r="G36" s="29"/>
      <c r="H36" s="27"/>
      <c r="I36" s="27"/>
      <c r="J36" s="27"/>
    </row>
    <row r="44" spans="2:13" x14ac:dyDescent="0.25">
      <c r="B44" s="1"/>
      <c r="D44" s="1"/>
      <c r="E44" s="1"/>
      <c r="F44" s="1"/>
      <c r="G44" s="1"/>
      <c r="H44" s="1"/>
      <c r="I44" s="1"/>
      <c r="J44" s="1"/>
      <c r="K44" s="1"/>
    </row>
    <row r="45" spans="2:13" x14ac:dyDescent="0.25">
      <c r="B45" s="1"/>
      <c r="D45" s="1"/>
      <c r="E45" s="1"/>
      <c r="F45" s="1"/>
      <c r="G45" s="1"/>
      <c r="H45" s="1"/>
      <c r="I45" s="1"/>
      <c r="J45" s="1"/>
      <c r="K45" s="1"/>
    </row>
    <row r="46" spans="2:13" x14ac:dyDescent="0.25">
      <c r="B46" s="1"/>
      <c r="D46" s="1"/>
      <c r="E46" s="1"/>
      <c r="F46" s="1"/>
      <c r="G46" s="1"/>
      <c r="H46" s="1"/>
      <c r="I46" s="1"/>
      <c r="J46" s="1"/>
      <c r="K46" s="1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.5" right="0" top="0.5" bottom="0" header="0.31496062992126" footer="0.31496062992126"/>
  <pageSetup paperSize="9" scale="90" orientation="landscape" horizontalDpi="4294967293" verticalDpi="4294967293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9"/>
  <sheetViews>
    <sheetView topLeftCell="A13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10" style="1" customWidth="1"/>
    <col min="15" max="15" width="13.28515625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140</v>
      </c>
    </row>
    <row r="3" spans="1:18" ht="38.25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  <c r="R3" s="20"/>
    </row>
    <row r="4" spans="1:18" x14ac:dyDescent="0.25">
      <c r="A4" s="21"/>
      <c r="B4" s="22" t="s">
        <v>12</v>
      </c>
      <c r="C4" s="23">
        <v>20</v>
      </c>
      <c r="D4" s="23">
        <v>26</v>
      </c>
      <c r="E4" s="23">
        <v>18</v>
      </c>
      <c r="F4" s="23">
        <v>19</v>
      </c>
      <c r="G4" s="23">
        <v>21</v>
      </c>
      <c r="H4" s="23">
        <v>22</v>
      </c>
      <c r="I4" s="23">
        <v>20</v>
      </c>
      <c r="J4" s="23">
        <v>22</v>
      </c>
      <c r="K4" s="23">
        <v>162</v>
      </c>
      <c r="L4" s="23">
        <v>0</v>
      </c>
      <c r="M4" s="115">
        <f>L4+K4</f>
        <v>162</v>
      </c>
      <c r="N4" s="123" t="s">
        <v>11</v>
      </c>
      <c r="O4" s="117" t="s">
        <v>94</v>
      </c>
      <c r="P4" s="124" t="s">
        <v>95</v>
      </c>
      <c r="Q4" s="36"/>
      <c r="R4" s="87"/>
    </row>
    <row r="5" spans="1:18" x14ac:dyDescent="0.25">
      <c r="A5" s="24" t="s">
        <v>13</v>
      </c>
      <c r="B5" s="22" t="s">
        <v>14</v>
      </c>
      <c r="C5" s="23"/>
      <c r="D5" s="23"/>
      <c r="E5" s="23"/>
      <c r="F5" s="23"/>
      <c r="G5" s="23">
        <v>1</v>
      </c>
      <c r="H5" s="23"/>
      <c r="I5" s="23"/>
      <c r="J5" s="23"/>
      <c r="K5" s="23">
        <v>1</v>
      </c>
      <c r="L5" s="23">
        <v>0</v>
      </c>
      <c r="M5" s="115">
        <f t="shared" ref="M5:M12" si="0">L5+K5</f>
        <v>1</v>
      </c>
      <c r="N5" s="123" t="s">
        <v>11</v>
      </c>
      <c r="O5" s="75"/>
      <c r="P5" s="75"/>
      <c r="Q5" s="75"/>
      <c r="R5" s="13"/>
    </row>
    <row r="6" spans="1:18" x14ac:dyDescent="0.25">
      <c r="A6" s="24" t="s">
        <v>15</v>
      </c>
      <c r="B6" s="22" t="s">
        <v>16</v>
      </c>
      <c r="C6" s="23">
        <v>10</v>
      </c>
      <c r="D6" s="23">
        <v>8</v>
      </c>
      <c r="E6" s="23">
        <v>8</v>
      </c>
      <c r="F6" s="23">
        <v>6</v>
      </c>
      <c r="G6" s="23">
        <v>5</v>
      </c>
      <c r="H6" s="23">
        <v>5</v>
      </c>
      <c r="I6" s="23">
        <v>5</v>
      </c>
      <c r="J6" s="23">
        <v>4</v>
      </c>
      <c r="K6" s="23">
        <v>25</v>
      </c>
      <c r="L6" s="23">
        <v>24</v>
      </c>
      <c r="M6" s="115">
        <f t="shared" si="0"/>
        <v>49</v>
      </c>
      <c r="N6" s="123" t="s">
        <v>11</v>
      </c>
      <c r="O6" s="118"/>
      <c r="P6" s="74"/>
      <c r="Q6" s="211"/>
      <c r="R6" s="13"/>
    </row>
    <row r="7" spans="1:18" x14ac:dyDescent="0.25">
      <c r="A7" s="26"/>
      <c r="B7" s="22" t="s">
        <v>17</v>
      </c>
      <c r="C7" s="23">
        <v>10</v>
      </c>
      <c r="D7" s="23">
        <v>10</v>
      </c>
      <c r="E7" s="23">
        <v>15</v>
      </c>
      <c r="F7" s="23">
        <v>15</v>
      </c>
      <c r="G7" s="23">
        <v>10</v>
      </c>
      <c r="H7" s="23">
        <v>10</v>
      </c>
      <c r="I7" s="23">
        <v>10</v>
      </c>
      <c r="J7" s="23">
        <v>4</v>
      </c>
      <c r="K7" s="23">
        <v>22</v>
      </c>
      <c r="L7" s="23">
        <v>52</v>
      </c>
      <c r="M7" s="115">
        <f t="shared" si="0"/>
        <v>74</v>
      </c>
      <c r="N7" s="123" t="s">
        <v>11</v>
      </c>
      <c r="O7" s="75"/>
      <c r="P7" s="75"/>
      <c r="Q7" s="75"/>
      <c r="R7" s="13"/>
    </row>
    <row r="8" spans="1:18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11" t="s">
        <v>0</v>
      </c>
      <c r="R8" s="31"/>
    </row>
    <row r="9" spans="1:18" ht="15" x14ac:dyDescent="0.25">
      <c r="A9" s="36"/>
      <c r="B9" s="37" t="s">
        <v>12</v>
      </c>
      <c r="C9" s="23">
        <v>21</v>
      </c>
      <c r="D9" s="23">
        <v>30</v>
      </c>
      <c r="E9" s="23">
        <v>28</v>
      </c>
      <c r="F9" s="23">
        <v>18</v>
      </c>
      <c r="G9" s="23">
        <v>20</v>
      </c>
      <c r="H9" s="23">
        <v>39</v>
      </c>
      <c r="I9" s="23">
        <v>23</v>
      </c>
      <c r="J9" s="23"/>
      <c r="K9" s="23">
        <v>104</v>
      </c>
      <c r="L9" s="23">
        <v>75</v>
      </c>
      <c r="M9" s="115">
        <f t="shared" si="0"/>
        <v>179</v>
      </c>
      <c r="N9" s="93" t="s">
        <v>11</v>
      </c>
      <c r="O9" s="120"/>
      <c r="P9" s="93"/>
      <c r="Q9" s="41"/>
      <c r="R9" s="35"/>
    </row>
    <row r="10" spans="1:18" ht="15" x14ac:dyDescent="0.25">
      <c r="A10" s="39" t="s">
        <v>25</v>
      </c>
      <c r="B10" s="37" t="s">
        <v>14</v>
      </c>
      <c r="C10" s="23">
        <v>3</v>
      </c>
      <c r="D10" s="23">
        <v>3</v>
      </c>
      <c r="E10" s="23"/>
      <c r="F10" s="23">
        <v>10</v>
      </c>
      <c r="G10" s="23"/>
      <c r="H10" s="23">
        <v>16</v>
      </c>
      <c r="I10" s="23"/>
      <c r="J10" s="23"/>
      <c r="K10" s="23">
        <v>32</v>
      </c>
      <c r="L10" s="23">
        <v>0</v>
      </c>
      <c r="M10" s="115">
        <f t="shared" si="0"/>
        <v>32</v>
      </c>
      <c r="N10" s="93" t="s">
        <v>11</v>
      </c>
      <c r="O10" s="275" t="s">
        <v>97</v>
      </c>
      <c r="P10" s="276"/>
      <c r="Q10" s="49" t="s">
        <v>74</v>
      </c>
      <c r="R10" s="38"/>
    </row>
    <row r="11" spans="1:18" x14ac:dyDescent="0.25">
      <c r="A11" s="39" t="s">
        <v>26</v>
      </c>
      <c r="B11" s="37" t="s">
        <v>16</v>
      </c>
      <c r="C11" s="23">
        <v>8</v>
      </c>
      <c r="D11" s="23">
        <v>8</v>
      </c>
      <c r="E11" s="23">
        <v>6</v>
      </c>
      <c r="F11" s="23">
        <v>13</v>
      </c>
      <c r="G11" s="23">
        <v>3</v>
      </c>
      <c r="H11" s="23">
        <v>29</v>
      </c>
      <c r="I11" s="23">
        <v>8</v>
      </c>
      <c r="J11" s="23"/>
      <c r="K11" s="23">
        <v>58</v>
      </c>
      <c r="L11" s="23">
        <v>7</v>
      </c>
      <c r="M11" s="115">
        <f t="shared" si="0"/>
        <v>65</v>
      </c>
      <c r="N11" s="93" t="s">
        <v>11</v>
      </c>
      <c r="O11" s="117" t="s">
        <v>94</v>
      </c>
      <c r="P11" s="124" t="s">
        <v>95</v>
      </c>
      <c r="Q11" s="75"/>
      <c r="R11" s="40"/>
    </row>
    <row r="12" spans="1:18" x14ac:dyDescent="0.25">
      <c r="A12" s="41"/>
      <c r="B12" s="37" t="s">
        <v>17</v>
      </c>
      <c r="C12" s="23"/>
      <c r="D12" s="23"/>
      <c r="E12" s="23"/>
      <c r="F12" s="23"/>
      <c r="G12" s="23"/>
      <c r="H12" s="23"/>
      <c r="I12" s="23"/>
      <c r="J12" s="23"/>
      <c r="K12" s="23">
        <v>0</v>
      </c>
      <c r="L12" s="23">
        <v>0</v>
      </c>
      <c r="M12" s="115">
        <f t="shared" si="0"/>
        <v>0</v>
      </c>
      <c r="N12" s="93"/>
      <c r="O12" s="75"/>
      <c r="P12" s="75"/>
      <c r="Q12" s="75"/>
      <c r="R12" s="40"/>
    </row>
    <row r="13" spans="1:18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11"/>
      <c r="R13" s="40"/>
    </row>
    <row r="14" spans="1:18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227</v>
      </c>
      <c r="L14" s="23">
        <v>0</v>
      </c>
      <c r="M14" s="115">
        <f t="shared" ref="M14:M17" si="1">L14+K14</f>
        <v>227</v>
      </c>
      <c r="N14" s="122" t="s">
        <v>11</v>
      </c>
      <c r="O14" s="119"/>
      <c r="P14" s="74"/>
      <c r="Q14" s="212"/>
      <c r="R14" s="42"/>
    </row>
    <row r="15" spans="1:18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19</v>
      </c>
      <c r="L15" s="23">
        <v>0</v>
      </c>
      <c r="M15" s="115">
        <f t="shared" si="1"/>
        <v>19</v>
      </c>
      <c r="N15" s="122" t="s">
        <v>11</v>
      </c>
      <c r="O15" s="121"/>
      <c r="P15" s="93"/>
      <c r="Q15" s="43"/>
      <c r="R15" s="35"/>
    </row>
    <row r="16" spans="1:18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76</v>
      </c>
      <c r="L16" s="23">
        <v>0</v>
      </c>
      <c r="M16" s="115">
        <f t="shared" si="1"/>
        <v>76</v>
      </c>
      <c r="N16" s="122" t="s">
        <v>11</v>
      </c>
      <c r="O16" s="122"/>
      <c r="P16" s="93"/>
      <c r="Q16" s="43"/>
      <c r="R16" s="38"/>
    </row>
    <row r="17" spans="1:18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22</v>
      </c>
      <c r="L17" s="23">
        <v>0</v>
      </c>
      <c r="M17" s="115">
        <f t="shared" si="1"/>
        <v>22</v>
      </c>
      <c r="N17" s="122"/>
      <c r="O17" s="122"/>
      <c r="P17" s="93"/>
      <c r="Q17" s="41"/>
      <c r="R17" s="40"/>
    </row>
    <row r="18" spans="1:18" ht="15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568</v>
      </c>
      <c r="O18" s="277" t="s">
        <v>72</v>
      </c>
      <c r="P18" s="278"/>
      <c r="Q18" s="74" t="s">
        <v>71</v>
      </c>
      <c r="R18" s="40"/>
    </row>
    <row r="19" spans="1:18" ht="25.5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52</v>
      </c>
      <c r="O19" s="78">
        <v>991.25</v>
      </c>
      <c r="P19" s="52" t="s">
        <v>138</v>
      </c>
      <c r="Q19" s="74" t="s">
        <v>194</v>
      </c>
      <c r="R19" s="42"/>
    </row>
    <row r="20" spans="1:18" ht="38.25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v>63</v>
      </c>
      <c r="O20" s="88" t="s">
        <v>66</v>
      </c>
      <c r="P20" s="85">
        <v>72</v>
      </c>
      <c r="Q20" s="74">
        <v>4700.82</v>
      </c>
      <c r="R20" s="31"/>
    </row>
    <row r="21" spans="1:18" ht="25.5" x14ac:dyDescent="0.25">
      <c r="A21" s="16" t="s">
        <v>44</v>
      </c>
      <c r="B21" s="75">
        <v>206.28472222222223</v>
      </c>
      <c r="C21" s="75">
        <v>206.5</v>
      </c>
      <c r="D21" s="75">
        <f t="shared" ref="D21:D23" si="2">C21-B21</f>
        <v>0.21527777777777146</v>
      </c>
      <c r="E21" s="75">
        <v>206.63888888888889</v>
      </c>
      <c r="F21" s="75">
        <v>206.875</v>
      </c>
      <c r="G21" s="75">
        <f>F21-E21</f>
        <v>0.23611111111111427</v>
      </c>
      <c r="H21" s="75">
        <v>206.94444444444446</v>
      </c>
      <c r="I21" s="75">
        <v>207.20833333333334</v>
      </c>
      <c r="J21" s="81">
        <f>I21-H21-K21</f>
        <v>0.26388888888888573</v>
      </c>
      <c r="K21" s="75"/>
      <c r="L21" s="83">
        <f>D21+G21+J21</f>
        <v>0.71527777777777146</v>
      </c>
      <c r="M21" s="209" t="s">
        <v>45</v>
      </c>
      <c r="N21" s="74">
        <v>114</v>
      </c>
      <c r="O21" s="89" t="s">
        <v>70</v>
      </c>
      <c r="P21" s="85">
        <v>294</v>
      </c>
      <c r="Q21" s="74">
        <v>7209</v>
      </c>
      <c r="R21" s="28"/>
    </row>
    <row r="22" spans="1:18" ht="25.5" x14ac:dyDescent="0.25">
      <c r="A22" s="16" t="s">
        <v>46</v>
      </c>
      <c r="B22" s="75">
        <v>206.30555555555554</v>
      </c>
      <c r="C22" s="75">
        <v>206.54166666666666</v>
      </c>
      <c r="D22" s="75">
        <f t="shared" si="2"/>
        <v>0.23611111111111427</v>
      </c>
      <c r="E22" s="75">
        <v>206.58333333333334</v>
      </c>
      <c r="F22" s="75">
        <v>206.79166666666666</v>
      </c>
      <c r="G22" s="75">
        <f t="shared" ref="G22:G23" si="3">F22-E22</f>
        <v>0.20833333333331439</v>
      </c>
      <c r="H22" s="75">
        <v>206.9375</v>
      </c>
      <c r="I22" s="75">
        <v>207.20833333333334</v>
      </c>
      <c r="J22" s="81">
        <f t="shared" ref="J22:J23" si="4">I22-H22</f>
        <v>0.27083333333334281</v>
      </c>
      <c r="K22" s="85"/>
      <c r="L22" s="83">
        <f>D22+G22+J22</f>
        <v>0.71527777777777146</v>
      </c>
      <c r="M22" s="55" t="s">
        <v>47</v>
      </c>
      <c r="N22" s="74">
        <v>37311</v>
      </c>
      <c r="O22" s="91" t="s">
        <v>67</v>
      </c>
      <c r="P22" s="85">
        <v>209</v>
      </c>
      <c r="Q22" s="74">
        <v>5063</v>
      </c>
      <c r="R22" s="28"/>
    </row>
    <row r="23" spans="1:18" ht="25.5" x14ac:dyDescent="0.25">
      <c r="A23" s="215" t="s">
        <v>48</v>
      </c>
      <c r="B23" s="205">
        <v>206.25</v>
      </c>
      <c r="C23" s="75">
        <v>206.45833333333334</v>
      </c>
      <c r="D23" s="205">
        <f t="shared" si="2"/>
        <v>0.20833333333334281</v>
      </c>
      <c r="E23" s="205">
        <v>206.60416666666666</v>
      </c>
      <c r="F23" s="75">
        <v>206.84375</v>
      </c>
      <c r="G23" s="205">
        <f t="shared" si="3"/>
        <v>0.23958333333334281</v>
      </c>
      <c r="H23" s="75">
        <v>206.99652777777777</v>
      </c>
      <c r="I23" s="75">
        <v>207.20833333333334</v>
      </c>
      <c r="J23" s="81">
        <f t="shared" si="4"/>
        <v>0.21180555555557135</v>
      </c>
      <c r="K23" s="213"/>
      <c r="L23" s="214">
        <f>D23+G23+J23</f>
        <v>0.65972222222225696</v>
      </c>
      <c r="M23" s="209" t="s">
        <v>65</v>
      </c>
      <c r="N23" s="96">
        <v>10</v>
      </c>
      <c r="O23" s="97" t="s">
        <v>68</v>
      </c>
      <c r="P23" s="86">
        <v>264</v>
      </c>
      <c r="Q23" s="74">
        <v>8139.9</v>
      </c>
      <c r="R23" s="28"/>
    </row>
    <row r="24" spans="1:18" ht="25.5" x14ac:dyDescent="0.25">
      <c r="A24" s="16" t="s">
        <v>77</v>
      </c>
      <c r="B24" s="76"/>
      <c r="C24" s="76"/>
      <c r="D24" s="75">
        <f>SUM(D21:D23)</f>
        <v>0.65972222222222854</v>
      </c>
      <c r="E24" s="77"/>
      <c r="F24" s="77"/>
      <c r="G24" s="75">
        <f>SUM(G21:G23)</f>
        <v>0.68402777777777146</v>
      </c>
      <c r="H24" s="77"/>
      <c r="I24" s="77"/>
      <c r="J24" s="81">
        <f>SUM(J21:J23)</f>
        <v>0.74652777777779988</v>
      </c>
      <c r="K24" s="85"/>
      <c r="L24" s="94">
        <f>SUM(L21:L23)</f>
        <v>2.0902777777777999</v>
      </c>
      <c r="M24" s="74" t="s">
        <v>80</v>
      </c>
      <c r="N24" s="74">
        <v>37638.5</v>
      </c>
      <c r="P24" s="90" t="s">
        <v>69</v>
      </c>
      <c r="Q24" s="49">
        <v>56404.83</v>
      </c>
      <c r="R24" s="28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 t="s">
        <v>0</v>
      </c>
      <c r="L25" s="95"/>
      <c r="M25" s="95"/>
      <c r="N25" s="57" t="s">
        <v>81</v>
      </c>
      <c r="O25" s="78">
        <f>N24+Sheet27!O25</f>
        <v>939233.65799999994</v>
      </c>
      <c r="P25" s="209" t="s">
        <v>79</v>
      </c>
      <c r="Q25" s="99">
        <v>61152.65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55000</v>
      </c>
      <c r="P26" s="57" t="s">
        <v>93</v>
      </c>
      <c r="Q26" s="78">
        <f>Q24+Sheet27!Q26</f>
        <v>1505937.3800000001</v>
      </c>
      <c r="R26" s="88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50.1</v>
      </c>
      <c r="M27" s="63"/>
      <c r="N27" s="100" t="s">
        <v>11</v>
      </c>
      <c r="O27" s="92" t="s">
        <v>75</v>
      </c>
      <c r="P27" s="78"/>
      <c r="Q27" s="74" t="s">
        <v>132</v>
      </c>
      <c r="R27" s="88"/>
    </row>
    <row r="28" spans="1:18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  <c r="R30" s="13"/>
    </row>
    <row r="31" spans="1:18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  <c r="R31" s="13"/>
    </row>
    <row r="32" spans="1:18" x14ac:dyDescent="0.25">
      <c r="B32" s="67"/>
      <c r="C32" s="68"/>
      <c r="D32" s="69"/>
      <c r="E32" s="70"/>
      <c r="F32" s="70"/>
      <c r="G32" s="71"/>
      <c r="H32" s="69"/>
      <c r="I32" s="69" t="s">
        <v>11</v>
      </c>
      <c r="J32" s="69"/>
      <c r="K32" s="72"/>
      <c r="L32" s="72"/>
      <c r="M32" s="68"/>
      <c r="N32" s="68"/>
    </row>
    <row r="35" spans="2:11" x14ac:dyDescent="0.25">
      <c r="B35" s="64"/>
      <c r="C35" s="13"/>
      <c r="D35" s="27"/>
      <c r="E35" s="28"/>
      <c r="F35" s="28"/>
      <c r="G35" s="29"/>
      <c r="H35" s="27"/>
      <c r="I35" s="27"/>
      <c r="J35" s="27"/>
    </row>
    <row r="43" spans="2:11" x14ac:dyDescent="0.25">
      <c r="B43" s="1"/>
      <c r="D43" s="1"/>
      <c r="E43" s="1"/>
      <c r="F43" s="1"/>
      <c r="G43" s="1"/>
      <c r="H43" s="1"/>
      <c r="I43" s="1"/>
      <c r="J43" s="1"/>
      <c r="K43" s="1"/>
    </row>
    <row r="44" spans="2:11" x14ac:dyDescent="0.25">
      <c r="B44" s="1"/>
      <c r="D44" s="1"/>
      <c r="E44" s="1"/>
      <c r="F44" s="1"/>
      <c r="G44" s="1"/>
      <c r="H44" s="1"/>
      <c r="I44" s="1"/>
      <c r="J44" s="1"/>
      <c r="K44" s="1"/>
    </row>
    <row r="45" spans="2:11" x14ac:dyDescent="0.25">
      <c r="B45" s="1"/>
      <c r="D45" s="1"/>
      <c r="E45" s="1"/>
      <c r="F45" s="1"/>
      <c r="G45" s="1"/>
      <c r="H45" s="1"/>
      <c r="I45" s="1"/>
      <c r="J45" s="1"/>
      <c r="K45" s="1"/>
    </row>
    <row r="46" spans="2:11" x14ac:dyDescent="0.25">
      <c r="B46" s="1"/>
      <c r="D46" s="1"/>
      <c r="E46" s="1"/>
      <c r="F46" s="1"/>
      <c r="G46" s="1"/>
      <c r="H46" s="1"/>
      <c r="I46" s="1"/>
      <c r="J46" s="1"/>
      <c r="K46" s="1"/>
    </row>
    <row r="47" spans="2:11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1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.74803149606299213" right="0" top="0" bottom="0" header="0.31496062992125984" footer="0.31496062992125984"/>
  <pageSetup paperSize="9" scale="88" orientation="landscape" horizontalDpi="4294967293" verticalDpi="4294967293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60"/>
  <sheetViews>
    <sheetView topLeftCell="A10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10" style="1" customWidth="1"/>
    <col min="15" max="15" width="11.85546875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196</v>
      </c>
    </row>
    <row r="3" spans="1:18" ht="38.25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  <c r="R3" s="20"/>
    </row>
    <row r="4" spans="1:18" x14ac:dyDescent="0.25">
      <c r="A4" s="21"/>
      <c r="B4" s="22" t="s">
        <v>12</v>
      </c>
      <c r="D4" s="23">
        <v>40</v>
      </c>
      <c r="E4" s="23">
        <v>42</v>
      </c>
      <c r="F4" s="23">
        <v>39</v>
      </c>
      <c r="G4" s="23">
        <v>44</v>
      </c>
      <c r="H4" s="23">
        <v>40</v>
      </c>
      <c r="I4" s="23">
        <v>38</v>
      </c>
      <c r="J4" s="23">
        <v>11</v>
      </c>
      <c r="K4" s="23">
        <v>162</v>
      </c>
      <c r="L4" s="23">
        <v>92</v>
      </c>
      <c r="M4" s="115">
        <f>L4+K4</f>
        <v>254</v>
      </c>
      <c r="N4" s="123" t="s">
        <v>11</v>
      </c>
      <c r="O4" s="117" t="s">
        <v>94</v>
      </c>
      <c r="P4" s="124" t="s">
        <v>95</v>
      </c>
      <c r="Q4" s="36"/>
      <c r="R4" s="79"/>
    </row>
    <row r="5" spans="1:18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>
        <v>2</v>
      </c>
      <c r="I5" s="23">
        <v>4</v>
      </c>
      <c r="J5" s="23"/>
      <c r="K5" s="23">
        <v>6</v>
      </c>
      <c r="L5" s="23">
        <v>0</v>
      </c>
      <c r="M5" s="115">
        <f t="shared" ref="M5:M7" si="0">L5+K5</f>
        <v>6</v>
      </c>
      <c r="N5" s="123" t="s">
        <v>11</v>
      </c>
      <c r="O5" s="75"/>
      <c r="P5" s="75"/>
      <c r="Q5" s="75"/>
      <c r="R5" s="13"/>
    </row>
    <row r="6" spans="1:18" x14ac:dyDescent="0.25">
      <c r="A6" s="24" t="s">
        <v>15</v>
      </c>
      <c r="B6" s="22" t="s">
        <v>16</v>
      </c>
      <c r="C6" s="23"/>
      <c r="D6" s="23">
        <v>3</v>
      </c>
      <c r="E6" s="23">
        <v>2</v>
      </c>
      <c r="F6" s="23">
        <v>5</v>
      </c>
      <c r="G6" s="23">
        <v>5</v>
      </c>
      <c r="H6" s="23">
        <v>10</v>
      </c>
      <c r="I6" s="23">
        <v>5</v>
      </c>
      <c r="J6" s="23">
        <v>5</v>
      </c>
      <c r="K6" s="23">
        <v>25</v>
      </c>
      <c r="L6" s="23">
        <v>10</v>
      </c>
      <c r="M6" s="115">
        <f t="shared" si="0"/>
        <v>35</v>
      </c>
      <c r="N6" s="123" t="s">
        <v>11</v>
      </c>
      <c r="O6" s="118"/>
      <c r="P6" s="74"/>
      <c r="Q6" s="211"/>
      <c r="R6" s="13"/>
    </row>
    <row r="7" spans="1:18" x14ac:dyDescent="0.25">
      <c r="A7" s="26"/>
      <c r="B7" s="22" t="s">
        <v>17</v>
      </c>
      <c r="C7" s="23"/>
      <c r="D7" s="23">
        <v>5</v>
      </c>
      <c r="E7" s="23">
        <v>5</v>
      </c>
      <c r="F7" s="23">
        <v>6</v>
      </c>
      <c r="G7" s="23">
        <v>4</v>
      </c>
      <c r="H7" s="23">
        <v>2</v>
      </c>
      <c r="I7" s="23">
        <v>4</v>
      </c>
      <c r="J7" s="23"/>
      <c r="K7" s="23">
        <v>30</v>
      </c>
      <c r="L7" s="23">
        <v>0</v>
      </c>
      <c r="M7" s="115">
        <f t="shared" si="0"/>
        <v>30</v>
      </c>
      <c r="N7" s="123" t="s">
        <v>11</v>
      </c>
      <c r="O7" s="75"/>
      <c r="P7" s="75"/>
      <c r="Q7" s="75"/>
      <c r="R7" s="13"/>
    </row>
    <row r="8" spans="1:18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11" t="s">
        <v>0</v>
      </c>
      <c r="R8" s="31"/>
    </row>
    <row r="9" spans="1:18" ht="15" x14ac:dyDescent="0.25">
      <c r="A9" s="36"/>
      <c r="B9" s="37" t="s">
        <v>12</v>
      </c>
      <c r="C9" s="23"/>
      <c r="D9" s="23"/>
      <c r="E9" s="23"/>
      <c r="F9" s="23"/>
      <c r="G9" s="23"/>
      <c r="H9" s="23"/>
      <c r="I9" s="23"/>
      <c r="J9" s="23"/>
      <c r="K9" s="23">
        <v>0</v>
      </c>
      <c r="L9" s="23">
        <v>0</v>
      </c>
      <c r="M9" s="115">
        <v>211</v>
      </c>
      <c r="N9" s="93" t="s">
        <v>11</v>
      </c>
      <c r="O9" s="120"/>
      <c r="P9" s="93"/>
      <c r="Q9" s="41"/>
      <c r="R9" s="35"/>
    </row>
    <row r="10" spans="1:18" ht="15" x14ac:dyDescent="0.25">
      <c r="A10" s="39" t="s">
        <v>25</v>
      </c>
      <c r="B10" s="37" t="s">
        <v>14</v>
      </c>
      <c r="C10" s="23"/>
      <c r="D10" s="23"/>
      <c r="E10" s="23"/>
      <c r="F10" s="23"/>
      <c r="G10" s="23"/>
      <c r="H10" s="23"/>
      <c r="I10" s="23"/>
      <c r="J10" s="23"/>
      <c r="K10" s="23">
        <v>0</v>
      </c>
      <c r="L10" s="23">
        <v>0</v>
      </c>
      <c r="M10" s="115">
        <v>29</v>
      </c>
      <c r="N10" s="93" t="s">
        <v>11</v>
      </c>
      <c r="O10" s="275" t="s">
        <v>97</v>
      </c>
      <c r="P10" s="276"/>
      <c r="Q10" s="49" t="s">
        <v>74</v>
      </c>
      <c r="R10" s="38"/>
    </row>
    <row r="11" spans="1:18" x14ac:dyDescent="0.25">
      <c r="A11" s="39" t="s">
        <v>26</v>
      </c>
      <c r="B11" s="37" t="s">
        <v>16</v>
      </c>
      <c r="C11" s="23"/>
      <c r="D11" s="23"/>
      <c r="E11" s="23"/>
      <c r="F11" s="23"/>
      <c r="G11" s="23"/>
      <c r="H11" s="23"/>
      <c r="I11" s="23"/>
      <c r="J11" s="23"/>
      <c r="K11" s="23">
        <v>0</v>
      </c>
      <c r="L11" s="23">
        <v>0</v>
      </c>
      <c r="M11" s="115">
        <v>15</v>
      </c>
      <c r="N11" s="93" t="s">
        <v>11</v>
      </c>
      <c r="O11" s="117" t="s">
        <v>94</v>
      </c>
      <c r="P11" s="124" t="s">
        <v>95</v>
      </c>
      <c r="Q11" s="75"/>
      <c r="R11" s="40"/>
    </row>
    <row r="12" spans="1:18" x14ac:dyDescent="0.25">
      <c r="A12" s="41"/>
      <c r="B12" s="37" t="s">
        <v>17</v>
      </c>
      <c r="C12" s="23"/>
      <c r="D12" s="23"/>
      <c r="E12" s="23"/>
      <c r="F12" s="23"/>
      <c r="G12" s="23"/>
      <c r="H12" s="23"/>
      <c r="I12" s="23"/>
      <c r="J12" s="23"/>
      <c r="K12" s="23">
        <v>0</v>
      </c>
      <c r="L12" s="23">
        <v>0</v>
      </c>
      <c r="M12" s="115">
        <v>68</v>
      </c>
      <c r="N12" s="93" t="s">
        <v>11</v>
      </c>
      <c r="O12" s="75"/>
      <c r="P12" s="75"/>
      <c r="Q12" s="75"/>
      <c r="R12" s="40"/>
    </row>
    <row r="13" spans="1:18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11"/>
      <c r="R13" s="40"/>
    </row>
    <row r="14" spans="1:18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0</v>
      </c>
      <c r="L14" s="23">
        <v>0</v>
      </c>
      <c r="M14" s="115">
        <v>224</v>
      </c>
      <c r="N14" s="122"/>
      <c r="O14" s="119"/>
      <c r="P14" s="74"/>
      <c r="Q14" s="212"/>
      <c r="R14" s="42"/>
    </row>
    <row r="15" spans="1:18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15">
        <v>3</v>
      </c>
      <c r="N15" s="122"/>
      <c r="O15" s="121"/>
      <c r="P15" s="93"/>
      <c r="Q15" s="43"/>
      <c r="R15" s="35"/>
    </row>
    <row r="16" spans="1:18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0</v>
      </c>
      <c r="L16" s="23">
        <v>0</v>
      </c>
      <c r="M16" s="115">
        <v>58</v>
      </c>
      <c r="N16" s="122"/>
      <c r="O16" s="122"/>
      <c r="P16" s="93"/>
      <c r="Q16" s="43"/>
      <c r="R16" s="38"/>
    </row>
    <row r="17" spans="1:22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0</v>
      </c>
      <c r="L17" s="23">
        <v>0</v>
      </c>
      <c r="M17" s="115">
        <v>36</v>
      </c>
      <c r="N17" s="122"/>
      <c r="O17" s="122"/>
      <c r="P17" s="93"/>
      <c r="Q17" s="41"/>
      <c r="R17" s="40"/>
    </row>
    <row r="18" spans="1:22" ht="15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689</v>
      </c>
      <c r="O18" s="277" t="s">
        <v>72</v>
      </c>
      <c r="P18" s="278"/>
      <c r="Q18" s="74" t="s">
        <v>71</v>
      </c>
      <c r="R18" s="40"/>
    </row>
    <row r="19" spans="1:22" ht="25.5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38</v>
      </c>
      <c r="O19" s="78">
        <v>1337.7</v>
      </c>
      <c r="P19" s="52" t="s">
        <v>137</v>
      </c>
      <c r="Q19" s="74" t="s">
        <v>195</v>
      </c>
      <c r="R19" s="42"/>
      <c r="V19" s="1">
        <f>113-93</f>
        <v>20</v>
      </c>
    </row>
    <row r="20" spans="1:22" ht="38.25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108</v>
      </c>
      <c r="O20" s="88" t="s">
        <v>66</v>
      </c>
      <c r="P20" s="85">
        <v>72</v>
      </c>
      <c r="Q20" s="74">
        <v>4711.07</v>
      </c>
      <c r="R20" s="31"/>
    </row>
    <row r="21" spans="1:22" ht="25.5" x14ac:dyDescent="0.25">
      <c r="A21" s="16" t="s">
        <v>44</v>
      </c>
      <c r="B21" s="75">
        <v>206.29166666666666</v>
      </c>
      <c r="C21" s="75">
        <v>206.54166666666666</v>
      </c>
      <c r="D21" s="75">
        <f t="shared" ref="D21:D23" si="1">C21-B21</f>
        <v>0.25</v>
      </c>
      <c r="E21" s="75">
        <v>206.54166666666666</v>
      </c>
      <c r="F21" s="75">
        <v>206.61111111111111</v>
      </c>
      <c r="G21" s="75">
        <f>F21-E21</f>
        <v>6.9444444444457076E-2</v>
      </c>
      <c r="H21" s="75">
        <v>206.93402777777777</v>
      </c>
      <c r="I21" s="75">
        <v>207.20833333333334</v>
      </c>
      <c r="J21" s="81">
        <f>I21-H21-K21</f>
        <v>0.27430555555557135</v>
      </c>
      <c r="K21" s="75"/>
      <c r="L21" s="83">
        <f>D21+G21+J21</f>
        <v>0.59375000000002842</v>
      </c>
      <c r="M21" s="209" t="s">
        <v>45</v>
      </c>
      <c r="N21" s="74">
        <f>M17+M12+M7</f>
        <v>134</v>
      </c>
      <c r="O21" s="89" t="s">
        <v>70</v>
      </c>
      <c r="P21" s="85">
        <v>349</v>
      </c>
      <c r="Q21" s="74">
        <v>8651.7800000000007</v>
      </c>
      <c r="R21" s="28"/>
    </row>
    <row r="22" spans="1:22" ht="25.5" x14ac:dyDescent="0.25">
      <c r="A22" s="16" t="s">
        <v>46</v>
      </c>
      <c r="B22" s="75">
        <v>206.24652777777777</v>
      </c>
      <c r="C22" s="75">
        <v>206.54166666666666</v>
      </c>
      <c r="D22" s="75">
        <f t="shared" si="1"/>
        <v>0.29513888888888573</v>
      </c>
      <c r="E22" s="75">
        <v>206.65277777777777</v>
      </c>
      <c r="F22" s="75">
        <v>206.875</v>
      </c>
      <c r="G22" s="75">
        <f t="shared" ref="G22:G23" si="2">F22-E22</f>
        <v>0.22222222222222854</v>
      </c>
      <c r="H22" s="75">
        <v>206.91666666666666</v>
      </c>
      <c r="I22" s="75">
        <v>207.20833333333334</v>
      </c>
      <c r="J22" s="81">
        <f>I22-H22-K22</f>
        <v>0.29166666666668561</v>
      </c>
      <c r="K22" s="85"/>
      <c r="L22" s="83">
        <f>D22+G22+J22</f>
        <v>0.80902777777779988</v>
      </c>
      <c r="M22" s="55" t="s">
        <v>47</v>
      </c>
      <c r="N22" s="74">
        <v>39161.86</v>
      </c>
      <c r="O22" s="91" t="s">
        <v>67</v>
      </c>
      <c r="P22" s="85">
        <v>192</v>
      </c>
      <c r="Q22" s="74">
        <v>4722.1899999999996</v>
      </c>
      <c r="R22" s="28"/>
    </row>
    <row r="23" spans="1:22" ht="25.5" x14ac:dyDescent="0.25">
      <c r="A23" s="215" t="s">
        <v>48</v>
      </c>
      <c r="B23" s="75">
        <v>206.25</v>
      </c>
      <c r="C23" s="75">
        <v>206.54166666666666</v>
      </c>
      <c r="D23" s="75">
        <f t="shared" si="1"/>
        <v>0.29166666666665719</v>
      </c>
      <c r="E23" s="75">
        <v>206.65625</v>
      </c>
      <c r="F23" s="75">
        <v>206.875</v>
      </c>
      <c r="G23" s="75">
        <f t="shared" si="2"/>
        <v>0.21875</v>
      </c>
      <c r="H23" s="75">
        <v>207</v>
      </c>
      <c r="I23" s="75">
        <v>207.20833333333334</v>
      </c>
      <c r="J23" s="81">
        <f>I23-H23-K23</f>
        <v>0.20833333333334281</v>
      </c>
      <c r="K23" s="213"/>
      <c r="L23" s="214">
        <f>D23+G23+J23</f>
        <v>0.71875</v>
      </c>
      <c r="M23" s="209" t="s">
        <v>65</v>
      </c>
      <c r="N23" s="96">
        <v>11</v>
      </c>
      <c r="O23" s="97" t="s">
        <v>68</v>
      </c>
      <c r="P23" s="86">
        <v>317</v>
      </c>
      <c r="Q23" s="74">
        <v>9872</v>
      </c>
      <c r="R23" s="28"/>
    </row>
    <row r="24" spans="1:22" ht="25.5" x14ac:dyDescent="0.25">
      <c r="A24" s="16" t="s">
        <v>77</v>
      </c>
      <c r="B24" s="76"/>
      <c r="C24" s="76"/>
      <c r="D24" s="75">
        <f>SUM(D21:D23)</f>
        <v>0.83680555555554292</v>
      </c>
      <c r="E24" s="77"/>
      <c r="F24" s="77"/>
      <c r="G24" s="75">
        <f>SUM(G21:G23)</f>
        <v>0.51041666666668561</v>
      </c>
      <c r="H24" s="77"/>
      <c r="I24" s="77"/>
      <c r="J24" s="81">
        <f>SUM(J21:J23)</f>
        <v>0.77430555555559977</v>
      </c>
      <c r="K24" s="85"/>
      <c r="L24" s="94">
        <f>SUM(L21:L23)</f>
        <v>2.1215277777778283</v>
      </c>
      <c r="M24" s="74" t="s">
        <v>80</v>
      </c>
      <c r="N24" s="74">
        <v>41268</v>
      </c>
      <c r="P24" s="90" t="s">
        <v>69</v>
      </c>
      <c r="Q24" s="49">
        <v>61741.03</v>
      </c>
      <c r="R24" s="28"/>
    </row>
    <row r="25" spans="1:22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N24+Sheet28!O25</f>
        <v>980501.65799999994</v>
      </c>
      <c r="P25" s="209" t="s">
        <v>79</v>
      </c>
      <c r="Q25" s="99">
        <v>66452.100000000006</v>
      </c>
      <c r="R25" s="28"/>
    </row>
    <row r="26" spans="1:22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60000</v>
      </c>
      <c r="P26" s="57" t="s">
        <v>93</v>
      </c>
      <c r="Q26" s="78">
        <f>Q24+Sheet28!Q26</f>
        <v>1567678.4100000001</v>
      </c>
      <c r="R26" s="88"/>
    </row>
    <row r="27" spans="1:22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50.55</v>
      </c>
      <c r="M27" s="63"/>
      <c r="N27" s="100">
        <f>N22/L27</f>
        <v>774.71533135509401</v>
      </c>
      <c r="O27" s="92" t="s">
        <v>75</v>
      </c>
      <c r="P27" s="78"/>
      <c r="Q27" s="74" t="s">
        <v>132</v>
      </c>
      <c r="R27" s="88"/>
    </row>
    <row r="28" spans="1:22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22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22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  <c r="R30" s="13"/>
    </row>
    <row r="31" spans="1:22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  <c r="R31" s="13"/>
    </row>
    <row r="32" spans="1:22" x14ac:dyDescent="0.25">
      <c r="B32" s="67"/>
      <c r="C32" s="68"/>
      <c r="D32" s="69"/>
      <c r="E32" s="70"/>
      <c r="F32" s="70"/>
      <c r="G32" s="71"/>
      <c r="H32" s="69"/>
      <c r="I32" s="69" t="s">
        <v>11</v>
      </c>
      <c r="J32" s="69"/>
      <c r="K32" s="72"/>
      <c r="L32" s="72"/>
      <c r="M32" s="68"/>
      <c r="N32" s="68"/>
    </row>
    <row r="33" spans="2:13" x14ac:dyDescent="0.25">
      <c r="M33" s="56" t="s">
        <v>11</v>
      </c>
    </row>
    <row r="36" spans="2:13" x14ac:dyDescent="0.25">
      <c r="B36" s="64"/>
      <c r="C36" s="13"/>
      <c r="D36" s="27"/>
      <c r="E36" s="28"/>
      <c r="F36" s="28"/>
      <c r="G36" s="29"/>
      <c r="H36" s="27"/>
      <c r="I36" s="27"/>
      <c r="J36" s="27"/>
    </row>
    <row r="44" spans="2:13" x14ac:dyDescent="0.25">
      <c r="B44" s="1"/>
      <c r="D44" s="1"/>
      <c r="E44" s="1"/>
      <c r="F44" s="1"/>
      <c r="G44" s="1"/>
      <c r="H44" s="1"/>
      <c r="I44" s="1"/>
      <c r="J44" s="1"/>
      <c r="K44" s="1"/>
    </row>
    <row r="45" spans="2:13" x14ac:dyDescent="0.25">
      <c r="B45" s="1"/>
      <c r="D45" s="1"/>
      <c r="E45" s="1"/>
      <c r="F45" s="1"/>
      <c r="G45" s="1"/>
      <c r="H45" s="1"/>
      <c r="I45" s="1"/>
      <c r="J45" s="1"/>
      <c r="K45" s="1"/>
    </row>
    <row r="46" spans="2:13" x14ac:dyDescent="0.25">
      <c r="B46" s="1"/>
      <c r="D46" s="1"/>
      <c r="E46" s="1"/>
      <c r="F46" s="1"/>
      <c r="G46" s="1"/>
      <c r="H46" s="1"/>
      <c r="I46" s="1"/>
      <c r="J46" s="1"/>
      <c r="K46" s="1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.74803149606299213" right="0" top="0" bottom="0" header="0.31496062992125984" footer="0.31496062992125984"/>
  <pageSetup paperSize="9" scale="71" orientation="landscape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6"/>
  <sheetViews>
    <sheetView topLeftCell="A16" workbookViewId="0">
      <selection activeCell="K22" sqref="K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6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4.28515625" style="1" bestFit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165</v>
      </c>
    </row>
    <row r="3" spans="1:17" ht="37.5" customHeight="1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</row>
    <row r="4" spans="1:17" ht="15" customHeight="1" x14ac:dyDescent="0.25">
      <c r="A4" s="21"/>
      <c r="B4" s="22" t="s">
        <v>12</v>
      </c>
      <c r="C4" s="23">
        <v>22</v>
      </c>
      <c r="D4" s="23">
        <v>28</v>
      </c>
      <c r="E4" s="23">
        <v>25</v>
      </c>
      <c r="F4" s="23">
        <v>26</v>
      </c>
      <c r="G4" s="23">
        <v>26</v>
      </c>
      <c r="H4" s="23">
        <v>24</v>
      </c>
      <c r="I4" s="23"/>
      <c r="J4" s="23"/>
      <c r="K4" s="23">
        <v>85</v>
      </c>
      <c r="L4" s="23">
        <v>92</v>
      </c>
      <c r="M4" s="115">
        <f>K4+L4</f>
        <v>177</v>
      </c>
      <c r="N4" s="123" t="s">
        <v>156</v>
      </c>
      <c r="O4" s="117" t="s">
        <v>94</v>
      </c>
      <c r="P4" s="124" t="s">
        <v>95</v>
      </c>
      <c r="Q4" s="36"/>
    </row>
    <row r="5" spans="1:17" ht="16.5" customHeight="1" x14ac:dyDescent="0.25">
      <c r="A5" s="24" t="s">
        <v>13</v>
      </c>
      <c r="B5" s="22" t="s">
        <v>14</v>
      </c>
      <c r="C5" s="23">
        <v>1</v>
      </c>
      <c r="D5" s="23">
        <v>1</v>
      </c>
      <c r="E5" s="23">
        <v>1</v>
      </c>
      <c r="F5" s="23">
        <v>1</v>
      </c>
      <c r="G5" s="23"/>
      <c r="H5" s="23"/>
      <c r="I5" s="23"/>
      <c r="J5" s="23"/>
      <c r="K5" s="23">
        <v>0</v>
      </c>
      <c r="L5" s="23">
        <v>6</v>
      </c>
      <c r="M5" s="115">
        <f>K5+L5</f>
        <v>6</v>
      </c>
      <c r="N5" s="123" t="s">
        <v>157</v>
      </c>
      <c r="O5" s="75"/>
      <c r="P5" s="75"/>
      <c r="Q5" s="75"/>
    </row>
    <row r="6" spans="1:17" ht="15.75" customHeight="1" x14ac:dyDescent="0.25">
      <c r="A6" s="24" t="s">
        <v>15</v>
      </c>
      <c r="B6" s="22" t="s">
        <v>16</v>
      </c>
      <c r="C6" s="23">
        <v>4</v>
      </c>
      <c r="D6" s="23">
        <v>6</v>
      </c>
      <c r="E6" s="23">
        <v>3</v>
      </c>
      <c r="F6" s="23">
        <v>3</v>
      </c>
      <c r="G6" s="23">
        <v>1</v>
      </c>
      <c r="H6" s="23">
        <v>1</v>
      </c>
      <c r="I6" s="23"/>
      <c r="J6" s="23"/>
      <c r="K6" s="23">
        <v>12</v>
      </c>
      <c r="L6" s="23">
        <v>10</v>
      </c>
      <c r="M6" s="115">
        <f t="shared" ref="M6:M7" si="0">K6+L6</f>
        <v>22</v>
      </c>
      <c r="N6" s="123" t="s">
        <v>136</v>
      </c>
      <c r="O6" s="118"/>
      <c r="P6" s="74"/>
      <c r="Q6" s="229"/>
    </row>
    <row r="7" spans="1:17" ht="15" customHeight="1" x14ac:dyDescent="0.25">
      <c r="A7" s="26"/>
      <c r="B7" s="22" t="s">
        <v>17</v>
      </c>
      <c r="C7" s="23">
        <v>15</v>
      </c>
      <c r="D7" s="23">
        <v>17</v>
      </c>
      <c r="E7" s="23">
        <v>13</v>
      </c>
      <c r="F7" s="23">
        <v>8</v>
      </c>
      <c r="G7" s="23">
        <v>5</v>
      </c>
      <c r="H7" s="23">
        <v>5</v>
      </c>
      <c r="I7" s="23"/>
      <c r="J7" s="23"/>
      <c r="K7" s="23">
        <v>65</v>
      </c>
      <c r="L7" s="23">
        <v>15</v>
      </c>
      <c r="M7" s="115">
        <f t="shared" si="0"/>
        <v>80</v>
      </c>
      <c r="N7" s="123" t="s">
        <v>11</v>
      </c>
      <c r="O7" s="75"/>
      <c r="P7" s="75"/>
      <c r="Q7" s="75"/>
    </row>
    <row r="8" spans="1:17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29" t="s">
        <v>0</v>
      </c>
    </row>
    <row r="9" spans="1:17" ht="33" customHeight="1" x14ac:dyDescent="0.25">
      <c r="A9" s="36"/>
      <c r="B9" s="37" t="s">
        <v>12</v>
      </c>
      <c r="C9" s="23">
        <v>20</v>
      </c>
      <c r="D9" s="23">
        <v>22</v>
      </c>
      <c r="E9" s="23">
        <v>30</v>
      </c>
      <c r="F9" s="23">
        <v>5</v>
      </c>
      <c r="G9" s="23"/>
      <c r="H9" s="23"/>
      <c r="I9" s="23"/>
      <c r="J9" s="23"/>
      <c r="K9" s="23">
        <v>107</v>
      </c>
      <c r="L9" s="23">
        <v>22</v>
      </c>
      <c r="M9" s="115">
        <f>L9+K9</f>
        <v>129</v>
      </c>
      <c r="N9" s="93"/>
      <c r="O9" s="120"/>
      <c r="P9" s="93"/>
      <c r="Q9" s="41"/>
    </row>
    <row r="10" spans="1:17" ht="15" customHeight="1" x14ac:dyDescent="0.25">
      <c r="A10" s="39" t="s">
        <v>25</v>
      </c>
      <c r="B10" s="37" t="s">
        <v>14</v>
      </c>
      <c r="C10" s="23"/>
      <c r="D10" s="23"/>
      <c r="E10" s="23"/>
      <c r="F10" s="23"/>
      <c r="G10" s="23"/>
      <c r="H10" s="23"/>
      <c r="I10" s="23"/>
      <c r="J10" s="23"/>
      <c r="K10" s="23">
        <v>0</v>
      </c>
      <c r="L10" s="23">
        <v>0</v>
      </c>
      <c r="M10" s="115">
        <f>L10+K10</f>
        <v>0</v>
      </c>
      <c r="N10" s="93"/>
      <c r="O10" s="275" t="s">
        <v>97</v>
      </c>
      <c r="P10" s="276"/>
      <c r="Q10" s="49" t="s">
        <v>74</v>
      </c>
    </row>
    <row r="11" spans="1:17" ht="13.5" customHeight="1" x14ac:dyDescent="0.25">
      <c r="A11" s="39" t="s">
        <v>26</v>
      </c>
      <c r="B11" s="37" t="s">
        <v>16</v>
      </c>
      <c r="C11" s="23">
        <v>2</v>
      </c>
      <c r="D11" s="23">
        <v>3</v>
      </c>
      <c r="E11" s="23">
        <v>3</v>
      </c>
      <c r="F11" s="23"/>
      <c r="G11" s="23"/>
      <c r="H11" s="23"/>
      <c r="I11" s="23"/>
      <c r="J11" s="23"/>
      <c r="K11" s="23">
        <v>0</v>
      </c>
      <c r="L11" s="23">
        <v>16</v>
      </c>
      <c r="M11" s="115">
        <f>L11+K11</f>
        <v>16</v>
      </c>
      <c r="N11" s="93"/>
      <c r="O11" s="117" t="s">
        <v>94</v>
      </c>
      <c r="P11" s="124" t="s">
        <v>95</v>
      </c>
      <c r="Q11" s="75"/>
    </row>
    <row r="12" spans="1:17" ht="13.5" customHeight="1" x14ac:dyDescent="0.25">
      <c r="A12" s="41"/>
      <c r="B12" s="37" t="s">
        <v>17</v>
      </c>
      <c r="C12" s="23">
        <v>5</v>
      </c>
      <c r="D12" s="23">
        <v>5</v>
      </c>
      <c r="E12" s="23">
        <v>7</v>
      </c>
      <c r="F12" s="23">
        <v>6</v>
      </c>
      <c r="G12" s="23"/>
      <c r="H12" s="23"/>
      <c r="I12" s="23"/>
      <c r="J12" s="23"/>
      <c r="K12" s="23">
        <v>35</v>
      </c>
      <c r="L12" s="23">
        <v>15</v>
      </c>
      <c r="M12" s="115">
        <f>L12+K12</f>
        <v>50</v>
      </c>
      <c r="N12" s="93"/>
      <c r="O12" s="75"/>
      <c r="P12" s="75"/>
      <c r="Q12" s="75"/>
    </row>
    <row r="13" spans="1:17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29"/>
    </row>
    <row r="14" spans="1:17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109</v>
      </c>
      <c r="L14" s="23">
        <v>91</v>
      </c>
      <c r="M14" s="115">
        <f>L14+K14</f>
        <v>200</v>
      </c>
      <c r="N14" s="122"/>
      <c r="O14" s="119"/>
      <c r="P14" s="74"/>
      <c r="Q14" s="230"/>
    </row>
    <row r="15" spans="1:17" ht="33.75" customHeight="1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15">
        <f>L15+K15</f>
        <v>0</v>
      </c>
      <c r="N15" s="122"/>
      <c r="O15" s="121"/>
      <c r="P15" s="93"/>
      <c r="Q15" s="43"/>
    </row>
    <row r="16" spans="1:17" ht="15.75" customHeight="1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12</v>
      </c>
      <c r="L16" s="23">
        <v>0</v>
      </c>
      <c r="M16" s="115">
        <f>L16+K16</f>
        <v>12</v>
      </c>
      <c r="N16" s="122"/>
      <c r="O16" s="122"/>
      <c r="P16" s="93"/>
      <c r="Q16" s="43"/>
    </row>
    <row r="17" spans="1:17" ht="17.25" customHeight="1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15</v>
      </c>
      <c r="L17" s="23">
        <v>24</v>
      </c>
      <c r="M17" s="115">
        <f>L17+K17</f>
        <v>39</v>
      </c>
      <c r="N17" s="122"/>
      <c r="O17" s="122"/>
      <c r="P17" s="93"/>
      <c r="Q17" s="41"/>
    </row>
    <row r="18" spans="1:17" ht="21" customHeight="1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506</v>
      </c>
      <c r="O18" s="277" t="s">
        <v>72</v>
      </c>
      <c r="P18" s="278"/>
      <c r="Q18" s="74" t="s">
        <v>71</v>
      </c>
    </row>
    <row r="19" spans="1:17" ht="25.5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6</v>
      </c>
      <c r="O19" s="78">
        <v>166.97</v>
      </c>
      <c r="P19" s="52" t="s">
        <v>151</v>
      </c>
      <c r="Q19" s="74" t="s">
        <v>166</v>
      </c>
    </row>
    <row r="20" spans="1:17" ht="15.75" customHeight="1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50</v>
      </c>
      <c r="O20" s="88" t="s">
        <v>66</v>
      </c>
      <c r="P20" s="85">
        <v>75</v>
      </c>
      <c r="Q20" s="74">
        <v>4875</v>
      </c>
    </row>
    <row r="21" spans="1:17" ht="25.5" customHeight="1" x14ac:dyDescent="0.25">
      <c r="A21" s="16" t="s">
        <v>44</v>
      </c>
      <c r="B21" s="75">
        <v>206.24305555555554</v>
      </c>
      <c r="C21" s="75">
        <v>206.54166666666666</v>
      </c>
      <c r="D21" s="75">
        <f t="shared" ref="D21:D23" si="1">C21-B21</f>
        <v>0.29861111111111427</v>
      </c>
      <c r="E21" s="75">
        <v>206.59027777777777</v>
      </c>
      <c r="F21" s="75">
        <v>206.875</v>
      </c>
      <c r="G21" s="75">
        <f>F21-E21</f>
        <v>0.28472222222222854</v>
      </c>
      <c r="H21" s="75">
        <v>206.90625</v>
      </c>
      <c r="I21" s="75">
        <v>207.15625</v>
      </c>
      <c r="J21" s="81">
        <f>I21-H21-K21</f>
        <v>0.25</v>
      </c>
      <c r="K21" s="75"/>
      <c r="L21" s="83">
        <f>D21+G21+J21</f>
        <v>0.83333333333334281</v>
      </c>
      <c r="M21" s="209" t="s">
        <v>45</v>
      </c>
      <c r="N21" s="74">
        <f>M17+M12+M7</f>
        <v>169</v>
      </c>
      <c r="O21" s="89" t="s">
        <v>70</v>
      </c>
      <c r="P21" s="85">
        <v>364</v>
      </c>
      <c r="Q21" s="74">
        <v>5146.3599999999997</v>
      </c>
    </row>
    <row r="22" spans="1:17" ht="27" customHeight="1" x14ac:dyDescent="0.25">
      <c r="A22" s="16" t="s">
        <v>46</v>
      </c>
      <c r="B22" s="75"/>
      <c r="C22" s="75"/>
      <c r="D22" s="75"/>
      <c r="E22" s="75"/>
      <c r="F22" s="75"/>
      <c r="G22" s="75"/>
      <c r="H22" s="75"/>
      <c r="I22" s="75"/>
      <c r="J22" s="81"/>
      <c r="K22" s="85"/>
      <c r="L22" s="83">
        <f>D22+G22+J22</f>
        <v>0</v>
      </c>
      <c r="M22" s="55" t="s">
        <v>47</v>
      </c>
      <c r="N22" s="74">
        <v>28666.97</v>
      </c>
      <c r="O22" s="91" t="s">
        <v>67</v>
      </c>
      <c r="P22" s="85">
        <v>142</v>
      </c>
      <c r="Q22" s="74">
        <v>3415.37</v>
      </c>
    </row>
    <row r="23" spans="1:17" ht="25.5" x14ac:dyDescent="0.25">
      <c r="A23" s="215" t="s">
        <v>48</v>
      </c>
      <c r="B23" s="75">
        <v>206.25</v>
      </c>
      <c r="C23" s="75">
        <v>206.54166666666666</v>
      </c>
      <c r="D23" s="75">
        <f t="shared" si="1"/>
        <v>0.29166666666665719</v>
      </c>
      <c r="E23" s="75">
        <v>206.58333333333334</v>
      </c>
      <c r="F23" s="75">
        <v>206.875</v>
      </c>
      <c r="G23" s="75">
        <f t="shared" ref="G23" si="2">F23-E23</f>
        <v>0.29166666666665719</v>
      </c>
      <c r="H23" s="75">
        <v>206.91666666666666</v>
      </c>
      <c r="I23" s="75">
        <v>207.20833333333334</v>
      </c>
      <c r="J23" s="81">
        <f>I23-H23-K23</f>
        <v>0.29166666666668561</v>
      </c>
      <c r="K23" s="213"/>
      <c r="L23" s="214">
        <f>D23+G23+J23</f>
        <v>0.875</v>
      </c>
      <c r="M23" s="209" t="s">
        <v>65</v>
      </c>
      <c r="N23" s="96">
        <v>8</v>
      </c>
      <c r="O23" s="97" t="s">
        <v>68</v>
      </c>
      <c r="P23" s="86">
        <v>123</v>
      </c>
      <c r="Q23" s="74">
        <v>3797.52</v>
      </c>
    </row>
    <row r="24" spans="1:17" ht="30" customHeight="1" x14ac:dyDescent="0.25">
      <c r="A24" s="16" t="s">
        <v>77</v>
      </c>
      <c r="B24" s="76"/>
      <c r="C24" s="76"/>
      <c r="D24" s="75">
        <f>SUM(D21:D23)</f>
        <v>0.59027777777777146</v>
      </c>
      <c r="E24" s="77"/>
      <c r="F24" s="77"/>
      <c r="G24" s="75">
        <f>SUM(G21:G23)</f>
        <v>0.57638888888888573</v>
      </c>
      <c r="H24" s="77"/>
      <c r="I24" s="77"/>
      <c r="J24" s="81">
        <f>SUM(J21:J23)</f>
        <v>0.54166666666668561</v>
      </c>
      <c r="K24" s="85"/>
      <c r="L24" s="94">
        <f>SUM(L21:L23)</f>
        <v>1.7083333333333428</v>
      </c>
      <c r="M24" s="74" t="s">
        <v>80</v>
      </c>
      <c r="N24" s="74">
        <v>30112.53</v>
      </c>
      <c r="P24" s="90" t="s">
        <v>69</v>
      </c>
      <c r="Q24" s="49">
        <v>48054.71</v>
      </c>
    </row>
    <row r="25" spans="1:17" ht="27" customHeight="1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N24+Sheet2!O25</f>
        <v>96755.72</v>
      </c>
      <c r="P25" s="209" t="s">
        <v>79</v>
      </c>
      <c r="Q25" s="99">
        <v>52929.71</v>
      </c>
    </row>
    <row r="26" spans="1:17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56000</v>
      </c>
      <c r="P26" s="57" t="s">
        <v>93</v>
      </c>
      <c r="Q26" s="78">
        <f>Q24+Sheet2!Q26</f>
        <v>152416.29</v>
      </c>
    </row>
    <row r="27" spans="1:17" ht="18.75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37.1</v>
      </c>
      <c r="M27" s="63"/>
      <c r="N27" s="100">
        <f>N22/L27</f>
        <v>772.69460916442051</v>
      </c>
      <c r="O27" s="92" t="s">
        <v>75</v>
      </c>
      <c r="P27" s="78"/>
      <c r="Q27" s="74" t="s">
        <v>132</v>
      </c>
    </row>
    <row r="28" spans="1:17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17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17" ht="14.25" customHeight="1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</row>
    <row r="31" spans="1:17" ht="1.5" hidden="1" customHeight="1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</row>
    <row r="32" spans="1:17" x14ac:dyDescent="0.25">
      <c r="A32" s="68"/>
      <c r="B32" s="73" t="s">
        <v>56</v>
      </c>
      <c r="C32" s="68"/>
      <c r="D32" s="69"/>
      <c r="E32" s="70"/>
      <c r="F32" s="70"/>
      <c r="G32" s="71"/>
      <c r="H32" s="68" t="s">
        <v>53</v>
      </c>
      <c r="I32" s="69"/>
      <c r="J32" s="69"/>
      <c r="K32" s="72"/>
      <c r="L32" s="72"/>
      <c r="M32" s="68"/>
      <c r="N32" s="68"/>
      <c r="P32" s="68" t="s">
        <v>53</v>
      </c>
    </row>
    <row r="33" spans="1:14" x14ac:dyDescent="0.25">
      <c r="A33" s="68"/>
      <c r="B33" s="73"/>
      <c r="C33" s="68"/>
      <c r="D33" s="69"/>
      <c r="E33" s="70"/>
      <c r="F33" s="70"/>
      <c r="G33" s="71"/>
      <c r="H33" s="69"/>
      <c r="I33" s="69"/>
      <c r="J33" s="69"/>
      <c r="K33" s="72"/>
      <c r="L33" s="72"/>
      <c r="M33" s="70"/>
    </row>
    <row r="34" spans="1:14" x14ac:dyDescent="0.25">
      <c r="A34" s="68"/>
      <c r="L34" s="6"/>
      <c r="M34" s="4"/>
    </row>
    <row r="35" spans="1:14" x14ac:dyDescent="0.25">
      <c r="A35" s="68"/>
      <c r="B35" s="73"/>
      <c r="C35" s="68"/>
      <c r="D35" s="69"/>
      <c r="E35" s="70"/>
      <c r="F35" s="70"/>
      <c r="G35" s="71"/>
      <c r="H35" s="69"/>
      <c r="I35" s="69"/>
      <c r="J35" s="69"/>
      <c r="K35" s="72"/>
      <c r="L35" s="72"/>
      <c r="M35" s="68"/>
      <c r="N35" s="68"/>
    </row>
    <row r="39" spans="1:14" x14ac:dyDescent="0.25">
      <c r="M39" s="56" t="s">
        <v>11</v>
      </c>
    </row>
    <row r="42" spans="1:14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.74803149606299213" right="0" top="0.23622047244094491" bottom="0" header="0.31496062992125984" footer="0.31496062992125984"/>
  <pageSetup paperSize="9" scale="81" orientation="landscape" horizontalDpi="4294967293" verticalDpi="4294967293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6"/>
  <sheetViews>
    <sheetView topLeftCell="A14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10" style="1" customWidth="1"/>
    <col min="15" max="15" width="11.85546875" style="1" customWidth="1"/>
    <col min="16" max="16" width="13.5703125" style="1" customWidth="1"/>
    <col min="17" max="17" width="20.285156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197</v>
      </c>
    </row>
    <row r="3" spans="1:17" ht="38.25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</row>
    <row r="4" spans="1:17" x14ac:dyDescent="0.25">
      <c r="A4" s="21"/>
      <c r="B4" s="22" t="s">
        <v>12</v>
      </c>
      <c r="C4" s="23"/>
      <c r="D4" s="23"/>
      <c r="E4" s="23"/>
      <c r="F4" s="23"/>
      <c r="G4" s="23"/>
      <c r="H4" s="23"/>
      <c r="I4" s="23"/>
      <c r="J4" s="23"/>
      <c r="K4" s="23">
        <v>250</v>
      </c>
      <c r="L4" s="23">
        <v>0</v>
      </c>
      <c r="M4" s="115">
        <f>L4+K4</f>
        <v>250</v>
      </c>
      <c r="N4" s="115" t="s">
        <v>11</v>
      </c>
      <c r="O4" s="117" t="s">
        <v>94</v>
      </c>
      <c r="P4" s="124" t="s">
        <v>95</v>
      </c>
      <c r="Q4" s="36"/>
    </row>
    <row r="5" spans="1:17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7</v>
      </c>
      <c r="L5" s="23">
        <v>0</v>
      </c>
      <c r="M5" s="115">
        <f t="shared" ref="M5:M12" si="0">L5+K5</f>
        <v>7</v>
      </c>
      <c r="N5" s="115" t="s">
        <v>11</v>
      </c>
      <c r="O5" s="75" t="s">
        <v>11</v>
      </c>
      <c r="P5" s="75"/>
      <c r="Q5" s="75"/>
    </row>
    <row r="6" spans="1:17" x14ac:dyDescent="0.25">
      <c r="A6" s="24" t="s">
        <v>15</v>
      </c>
      <c r="B6" s="22" t="s">
        <v>16</v>
      </c>
      <c r="C6" s="23"/>
      <c r="D6" s="23"/>
      <c r="E6" s="23"/>
      <c r="F6" s="23"/>
      <c r="G6" s="23"/>
      <c r="H6" s="23"/>
      <c r="I6" s="23"/>
      <c r="J6" s="23"/>
      <c r="K6" s="23">
        <v>22</v>
      </c>
      <c r="L6" s="23">
        <v>0</v>
      </c>
      <c r="M6" s="115">
        <f t="shared" si="0"/>
        <v>22</v>
      </c>
      <c r="N6" s="115" t="s">
        <v>11</v>
      </c>
      <c r="O6" s="118" t="s">
        <v>11</v>
      </c>
      <c r="P6" s="74"/>
      <c r="Q6" s="211"/>
    </row>
    <row r="7" spans="1:17" x14ac:dyDescent="0.25">
      <c r="A7" s="26"/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>
        <v>9</v>
      </c>
      <c r="L7" s="23">
        <v>0</v>
      </c>
      <c r="M7" s="115">
        <f t="shared" si="0"/>
        <v>9</v>
      </c>
      <c r="N7" s="115" t="s">
        <v>11</v>
      </c>
      <c r="O7" s="75" t="s">
        <v>11</v>
      </c>
      <c r="P7" s="75"/>
      <c r="Q7" s="75"/>
    </row>
    <row r="8" spans="1:17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114" t="s">
        <v>92</v>
      </c>
      <c r="O8" s="118"/>
      <c r="P8" s="74"/>
      <c r="Q8" s="211" t="s">
        <v>0</v>
      </c>
    </row>
    <row r="9" spans="1:17" ht="15" x14ac:dyDescent="0.25">
      <c r="A9" s="36"/>
      <c r="B9" s="37" t="s">
        <v>12</v>
      </c>
      <c r="C9" s="23"/>
      <c r="D9" s="23">
        <v>0</v>
      </c>
      <c r="E9" s="23"/>
      <c r="F9" s="23"/>
      <c r="G9" s="23"/>
      <c r="H9" s="23"/>
      <c r="I9" s="23"/>
      <c r="J9" s="23"/>
      <c r="K9" s="23">
        <v>213</v>
      </c>
      <c r="L9" s="23">
        <v>0</v>
      </c>
      <c r="M9" s="115">
        <f t="shared" si="0"/>
        <v>213</v>
      </c>
      <c r="N9" s="115" t="s">
        <v>135</v>
      </c>
      <c r="O9" s="120"/>
      <c r="P9" s="93"/>
      <c r="Q9" s="41"/>
    </row>
    <row r="10" spans="1:17" ht="15" x14ac:dyDescent="0.25">
      <c r="A10" s="39" t="s">
        <v>25</v>
      </c>
      <c r="B10" s="37" t="s">
        <v>14</v>
      </c>
      <c r="C10" s="23"/>
      <c r="D10" s="23"/>
      <c r="E10" s="23"/>
      <c r="F10" s="23"/>
      <c r="G10" s="23"/>
      <c r="H10" s="23"/>
      <c r="I10" s="23"/>
      <c r="J10" s="23"/>
      <c r="K10" s="23">
        <v>13</v>
      </c>
      <c r="L10" s="23">
        <v>0</v>
      </c>
      <c r="M10" s="115">
        <f t="shared" si="0"/>
        <v>13</v>
      </c>
      <c r="N10" s="115" t="s">
        <v>135</v>
      </c>
      <c r="O10" s="275" t="s">
        <v>97</v>
      </c>
      <c r="P10" s="276"/>
      <c r="Q10" s="49" t="s">
        <v>74</v>
      </c>
    </row>
    <row r="11" spans="1:17" x14ac:dyDescent="0.25">
      <c r="A11" s="39" t="s">
        <v>26</v>
      </c>
      <c r="B11" s="37" t="s">
        <v>16</v>
      </c>
      <c r="C11" s="23"/>
      <c r="D11" s="23"/>
      <c r="E11" s="23"/>
      <c r="F11" s="23"/>
      <c r="G11" s="23"/>
      <c r="H11" s="23"/>
      <c r="I11" s="23"/>
      <c r="J11" s="23"/>
      <c r="K11" s="23">
        <v>38</v>
      </c>
      <c r="L11" s="23">
        <v>0</v>
      </c>
      <c r="M11" s="115">
        <f t="shared" si="0"/>
        <v>38</v>
      </c>
      <c r="N11" s="115" t="s">
        <v>135</v>
      </c>
      <c r="O11" s="117" t="s">
        <v>94</v>
      </c>
      <c r="P11" s="124" t="s">
        <v>95</v>
      </c>
      <c r="Q11" s="75"/>
    </row>
    <row r="12" spans="1:17" x14ac:dyDescent="0.25">
      <c r="A12" s="41"/>
      <c r="B12" s="37" t="s">
        <v>17</v>
      </c>
      <c r="C12" s="23"/>
      <c r="D12" s="23"/>
      <c r="E12" s="23"/>
      <c r="F12" s="23"/>
      <c r="G12" s="23"/>
      <c r="H12" s="23"/>
      <c r="I12" s="23"/>
      <c r="J12" s="23"/>
      <c r="K12" s="23">
        <v>13</v>
      </c>
      <c r="L12" s="23">
        <v>0</v>
      </c>
      <c r="M12" s="115">
        <f t="shared" si="0"/>
        <v>13</v>
      </c>
      <c r="N12" s="115" t="s">
        <v>135</v>
      </c>
      <c r="O12" s="75"/>
      <c r="P12" s="75"/>
      <c r="Q12" s="75"/>
    </row>
    <row r="13" spans="1:17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114" t="s">
        <v>92</v>
      </c>
      <c r="O13" s="118"/>
      <c r="P13" s="74"/>
      <c r="Q13" s="211"/>
    </row>
    <row r="14" spans="1:17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175</v>
      </c>
      <c r="L14" s="23">
        <v>0</v>
      </c>
      <c r="M14" s="115">
        <f t="shared" ref="M14:M17" si="1">L14+K14</f>
        <v>175</v>
      </c>
      <c r="N14" s="115" t="s">
        <v>127</v>
      </c>
      <c r="O14" s="119"/>
      <c r="P14" s="74"/>
      <c r="Q14" s="212"/>
    </row>
    <row r="15" spans="1:17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29</v>
      </c>
      <c r="L15" s="23">
        <v>0</v>
      </c>
      <c r="M15" s="115">
        <f t="shared" si="1"/>
        <v>29</v>
      </c>
      <c r="N15" s="115" t="s">
        <v>57</v>
      </c>
      <c r="O15" s="121"/>
      <c r="P15" s="93"/>
      <c r="Q15" s="43"/>
    </row>
    <row r="16" spans="1:17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25</v>
      </c>
      <c r="L16" s="23">
        <v>0</v>
      </c>
      <c r="M16" s="115">
        <f t="shared" si="1"/>
        <v>25</v>
      </c>
      <c r="N16" s="115" t="s">
        <v>57</v>
      </c>
      <c r="O16" s="122"/>
      <c r="P16" s="93"/>
      <c r="Q16" s="43"/>
    </row>
    <row r="17" spans="1:17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12</v>
      </c>
      <c r="L17" s="23">
        <v>0</v>
      </c>
      <c r="M17" s="115">
        <f t="shared" si="1"/>
        <v>12</v>
      </c>
      <c r="N17" s="115" t="s">
        <v>57</v>
      </c>
      <c r="O17" s="122"/>
      <c r="P17" s="93"/>
      <c r="Q17" s="41"/>
    </row>
    <row r="18" spans="1:17" ht="15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638</v>
      </c>
      <c r="O18" s="277" t="s">
        <v>72</v>
      </c>
      <c r="P18" s="278"/>
      <c r="Q18" s="74" t="s">
        <v>71</v>
      </c>
    </row>
    <row r="19" spans="1:17" ht="25.5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49</v>
      </c>
      <c r="O19" s="78">
        <v>928.04</v>
      </c>
      <c r="P19" s="52" t="s">
        <v>198</v>
      </c>
      <c r="Q19" s="74" t="s">
        <v>199</v>
      </c>
    </row>
    <row r="20" spans="1:17" ht="38.25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85</v>
      </c>
      <c r="O20" s="88" t="s">
        <v>66</v>
      </c>
      <c r="P20" s="85">
        <v>54</v>
      </c>
      <c r="Q20" s="74">
        <v>3660.66</v>
      </c>
    </row>
    <row r="21" spans="1:17" ht="25.5" x14ac:dyDescent="0.25">
      <c r="A21" s="16" t="s">
        <v>44</v>
      </c>
      <c r="B21" s="75">
        <v>206.25</v>
      </c>
      <c r="C21" s="75">
        <v>206.54166666666666</v>
      </c>
      <c r="D21" s="75">
        <f t="shared" ref="D21:D23" si="2">C21-B21</f>
        <v>0.29166666666665719</v>
      </c>
      <c r="E21" s="75">
        <v>206.57638888888889</v>
      </c>
      <c r="F21" s="75">
        <v>206.875</v>
      </c>
      <c r="G21" s="75">
        <f>F21-E21</f>
        <v>0.29861111111111427</v>
      </c>
      <c r="H21" s="75">
        <v>206.91319444444446</v>
      </c>
      <c r="I21" s="75">
        <v>207.20833333333334</v>
      </c>
      <c r="J21" s="81">
        <f>I21-H21-K21</f>
        <v>0.29513888888888573</v>
      </c>
      <c r="K21" s="75"/>
      <c r="L21" s="83">
        <f>D21+G21+J21</f>
        <v>0.88541666666665719</v>
      </c>
      <c r="M21" s="209" t="s">
        <v>45</v>
      </c>
      <c r="N21" s="74">
        <f>M17+M12+M7</f>
        <v>34</v>
      </c>
      <c r="O21" s="89" t="s">
        <v>70</v>
      </c>
      <c r="P21" s="85">
        <v>351</v>
      </c>
      <c r="Q21" s="74">
        <v>8896.48</v>
      </c>
    </row>
    <row r="22" spans="1:17" ht="25.5" x14ac:dyDescent="0.25">
      <c r="A22" s="16" t="s">
        <v>46</v>
      </c>
      <c r="B22" s="75">
        <v>206.24652777777777</v>
      </c>
      <c r="C22" s="75">
        <v>206.54166666666666</v>
      </c>
      <c r="D22" s="75">
        <f t="shared" si="2"/>
        <v>0.29513888888888573</v>
      </c>
      <c r="E22" s="75">
        <v>206.58333333333334</v>
      </c>
      <c r="F22" s="75">
        <v>206.875</v>
      </c>
      <c r="G22" s="75">
        <f t="shared" ref="G22:G23" si="3">F22-E22</f>
        <v>0.29166666666665719</v>
      </c>
      <c r="H22" s="75">
        <v>206.91666666666666</v>
      </c>
      <c r="I22" s="75">
        <v>207.20833333333334</v>
      </c>
      <c r="J22" s="81">
        <f t="shared" ref="J22:J23" si="4">I22-H22</f>
        <v>0.29166666666668561</v>
      </c>
      <c r="K22" s="85"/>
      <c r="L22" s="83">
        <f>D22+G22+J22</f>
        <v>0.87847222222222854</v>
      </c>
      <c r="M22" s="55" t="s">
        <v>47</v>
      </c>
      <c r="N22" s="74">
        <v>37528.04</v>
      </c>
      <c r="O22" s="91" t="s">
        <v>67</v>
      </c>
      <c r="P22" s="85">
        <v>152</v>
      </c>
      <c r="Q22" s="74">
        <v>3772.09</v>
      </c>
    </row>
    <row r="23" spans="1:17" ht="25.5" x14ac:dyDescent="0.25">
      <c r="A23" s="215" t="s">
        <v>48</v>
      </c>
      <c r="B23" s="205">
        <v>206.30208333333334</v>
      </c>
      <c r="C23" s="75">
        <v>206.54166666666666</v>
      </c>
      <c r="D23" s="205">
        <f t="shared" si="2"/>
        <v>0.23958333333331439</v>
      </c>
      <c r="E23" s="205">
        <v>206.61111111111111</v>
      </c>
      <c r="F23" s="75">
        <v>206.875</v>
      </c>
      <c r="G23" s="205">
        <f t="shared" si="3"/>
        <v>0.26388888888888573</v>
      </c>
      <c r="H23" s="75">
        <v>206.91666666666666</v>
      </c>
      <c r="I23" s="75">
        <v>207.20833333333334</v>
      </c>
      <c r="J23" s="81">
        <f t="shared" si="4"/>
        <v>0.29166666666668561</v>
      </c>
      <c r="K23" s="213"/>
      <c r="L23" s="214">
        <f>D23+G23+J23</f>
        <v>0.79513888888888573</v>
      </c>
      <c r="M23" s="209" t="s">
        <v>65</v>
      </c>
      <c r="N23" s="96">
        <v>10</v>
      </c>
      <c r="O23" s="97" t="s">
        <v>68</v>
      </c>
      <c r="P23" s="86">
        <v>334</v>
      </c>
      <c r="Q23" s="74">
        <v>10381.790000000001</v>
      </c>
    </row>
    <row r="24" spans="1:17" ht="25.5" x14ac:dyDescent="0.25">
      <c r="A24" s="16" t="s">
        <v>77</v>
      </c>
      <c r="B24" s="76"/>
      <c r="C24" s="76"/>
      <c r="D24" s="75">
        <f>SUM(D21:D23)</f>
        <v>0.82638888888885731</v>
      </c>
      <c r="E24" s="77"/>
      <c r="F24" s="77"/>
      <c r="G24" s="75">
        <f>SUM(G21:G23)</f>
        <v>0.85416666666665719</v>
      </c>
      <c r="H24" s="77"/>
      <c r="I24" s="77"/>
      <c r="J24" s="81">
        <f>SUM(J21:J23)</f>
        <v>0.87847222222225696</v>
      </c>
      <c r="K24" s="85"/>
      <c r="L24" s="94">
        <f>SUM(L21:L23)</f>
        <v>2.5590277777777715</v>
      </c>
      <c r="M24" s="74" t="s">
        <v>80</v>
      </c>
      <c r="N24" s="74">
        <v>37537.339999999997</v>
      </c>
      <c r="P24" s="90" t="s">
        <v>69</v>
      </c>
      <c r="Q24" s="49">
        <v>56189.54</v>
      </c>
    </row>
    <row r="25" spans="1:17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N24+Sheet29!O25</f>
        <v>1018038.9979999999</v>
      </c>
      <c r="P25" s="209" t="s">
        <v>79</v>
      </c>
      <c r="Q25" s="99">
        <v>59850.2</v>
      </c>
    </row>
    <row r="26" spans="1:17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55000</v>
      </c>
      <c r="P26" s="57" t="s">
        <v>93</v>
      </c>
      <c r="Q26" s="78">
        <f>Q24+Sheet29!Q26</f>
        <v>1623867.9500000002</v>
      </c>
    </row>
    <row r="27" spans="1:17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61.25</v>
      </c>
      <c r="M27" s="63"/>
      <c r="N27" s="100">
        <f>N22/L27</f>
        <v>612.70269387755104</v>
      </c>
      <c r="O27" s="92" t="s">
        <v>75</v>
      </c>
      <c r="P27" s="78"/>
      <c r="Q27" s="74" t="s">
        <v>132</v>
      </c>
    </row>
    <row r="28" spans="1:17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17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17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</row>
    <row r="31" spans="1:17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</row>
    <row r="34" spans="2:14" x14ac:dyDescent="0.25">
      <c r="N34" s="56" t="s">
        <v>11</v>
      </c>
    </row>
    <row r="37" spans="2:14" x14ac:dyDescent="0.25">
      <c r="B37" s="64"/>
      <c r="C37" s="13"/>
      <c r="D37" s="27"/>
      <c r="E37" s="28"/>
      <c r="F37" s="28"/>
      <c r="G37" s="29"/>
      <c r="H37" s="27"/>
      <c r="I37" s="27"/>
      <c r="J37" s="27"/>
    </row>
    <row r="45" spans="2:14" x14ac:dyDescent="0.25">
      <c r="B45" s="1"/>
      <c r="D45" s="1"/>
      <c r="E45" s="1"/>
      <c r="F45" s="1"/>
      <c r="G45" s="1"/>
      <c r="H45" s="1"/>
      <c r="I45" s="1"/>
      <c r="J45" s="1"/>
      <c r="K45" s="1"/>
    </row>
    <row r="46" spans="2:14" x14ac:dyDescent="0.25">
      <c r="B46" s="1"/>
      <c r="D46" s="1"/>
      <c r="E46" s="1"/>
      <c r="F46" s="1"/>
      <c r="G46" s="1"/>
      <c r="H46" s="1"/>
      <c r="I46" s="1"/>
      <c r="J46" s="1"/>
      <c r="K46" s="1"/>
    </row>
    <row r="47" spans="2:14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4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5" s="1" customFormat="1" x14ac:dyDescent="0.25"/>
    <row r="66" s="1" customFormat="1" x14ac:dyDescent="0.25"/>
  </sheetData>
  <mergeCells count="6">
    <mergeCell ref="O18:P18"/>
    <mergeCell ref="B19:D19"/>
    <mergeCell ref="E19:G19"/>
    <mergeCell ref="H19:J19"/>
    <mergeCell ref="O3:P3"/>
    <mergeCell ref="O10:P10"/>
  </mergeCells>
  <pageMargins left="0.74803149606299213" right="0" top="0" bottom="0" header="0.31496062992125984" footer="0.31496062992125984"/>
  <pageSetup paperSize="9" scale="89" orientation="landscape" horizontalDpi="4294967293" verticalDpi="4294967293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workbookViewId="0">
      <selection activeCell="T12" sqref="T1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10" style="1" customWidth="1"/>
    <col min="15" max="15" width="11.85546875" style="1" customWidth="1"/>
    <col min="16" max="16" width="13.5703125" style="1" customWidth="1"/>
    <col min="17" max="17" width="20.285156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/>
      <c r="B2" s="8"/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/>
    </row>
    <row r="3" spans="1:17" ht="20.25" x14ac:dyDescent="0.25">
      <c r="A3" s="7" t="s">
        <v>286</v>
      </c>
      <c r="B3" s="8" t="s">
        <v>1</v>
      </c>
      <c r="C3" s="9"/>
      <c r="D3" s="9"/>
      <c r="E3" s="10"/>
      <c r="F3" s="10"/>
      <c r="G3" s="11"/>
      <c r="H3" s="9"/>
      <c r="I3" s="9"/>
      <c r="J3" s="9"/>
      <c r="K3" s="12"/>
      <c r="L3" s="12"/>
      <c r="M3" s="12"/>
      <c r="N3" s="13"/>
      <c r="O3" s="13"/>
      <c r="P3" s="14" t="s">
        <v>284</v>
      </c>
      <c r="Q3" s="13"/>
    </row>
    <row r="4" spans="1:17" ht="38.25" x14ac:dyDescent="0.25">
      <c r="A4" s="15" t="s">
        <v>2</v>
      </c>
      <c r="B4" s="16" t="s">
        <v>3</v>
      </c>
      <c r="C4" s="17" t="s">
        <v>141</v>
      </c>
      <c r="D4" s="17" t="s">
        <v>142</v>
      </c>
      <c r="E4" s="17" t="s">
        <v>4</v>
      </c>
      <c r="F4" s="17" t="s">
        <v>143</v>
      </c>
      <c r="G4" s="17" t="s">
        <v>5</v>
      </c>
      <c r="H4" s="17" t="s">
        <v>6</v>
      </c>
      <c r="I4" s="17" t="s">
        <v>7</v>
      </c>
      <c r="J4" s="17" t="s">
        <v>8</v>
      </c>
      <c r="K4" s="18" t="s">
        <v>62</v>
      </c>
      <c r="L4" s="18" t="s">
        <v>63</v>
      </c>
      <c r="M4" s="114" t="s">
        <v>92</v>
      </c>
      <c r="N4" s="19" t="s">
        <v>10</v>
      </c>
      <c r="O4" s="275" t="s">
        <v>73</v>
      </c>
      <c r="P4" s="276"/>
      <c r="Q4" s="49" t="s">
        <v>74</v>
      </c>
    </row>
    <row r="5" spans="1:17" x14ac:dyDescent="0.25">
      <c r="A5" s="21"/>
      <c r="B5" s="22" t="s">
        <v>12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115"/>
      <c r="N5" s="115" t="s">
        <v>11</v>
      </c>
      <c r="O5" s="117" t="s">
        <v>94</v>
      </c>
      <c r="P5" s="124" t="s">
        <v>95</v>
      </c>
      <c r="Q5" s="36"/>
    </row>
    <row r="6" spans="1:17" x14ac:dyDescent="0.25">
      <c r="A6" s="24" t="s">
        <v>13</v>
      </c>
      <c r="B6" s="22" t="s">
        <v>14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115"/>
      <c r="N6" s="115" t="s">
        <v>11</v>
      </c>
      <c r="O6" s="75" t="s">
        <v>11</v>
      </c>
      <c r="P6" s="75"/>
      <c r="Q6" s="75"/>
    </row>
    <row r="7" spans="1:17" x14ac:dyDescent="0.25">
      <c r="A7" s="24" t="s">
        <v>15</v>
      </c>
      <c r="B7" s="22" t="s">
        <v>16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115"/>
      <c r="N7" s="115" t="s">
        <v>11</v>
      </c>
      <c r="O7" s="118" t="s">
        <v>11</v>
      </c>
      <c r="P7" s="74"/>
      <c r="Q7" s="229"/>
    </row>
    <row r="8" spans="1:17" x14ac:dyDescent="0.25">
      <c r="A8" s="26"/>
      <c r="B8" s="22" t="s">
        <v>17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115"/>
      <c r="N8" s="115" t="s">
        <v>11</v>
      </c>
      <c r="O8" s="75" t="s">
        <v>11</v>
      </c>
      <c r="P8" s="75"/>
      <c r="Q8" s="75"/>
    </row>
    <row r="9" spans="1:17" ht="25.5" x14ac:dyDescent="0.25">
      <c r="A9" s="32" t="s">
        <v>2</v>
      </c>
      <c r="B9" s="33" t="s">
        <v>3</v>
      </c>
      <c r="C9" s="17" t="s">
        <v>158</v>
      </c>
      <c r="D9" s="17" t="s">
        <v>18</v>
      </c>
      <c r="E9" s="17" t="s">
        <v>19</v>
      </c>
      <c r="F9" s="17" t="s">
        <v>20</v>
      </c>
      <c r="G9" s="17" t="s">
        <v>21</v>
      </c>
      <c r="H9" s="17" t="s">
        <v>22</v>
      </c>
      <c r="I9" s="17" t="s">
        <v>23</v>
      </c>
      <c r="J9" s="17" t="s">
        <v>24</v>
      </c>
      <c r="K9" s="18" t="s">
        <v>9</v>
      </c>
      <c r="L9" s="18" t="s">
        <v>9</v>
      </c>
      <c r="M9" s="114" t="s">
        <v>92</v>
      </c>
      <c r="N9" s="114" t="s">
        <v>92</v>
      </c>
      <c r="O9" s="118"/>
      <c r="P9" s="74"/>
      <c r="Q9" s="229" t="s">
        <v>0</v>
      </c>
    </row>
    <row r="10" spans="1:17" ht="15" x14ac:dyDescent="0.25">
      <c r="A10" s="36"/>
      <c r="B10" s="37" t="s">
        <v>12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115"/>
      <c r="N10" s="115"/>
      <c r="O10" s="120"/>
      <c r="P10" s="93"/>
      <c r="Q10" s="41"/>
    </row>
    <row r="11" spans="1:17" ht="15" x14ac:dyDescent="0.25">
      <c r="A11" s="39" t="s">
        <v>25</v>
      </c>
      <c r="B11" s="37" t="s">
        <v>14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115"/>
      <c r="N11" s="115"/>
      <c r="O11" s="275" t="s">
        <v>97</v>
      </c>
      <c r="P11" s="276"/>
      <c r="Q11" s="49" t="s">
        <v>74</v>
      </c>
    </row>
    <row r="12" spans="1:17" x14ac:dyDescent="0.25">
      <c r="A12" s="39" t="s">
        <v>26</v>
      </c>
      <c r="B12" s="37" t="s">
        <v>16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115"/>
      <c r="N12" s="115"/>
      <c r="O12" s="117" t="s">
        <v>94</v>
      </c>
      <c r="P12" s="124" t="s">
        <v>95</v>
      </c>
      <c r="Q12" s="75"/>
    </row>
    <row r="13" spans="1:17" x14ac:dyDescent="0.25">
      <c r="A13" s="41"/>
      <c r="B13" s="37" t="s">
        <v>17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115"/>
      <c r="N13" s="115"/>
      <c r="O13" s="75"/>
      <c r="P13" s="75"/>
      <c r="Q13" s="75"/>
    </row>
    <row r="14" spans="1:17" ht="38.25" x14ac:dyDescent="0.25">
      <c r="A14" s="32" t="s">
        <v>2</v>
      </c>
      <c r="B14" s="33" t="s">
        <v>3</v>
      </c>
      <c r="C14" s="17" t="s">
        <v>159</v>
      </c>
      <c r="D14" s="17" t="s">
        <v>27</v>
      </c>
      <c r="E14" s="17" t="s">
        <v>28</v>
      </c>
      <c r="F14" s="17" t="s">
        <v>29</v>
      </c>
      <c r="G14" s="17" t="s">
        <v>30</v>
      </c>
      <c r="H14" s="17" t="s">
        <v>31</v>
      </c>
      <c r="I14" s="17" t="s">
        <v>32</v>
      </c>
      <c r="J14" s="17" t="s">
        <v>33</v>
      </c>
      <c r="K14" s="18" t="s">
        <v>9</v>
      </c>
      <c r="L14" s="18" t="s">
        <v>9</v>
      </c>
      <c r="M14" s="114" t="s">
        <v>92</v>
      </c>
      <c r="N14" s="114" t="s">
        <v>92</v>
      </c>
      <c r="O14" s="118"/>
      <c r="P14" s="74"/>
      <c r="Q14" s="229"/>
    </row>
    <row r="15" spans="1:17" ht="15" x14ac:dyDescent="0.25">
      <c r="A15" s="36"/>
      <c r="B15" s="22" t="s">
        <v>12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115"/>
      <c r="N15" s="115"/>
      <c r="O15" s="119"/>
      <c r="P15" s="74"/>
      <c r="Q15" s="230"/>
    </row>
    <row r="16" spans="1:17" x14ac:dyDescent="0.25">
      <c r="A16" s="125" t="s">
        <v>34</v>
      </c>
      <c r="B16" s="22" t="s">
        <v>14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115"/>
      <c r="N16" s="115"/>
      <c r="O16" s="121"/>
      <c r="P16" s="93"/>
      <c r="Q16" s="43"/>
    </row>
    <row r="17" spans="1:17" x14ac:dyDescent="0.25">
      <c r="A17" s="126" t="s">
        <v>15</v>
      </c>
      <c r="B17" s="22" t="s">
        <v>16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115"/>
      <c r="N17" s="115"/>
      <c r="O17" s="122"/>
      <c r="P17" s="93"/>
      <c r="Q17" s="43"/>
    </row>
    <row r="18" spans="1:17" x14ac:dyDescent="0.25">
      <c r="A18" s="43"/>
      <c r="B18" s="22" t="s">
        <v>17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115"/>
      <c r="N18" s="115"/>
      <c r="O18" s="122"/>
      <c r="P18" s="93"/>
      <c r="Q18" s="41"/>
    </row>
    <row r="19" spans="1:17" ht="15" x14ac:dyDescent="0.25">
      <c r="A19" s="43"/>
      <c r="B19" s="44" t="s">
        <v>35</v>
      </c>
      <c r="C19" s="7"/>
      <c r="D19" s="45"/>
      <c r="E19" s="46"/>
      <c r="F19" s="46"/>
      <c r="G19" s="47"/>
      <c r="H19" s="45"/>
      <c r="I19" s="45"/>
      <c r="J19" s="45"/>
      <c r="K19" s="48"/>
      <c r="L19" s="48"/>
      <c r="M19" s="209" t="s">
        <v>36</v>
      </c>
      <c r="N19" s="74"/>
      <c r="O19" s="277" t="s">
        <v>72</v>
      </c>
      <c r="P19" s="278"/>
      <c r="Q19" s="74" t="s">
        <v>71</v>
      </c>
    </row>
    <row r="20" spans="1:17" ht="25.5" x14ac:dyDescent="0.25">
      <c r="A20" s="16" t="s">
        <v>37</v>
      </c>
      <c r="B20" s="279" t="s">
        <v>38</v>
      </c>
      <c r="C20" s="276"/>
      <c r="D20" s="280"/>
      <c r="E20" s="279" t="s">
        <v>60</v>
      </c>
      <c r="F20" s="276"/>
      <c r="G20" s="280"/>
      <c r="H20" s="279" t="s">
        <v>59</v>
      </c>
      <c r="I20" s="276"/>
      <c r="J20" s="280"/>
      <c r="K20" s="51" t="s">
        <v>11</v>
      </c>
      <c r="L20" s="51"/>
      <c r="M20" s="209" t="s">
        <v>39</v>
      </c>
      <c r="N20" s="74"/>
      <c r="O20" s="78"/>
      <c r="P20" s="52" t="s">
        <v>285</v>
      </c>
      <c r="Q20" s="74"/>
    </row>
    <row r="21" spans="1:17" ht="38.25" x14ac:dyDescent="0.25">
      <c r="A21" s="16"/>
      <c r="B21" s="53" t="s">
        <v>40</v>
      </c>
      <c r="C21" s="54" t="s">
        <v>41</v>
      </c>
      <c r="D21" s="54" t="s">
        <v>42</v>
      </c>
      <c r="E21" s="53" t="s">
        <v>40</v>
      </c>
      <c r="F21" s="54" t="s">
        <v>41</v>
      </c>
      <c r="G21" s="54" t="s">
        <v>42</v>
      </c>
      <c r="H21" s="53" t="s">
        <v>40</v>
      </c>
      <c r="I21" s="54" t="s">
        <v>41</v>
      </c>
      <c r="J21" s="80" t="s">
        <v>42</v>
      </c>
      <c r="K21" s="86" t="s">
        <v>64</v>
      </c>
      <c r="L21" s="82" t="s">
        <v>43</v>
      </c>
      <c r="M21" s="209" t="s">
        <v>76</v>
      </c>
      <c r="N21" s="74"/>
      <c r="O21" s="88" t="s">
        <v>66</v>
      </c>
      <c r="P21" s="85"/>
      <c r="Q21" s="74"/>
    </row>
    <row r="22" spans="1:17" ht="25.5" x14ac:dyDescent="0.25">
      <c r="A22" s="16" t="s">
        <v>44</v>
      </c>
      <c r="B22" s="75"/>
      <c r="C22" s="75"/>
      <c r="D22" s="75"/>
      <c r="E22" s="75"/>
      <c r="F22" s="75"/>
      <c r="G22" s="75"/>
      <c r="H22" s="75"/>
      <c r="I22" s="75"/>
      <c r="J22" s="81"/>
      <c r="K22" s="75"/>
      <c r="L22" s="83"/>
      <c r="M22" s="209" t="s">
        <v>45</v>
      </c>
      <c r="N22" s="74"/>
      <c r="O22" s="89" t="s">
        <v>70</v>
      </c>
      <c r="P22" s="85"/>
      <c r="Q22" s="74"/>
    </row>
    <row r="23" spans="1:17" ht="25.5" x14ac:dyDescent="0.25">
      <c r="A23" s="16" t="s">
        <v>46</v>
      </c>
      <c r="B23" s="75"/>
      <c r="C23" s="75"/>
      <c r="D23" s="75"/>
      <c r="E23" s="75"/>
      <c r="F23" s="75"/>
      <c r="G23" s="75"/>
      <c r="H23" s="75"/>
      <c r="I23" s="75"/>
      <c r="J23" s="81"/>
      <c r="K23" s="85"/>
      <c r="L23" s="83"/>
      <c r="M23" s="55" t="s">
        <v>47</v>
      </c>
      <c r="N23" s="74"/>
      <c r="O23" s="91" t="s">
        <v>67</v>
      </c>
      <c r="P23" s="85"/>
      <c r="Q23" s="74"/>
    </row>
    <row r="24" spans="1:17" ht="25.5" x14ac:dyDescent="0.25">
      <c r="A24" s="215" t="s">
        <v>48</v>
      </c>
      <c r="B24" s="205"/>
      <c r="C24" s="75"/>
      <c r="D24" s="205"/>
      <c r="E24" s="205"/>
      <c r="F24" s="75"/>
      <c r="G24" s="205"/>
      <c r="H24" s="75"/>
      <c r="I24" s="75"/>
      <c r="J24" s="81"/>
      <c r="K24" s="213"/>
      <c r="L24" s="214"/>
      <c r="M24" s="209" t="s">
        <v>65</v>
      </c>
      <c r="N24" s="96"/>
      <c r="O24" s="97" t="s">
        <v>68</v>
      </c>
      <c r="P24" s="86"/>
      <c r="Q24" s="74"/>
    </row>
    <row r="25" spans="1:17" ht="25.5" x14ac:dyDescent="0.25">
      <c r="A25" s="16" t="s">
        <v>77</v>
      </c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4"/>
      <c r="M25" s="74" t="s">
        <v>80</v>
      </c>
      <c r="N25" s="74"/>
      <c r="P25" s="90" t="s">
        <v>69</v>
      </c>
      <c r="Q25" s="49"/>
    </row>
    <row r="26" spans="1:17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95"/>
      <c r="M26" s="95"/>
      <c r="N26" s="57" t="s">
        <v>81</v>
      </c>
      <c r="O26" s="78"/>
      <c r="P26" s="209" t="s">
        <v>79</v>
      </c>
      <c r="Q26" s="99"/>
    </row>
    <row r="27" spans="1:17" ht="15" x14ac:dyDescent="0.25">
      <c r="A27" s="16"/>
      <c r="B27" s="76"/>
      <c r="C27" s="76"/>
      <c r="D27" s="75"/>
      <c r="E27" s="77"/>
      <c r="F27" s="77"/>
      <c r="G27" s="75"/>
      <c r="H27" s="77"/>
      <c r="I27" s="77"/>
      <c r="J27" s="81"/>
      <c r="K27" s="85"/>
      <c r="L27" s="84"/>
      <c r="M27" s="116"/>
      <c r="N27" s="59" t="s">
        <v>49</v>
      </c>
      <c r="O27" s="25"/>
      <c r="P27" s="57" t="s">
        <v>93</v>
      </c>
      <c r="Q27" s="78"/>
    </row>
    <row r="28" spans="1:17" x14ac:dyDescent="0.25">
      <c r="A28" s="50"/>
      <c r="B28" s="61"/>
      <c r="C28" s="62"/>
      <c r="D28" s="63"/>
      <c r="E28" s="62"/>
      <c r="F28" s="62"/>
      <c r="G28" s="63"/>
      <c r="H28" s="63"/>
      <c r="I28" s="63"/>
      <c r="J28" s="63"/>
      <c r="K28" s="63"/>
      <c r="L28" s="63"/>
      <c r="M28" s="63"/>
      <c r="N28" s="100"/>
      <c r="O28" s="92" t="s">
        <v>75</v>
      </c>
      <c r="P28" s="78"/>
      <c r="Q28" s="74" t="s">
        <v>132</v>
      </c>
    </row>
    <row r="29" spans="1:17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17" x14ac:dyDescent="0.25">
      <c r="A30" s="13"/>
      <c r="B30" s="64"/>
      <c r="C30" s="13"/>
      <c r="D30" s="27"/>
      <c r="E30" s="28"/>
      <c r="F30" s="28"/>
      <c r="G30" s="29"/>
      <c r="H30" s="27"/>
      <c r="I30" s="27"/>
      <c r="J30" s="27"/>
      <c r="K30" s="30"/>
      <c r="L30" s="30"/>
      <c r="M30" s="30"/>
      <c r="N30" s="65"/>
      <c r="O30" s="13"/>
      <c r="P30" s="66"/>
    </row>
    <row r="31" spans="1:17" x14ac:dyDescent="0.25">
      <c r="A31" s="68"/>
      <c r="B31" s="73" t="s">
        <v>61</v>
      </c>
      <c r="C31" s="68"/>
      <c r="D31" s="69"/>
      <c r="E31" s="70"/>
      <c r="F31" s="70"/>
      <c r="G31" s="71"/>
      <c r="H31" s="70" t="s">
        <v>96</v>
      </c>
      <c r="I31" s="69"/>
      <c r="J31" s="69"/>
      <c r="P31" s="70" t="s">
        <v>52</v>
      </c>
    </row>
    <row r="32" spans="1:17" x14ac:dyDescent="0.25">
      <c r="A32" s="68"/>
      <c r="B32" s="73" t="s">
        <v>56</v>
      </c>
      <c r="C32" s="68"/>
      <c r="D32" s="69"/>
      <c r="E32" s="70"/>
      <c r="F32" s="70"/>
      <c r="G32" s="71"/>
      <c r="H32" s="4" t="s">
        <v>54</v>
      </c>
      <c r="I32" s="1"/>
      <c r="J32" s="1"/>
      <c r="K32" s="1"/>
      <c r="P32" s="1" t="s">
        <v>55</v>
      </c>
    </row>
    <row r="34" spans="2:14" x14ac:dyDescent="0.25">
      <c r="N34" s="56" t="s">
        <v>11</v>
      </c>
    </row>
    <row r="37" spans="2:14" x14ac:dyDescent="0.25">
      <c r="B37" s="64"/>
      <c r="C37" s="13"/>
      <c r="D37" s="27"/>
      <c r="E37" s="28"/>
      <c r="F37" s="28"/>
      <c r="G37" s="29"/>
      <c r="H37" s="27"/>
      <c r="I37" s="27"/>
      <c r="J37" s="27"/>
    </row>
    <row r="45" spans="2:14" x14ac:dyDescent="0.25">
      <c r="B45" s="1"/>
      <c r="D45" s="1"/>
      <c r="E45" s="1"/>
      <c r="F45" s="1"/>
      <c r="G45" s="1"/>
      <c r="H45" s="1"/>
      <c r="I45" s="1"/>
      <c r="J45" s="1"/>
      <c r="K45" s="1"/>
    </row>
    <row r="46" spans="2:14" x14ac:dyDescent="0.25">
      <c r="B46" s="1"/>
      <c r="D46" s="1"/>
      <c r="E46" s="1"/>
      <c r="F46" s="1"/>
      <c r="G46" s="1"/>
      <c r="H46" s="1"/>
      <c r="I46" s="1"/>
      <c r="J46" s="1"/>
      <c r="K46" s="1"/>
    </row>
    <row r="47" spans="2:14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4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B20:D20"/>
    <mergeCell ref="E20:G20"/>
    <mergeCell ref="H20:J20"/>
    <mergeCell ref="O4:P4"/>
    <mergeCell ref="O11:P11"/>
    <mergeCell ref="O19:P19"/>
  </mergeCells>
  <pageMargins left="0" right="0" top="0" bottom="0" header="0.31496062992125984" footer="0.31496062992125984"/>
  <pageSetup paperSize="3" scale="120" orientation="landscape" horizontalDpi="4294967293" verticalDpi="4294967293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selection activeCell="C21" sqref="C21"/>
    </sheetView>
  </sheetViews>
  <sheetFormatPr defaultRowHeight="15" x14ac:dyDescent="0.25"/>
  <cols>
    <col min="1" max="1" width="15.7109375" customWidth="1"/>
    <col min="3" max="7" width="9.5703125" bestFit="1" customWidth="1"/>
    <col min="8" max="8" width="11.85546875" customWidth="1"/>
  </cols>
  <sheetData>
    <row r="1" spans="1:32" x14ac:dyDescent="0.25">
      <c r="A1" s="102"/>
      <c r="B1" s="103">
        <v>43678</v>
      </c>
      <c r="C1" s="103">
        <v>43679</v>
      </c>
      <c r="D1" s="103">
        <v>43680</v>
      </c>
      <c r="E1" s="103">
        <v>43681</v>
      </c>
      <c r="F1" s="103">
        <v>43682</v>
      </c>
      <c r="G1" s="103">
        <v>43683</v>
      </c>
      <c r="H1" s="103">
        <v>43684</v>
      </c>
      <c r="I1" s="103">
        <v>43685</v>
      </c>
      <c r="J1" s="103">
        <v>43686</v>
      </c>
      <c r="K1" s="103">
        <v>43687</v>
      </c>
      <c r="L1" s="103">
        <v>43688</v>
      </c>
      <c r="M1" s="103">
        <v>43689</v>
      </c>
      <c r="N1" s="103">
        <v>43690</v>
      </c>
      <c r="O1" s="103">
        <v>43691</v>
      </c>
      <c r="P1" s="103">
        <v>43692</v>
      </c>
      <c r="Q1" s="103">
        <v>43693</v>
      </c>
      <c r="R1" s="103">
        <v>43694</v>
      </c>
      <c r="S1" s="103">
        <v>43695</v>
      </c>
      <c r="T1" s="103">
        <v>43696</v>
      </c>
      <c r="U1" s="103">
        <v>43697</v>
      </c>
      <c r="V1" s="103">
        <v>43698</v>
      </c>
      <c r="W1" s="103">
        <v>43699</v>
      </c>
      <c r="X1" s="103">
        <v>43700</v>
      </c>
      <c r="Y1" s="103">
        <v>43701</v>
      </c>
      <c r="Z1" s="103">
        <v>43702</v>
      </c>
      <c r="AA1" s="103">
        <v>43703</v>
      </c>
      <c r="AB1" s="103">
        <v>43704</v>
      </c>
      <c r="AC1" s="103">
        <v>43705</v>
      </c>
      <c r="AD1" s="103">
        <v>43706</v>
      </c>
      <c r="AE1" s="103">
        <v>43707</v>
      </c>
      <c r="AF1" s="103">
        <v>43708</v>
      </c>
    </row>
    <row r="2" spans="1:32" x14ac:dyDescent="0.25">
      <c r="A2" s="74" t="s">
        <v>80</v>
      </c>
      <c r="B2" s="102" t="str">
        <f>Sheet1!N26</f>
        <v xml:space="preserve">Production : </v>
      </c>
      <c r="C2" s="102" t="str">
        <f>Sheet2!N26</f>
        <v xml:space="preserve">Production : </v>
      </c>
      <c r="D2" s="102" t="str">
        <f>Sheet3!N26</f>
        <v xml:space="preserve">Production : </v>
      </c>
      <c r="E2" s="102" t="str">
        <f>Sheet4!N26</f>
        <v xml:space="preserve">Production : </v>
      </c>
      <c r="F2" s="102" t="str">
        <f>Sheet5!N26</f>
        <v xml:space="preserve">Production : </v>
      </c>
      <c r="G2" s="102" t="str">
        <f>Sheet6!N26</f>
        <v xml:space="preserve">Production : </v>
      </c>
      <c r="H2" s="102" t="str">
        <f>Sheet7!N26</f>
        <v xml:space="preserve">Production : </v>
      </c>
      <c r="I2" s="102" t="str">
        <f>Sheet8!N26</f>
        <v xml:space="preserve">Production : </v>
      </c>
      <c r="J2" s="102" t="str">
        <f>Sheet9!N26</f>
        <v xml:space="preserve">Production : </v>
      </c>
      <c r="K2" s="102">
        <f>Sheet1!S26</f>
        <v>0</v>
      </c>
      <c r="L2" s="102">
        <f>Sheet1!T26</f>
        <v>0</v>
      </c>
      <c r="M2" s="102">
        <f>Sheet1!U26</f>
        <v>0</v>
      </c>
      <c r="N2" s="102">
        <f>Sheet1!V26</f>
        <v>0</v>
      </c>
      <c r="O2" s="102">
        <f>Sheet1!W26</f>
        <v>0</v>
      </c>
      <c r="P2" s="102">
        <f>Sheet1!X26</f>
        <v>0</v>
      </c>
      <c r="Q2" s="102">
        <f>Sheet1!Y26</f>
        <v>0</v>
      </c>
      <c r="R2" s="102">
        <f>Sheet1!Z26</f>
        <v>0</v>
      </c>
      <c r="S2" s="102">
        <f>Sheet1!AA26</f>
        <v>0</v>
      </c>
      <c r="T2" s="102">
        <f>Sheet1!AB26</f>
        <v>0</v>
      </c>
      <c r="U2" s="102">
        <f>Sheet1!AC26</f>
        <v>0</v>
      </c>
      <c r="V2" s="102">
        <f>Sheet1!AD26</f>
        <v>0</v>
      </c>
      <c r="W2" s="102">
        <f>Sheet1!AE26</f>
        <v>0</v>
      </c>
      <c r="X2" s="102">
        <f>Sheet1!AF26</f>
        <v>0</v>
      </c>
      <c r="Y2" s="102">
        <f>Sheet1!AG26</f>
        <v>0</v>
      </c>
      <c r="Z2" s="102">
        <f>Sheet1!AH26</f>
        <v>0</v>
      </c>
      <c r="AA2" s="102">
        <f>Sheet1!AI26</f>
        <v>0</v>
      </c>
      <c r="AB2" s="102">
        <f>Sheet1!AJ26</f>
        <v>0</v>
      </c>
      <c r="AC2" s="102">
        <f>Sheet1!AK26</f>
        <v>0</v>
      </c>
      <c r="AD2" s="102">
        <f>Sheet1!AL26</f>
        <v>0</v>
      </c>
      <c r="AE2" s="102">
        <f>Sheet1!AM26</f>
        <v>0</v>
      </c>
      <c r="AF2" s="102">
        <f>Sheet1!AN26</f>
        <v>0</v>
      </c>
    </row>
    <row r="3" spans="1:32" x14ac:dyDescent="0.25">
      <c r="A3" s="57" t="s">
        <v>81</v>
      </c>
      <c r="B3" s="102">
        <f>Sheet1!N27</f>
        <v>723.39055489964574</v>
      </c>
      <c r="C3" s="102">
        <f>Sheet2!N27</f>
        <v>775.77220259128376</v>
      </c>
      <c r="D3" s="102">
        <f>Sheet3!N27</f>
        <v>772.69460916442051</v>
      </c>
      <c r="E3" s="102">
        <f>Sheet4!N27</f>
        <v>843.01803921568626</v>
      </c>
      <c r="F3" s="102">
        <f>Sheet5!N27</f>
        <v>1021.3826275787188</v>
      </c>
      <c r="G3" s="102">
        <f>Sheet6!N27</f>
        <v>751.33689839572196</v>
      </c>
      <c r="H3" s="102">
        <f>Sheet7!N27</f>
        <v>993.54037267080741</v>
      </c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</row>
    <row r="4" spans="1:32" x14ac:dyDescent="0.25">
      <c r="A4" s="57" t="s">
        <v>69</v>
      </c>
      <c r="B4" s="102" t="e">
        <f>Sheet1!#REF!</f>
        <v>#REF!</v>
      </c>
      <c r="C4" s="104" t="e">
        <f>Sheet2!#REF!</f>
        <v>#REF!</v>
      </c>
      <c r="D4" s="102" t="e">
        <f>Sheet3!#REF!</f>
        <v>#REF!</v>
      </c>
      <c r="E4" s="102" t="e">
        <f>Sheet4!#REF!</f>
        <v>#REF!</v>
      </c>
      <c r="F4" s="104" t="e">
        <f>Sheet5!#REF!</f>
        <v>#REF!</v>
      </c>
      <c r="G4" s="102" t="e">
        <f>Sheet6!#REF!</f>
        <v>#REF!</v>
      </c>
      <c r="H4" s="102" t="e">
        <f>Sheet7!#REF!</f>
        <v>#REF!</v>
      </c>
      <c r="I4" s="102" t="e">
        <f>Sheet8!#REF!</f>
        <v>#REF!</v>
      </c>
      <c r="J4" s="102" t="e">
        <f>Sheet9!#REF!</f>
        <v>#REF!</v>
      </c>
      <c r="K4" s="102" t="e">
        <f>Sheet10!#REF!</f>
        <v>#REF!</v>
      </c>
      <c r="L4" s="102" t="e">
        <f>Sheet11!#REF!</f>
        <v>#REF!</v>
      </c>
      <c r="M4" s="102" t="e">
        <f>Sheet12!#REF!</f>
        <v>#REF!</v>
      </c>
      <c r="N4" s="102" t="e">
        <f>Sheet13!#REF!</f>
        <v>#REF!</v>
      </c>
      <c r="O4" s="102" t="e">
        <f>Sheet14!#REF!</f>
        <v>#REF!</v>
      </c>
      <c r="P4" s="102" t="e">
        <f>Sheet15!#REF!</f>
        <v>#REF!</v>
      </c>
      <c r="Q4" s="102" t="e">
        <f>Sheet16!#REF!</f>
        <v>#REF!</v>
      </c>
      <c r="R4" s="102">
        <f>Sheet17!U26</f>
        <v>0</v>
      </c>
      <c r="S4" s="102">
        <f>Sheet18!T26</f>
        <v>0</v>
      </c>
      <c r="T4" s="102">
        <f>Sheet19!T26</f>
        <v>0</v>
      </c>
      <c r="U4" s="102">
        <f>Sheet20!T26</f>
        <v>0</v>
      </c>
      <c r="V4" s="102">
        <f>Sheet21!T26</f>
        <v>0</v>
      </c>
      <c r="W4" s="102">
        <f>Sheet22!C26</f>
        <v>0</v>
      </c>
      <c r="X4" s="102">
        <f>Sheet1!AG26</f>
        <v>0</v>
      </c>
      <c r="Y4" s="102">
        <f>Sheet1!AH26</f>
        <v>0</v>
      </c>
      <c r="Z4" s="102">
        <f>Sheet1!AI26</f>
        <v>0</v>
      </c>
      <c r="AA4" s="102">
        <f>Sheet1!AJ26</f>
        <v>0</v>
      </c>
      <c r="AB4" s="102">
        <f>Sheet1!AK26</f>
        <v>0</v>
      </c>
      <c r="AC4" s="102">
        <f>Sheet1!AL26</f>
        <v>0</v>
      </c>
      <c r="AD4" s="102">
        <f>Sheet1!AM26</f>
        <v>0</v>
      </c>
      <c r="AE4" s="102">
        <f>Sheet1!AN26</f>
        <v>0</v>
      </c>
      <c r="AF4" s="102">
        <f>Sheet1!AO26</f>
        <v>0</v>
      </c>
    </row>
    <row r="5" spans="1:32" x14ac:dyDescent="0.25">
      <c r="A5" s="57" t="s">
        <v>82</v>
      </c>
      <c r="B5" s="104" t="e">
        <f>Sheet1!#REF!</f>
        <v>#REF!</v>
      </c>
      <c r="C5" s="104" t="e">
        <f>Sheet2!#REF!</f>
        <v>#REF!</v>
      </c>
      <c r="D5" s="104" t="e">
        <f>Sheet3!#REF!</f>
        <v>#REF!</v>
      </c>
      <c r="E5" s="104" t="e">
        <f>Sheet4!#REF!</f>
        <v>#REF!</v>
      </c>
      <c r="F5" s="104" t="e">
        <f>Sheet5!#REF!</f>
        <v>#REF!</v>
      </c>
      <c r="G5" s="104" t="e">
        <f>Sheet6!#REF!</f>
        <v>#REF!</v>
      </c>
      <c r="H5" s="104" t="e">
        <f>Sheet7!#REF!</f>
        <v>#REF!</v>
      </c>
      <c r="I5" s="104" t="e">
        <f>Sheet1!#REF!</f>
        <v>#REF!</v>
      </c>
      <c r="J5" s="104" t="e">
        <f>Sheet1!#REF!</f>
        <v>#REF!</v>
      </c>
      <c r="K5" s="104" t="e">
        <f>Sheet1!#REF!</f>
        <v>#REF!</v>
      </c>
      <c r="L5" s="104" t="e">
        <f>Sheet1!#REF!</f>
        <v>#REF!</v>
      </c>
      <c r="M5" s="104" t="e">
        <f>Sheet1!#REF!</f>
        <v>#REF!</v>
      </c>
      <c r="N5" s="104" t="e">
        <f>Sheet1!#REF!</f>
        <v>#REF!</v>
      </c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Q43"/>
  <sheetViews>
    <sheetView topLeftCell="A2" workbookViewId="0">
      <selection activeCell="A6" sqref="A6:Q39"/>
    </sheetView>
  </sheetViews>
  <sheetFormatPr defaultRowHeight="15" x14ac:dyDescent="0.25"/>
  <cols>
    <col min="1" max="1" width="11.42578125" customWidth="1"/>
    <col min="6" max="10" width="0" hidden="1" customWidth="1"/>
    <col min="14" max="14" width="14.7109375" customWidth="1"/>
    <col min="17" max="17" width="15.5703125" customWidth="1"/>
  </cols>
  <sheetData>
    <row r="4" spans="1:17" ht="22.5" x14ac:dyDescent="0.3">
      <c r="A4" s="129" t="s">
        <v>133</v>
      </c>
    </row>
    <row r="5" spans="1:17" ht="20.25" x14ac:dyDescent="0.3">
      <c r="A5" s="130"/>
      <c r="B5" s="131"/>
      <c r="C5" s="131"/>
      <c r="D5" s="131"/>
      <c r="E5" s="131"/>
      <c r="F5" s="131"/>
      <c r="G5" s="131"/>
      <c r="H5" s="131"/>
      <c r="I5" s="131"/>
      <c r="J5" s="131"/>
    </row>
    <row r="6" spans="1:17" x14ac:dyDescent="0.25">
      <c r="A6" s="216"/>
      <c r="B6" s="286" t="s">
        <v>84</v>
      </c>
      <c r="C6" s="286"/>
      <c r="D6" s="286"/>
      <c r="E6" s="286"/>
      <c r="F6" s="287" t="s">
        <v>91</v>
      </c>
      <c r="G6" s="287"/>
      <c r="H6" s="287"/>
      <c r="I6" s="287"/>
      <c r="J6" s="287" t="s">
        <v>125</v>
      </c>
      <c r="K6" s="287"/>
      <c r="L6" s="287"/>
      <c r="M6" s="287"/>
      <c r="N6" s="217" t="s">
        <v>124</v>
      </c>
      <c r="O6" s="288" t="s">
        <v>123</v>
      </c>
      <c r="P6" s="276"/>
      <c r="Q6" s="280"/>
    </row>
    <row r="7" spans="1:17" x14ac:dyDescent="0.25">
      <c r="A7" s="216" t="s">
        <v>83</v>
      </c>
      <c r="B7" s="216" t="s">
        <v>85</v>
      </c>
      <c r="C7" s="216" t="s">
        <v>86</v>
      </c>
      <c r="D7" s="216" t="s">
        <v>87</v>
      </c>
      <c r="E7" s="216" t="s">
        <v>42</v>
      </c>
      <c r="F7" s="128" t="s">
        <v>88</v>
      </c>
      <c r="G7" s="128" t="s">
        <v>89</v>
      </c>
      <c r="H7" s="128" t="s">
        <v>14</v>
      </c>
      <c r="I7" s="128" t="s">
        <v>90</v>
      </c>
      <c r="J7" s="128" t="s">
        <v>88</v>
      </c>
      <c r="K7" s="128" t="s">
        <v>12</v>
      </c>
      <c r="L7" s="128" t="s">
        <v>14</v>
      </c>
      <c r="M7" s="128" t="s">
        <v>90</v>
      </c>
      <c r="N7" s="128" t="s">
        <v>98</v>
      </c>
      <c r="O7" s="128" t="s">
        <v>99</v>
      </c>
      <c r="P7" s="128" t="s">
        <v>100</v>
      </c>
      <c r="Q7" s="128" t="s">
        <v>101</v>
      </c>
    </row>
    <row r="8" spans="1:17" x14ac:dyDescent="0.25">
      <c r="A8" s="110">
        <v>43739</v>
      </c>
      <c r="B8" s="111">
        <f>'Nov stream I '!I7</f>
        <v>0.83333333333334281</v>
      </c>
      <c r="C8" s="111">
        <f>'Nov stream II '!E10</f>
        <v>0</v>
      </c>
      <c r="D8" s="111">
        <f>'Nov stream III'!E10</f>
        <v>0.29166666666665719</v>
      </c>
      <c r="E8" s="112">
        <f>B8+C8+D8</f>
        <v>1.125</v>
      </c>
      <c r="F8" s="102"/>
      <c r="G8" s="102"/>
      <c r="H8" s="102"/>
      <c r="I8" s="102"/>
      <c r="J8" s="102"/>
      <c r="K8" s="217">
        <v>545</v>
      </c>
      <c r="L8" s="217">
        <v>116</v>
      </c>
      <c r="M8" s="217">
        <v>78</v>
      </c>
      <c r="N8" s="102">
        <v>34795.910000000003</v>
      </c>
      <c r="O8" s="217">
        <v>10</v>
      </c>
      <c r="P8" s="102">
        <v>36573.1</v>
      </c>
      <c r="Q8" s="102">
        <f>P8</f>
        <v>36573.1</v>
      </c>
    </row>
    <row r="9" spans="1:17" x14ac:dyDescent="0.25">
      <c r="A9" s="110">
        <v>43740</v>
      </c>
      <c r="B9" s="111">
        <f>'Nov stream I '!I8</f>
        <v>0.82638888888888573</v>
      </c>
      <c r="C9" s="111">
        <f>'Nov stream II '!E11</f>
        <v>0</v>
      </c>
      <c r="D9" s="111">
        <f>'Nov stream III'!E11</f>
        <v>0.28125</v>
      </c>
      <c r="E9" s="112">
        <f>SUM(B9:D9)</f>
        <v>1.1076388888888857</v>
      </c>
      <c r="F9" s="102"/>
      <c r="G9" s="102"/>
      <c r="H9" s="102"/>
      <c r="I9" s="102"/>
      <c r="J9" s="102"/>
      <c r="K9" s="217">
        <v>473</v>
      </c>
      <c r="L9" s="217">
        <v>63</v>
      </c>
      <c r="M9" s="217">
        <v>140</v>
      </c>
      <c r="N9" s="102">
        <v>35431.29</v>
      </c>
      <c r="O9" s="217">
        <v>9</v>
      </c>
      <c r="P9" s="102">
        <v>33007.72</v>
      </c>
      <c r="Q9" s="102">
        <f>Q8+P9</f>
        <v>69580.820000000007</v>
      </c>
    </row>
    <row r="10" spans="1:17" x14ac:dyDescent="0.25">
      <c r="A10" s="110">
        <v>43741</v>
      </c>
      <c r="B10" s="111">
        <f>'Nov stream I '!I9</f>
        <v>0.89236111111111427</v>
      </c>
      <c r="C10" s="111">
        <f>'Nov stream II '!E12</f>
        <v>0</v>
      </c>
      <c r="D10" s="111">
        <f>'Nov stream III'!E12</f>
        <v>0.22916666666665719</v>
      </c>
      <c r="E10" s="112">
        <f t="shared" ref="E10:E37" si="0">SUM(B10:D10)</f>
        <v>1.1215277777777715</v>
      </c>
      <c r="F10" s="102"/>
      <c r="G10" s="102"/>
      <c r="H10" s="102"/>
      <c r="I10" s="102"/>
      <c r="J10" s="102"/>
      <c r="K10" s="217">
        <v>599</v>
      </c>
      <c r="L10" s="217">
        <v>74</v>
      </c>
      <c r="M10" s="217">
        <v>70</v>
      </c>
      <c r="N10" s="102">
        <v>35884.44</v>
      </c>
      <c r="O10" s="217">
        <v>10</v>
      </c>
      <c r="P10" s="102">
        <v>37849.35</v>
      </c>
      <c r="Q10" s="102">
        <f t="shared" ref="Q10:Q37" si="1">Q9+P10</f>
        <v>107430.17000000001</v>
      </c>
    </row>
    <row r="11" spans="1:17" x14ac:dyDescent="0.25">
      <c r="A11" s="110">
        <v>43742</v>
      </c>
      <c r="B11" s="111">
        <f>'Nov stream I '!I10</f>
        <v>0.73263888888891415</v>
      </c>
      <c r="C11" s="111">
        <f>'Nov stream II '!E13</f>
        <v>0</v>
      </c>
      <c r="D11" s="111">
        <f>'Nov stream III'!E13</f>
        <v>0.28472222222222854</v>
      </c>
      <c r="E11" s="112">
        <f t="shared" si="0"/>
        <v>1.0173611111111427</v>
      </c>
      <c r="F11" s="102"/>
      <c r="G11" s="102"/>
      <c r="H11" s="102"/>
      <c r="I11" s="102"/>
      <c r="J11" s="102"/>
      <c r="K11" s="217">
        <v>558</v>
      </c>
      <c r="L11" s="217">
        <v>88</v>
      </c>
      <c r="M11" s="217">
        <v>56</v>
      </c>
      <c r="N11" s="102">
        <v>36495.39</v>
      </c>
      <c r="O11" s="217">
        <v>10</v>
      </c>
      <c r="P11" s="102">
        <v>36835.07</v>
      </c>
      <c r="Q11" s="102">
        <f t="shared" si="1"/>
        <v>144265.24000000002</v>
      </c>
    </row>
    <row r="12" spans="1:17" x14ac:dyDescent="0.25">
      <c r="A12" s="110">
        <v>43743</v>
      </c>
      <c r="B12" s="111">
        <f>'Nov stream I '!I11</f>
        <v>0.84722222222222854</v>
      </c>
      <c r="C12" s="111">
        <f>'Nov stream II '!E14</f>
        <v>0</v>
      </c>
      <c r="D12" s="111">
        <f>'Nov stream III'!E14</f>
        <v>0.25</v>
      </c>
      <c r="E12" s="112">
        <f t="shared" si="0"/>
        <v>1.0972222222222285</v>
      </c>
      <c r="F12" s="102"/>
      <c r="G12" s="102"/>
      <c r="H12" s="102"/>
      <c r="I12" s="102"/>
      <c r="J12" s="102"/>
      <c r="K12" s="217">
        <v>574</v>
      </c>
      <c r="L12" s="217">
        <v>84</v>
      </c>
      <c r="M12" s="217">
        <v>86</v>
      </c>
      <c r="N12" s="102">
        <v>34829.949999999997</v>
      </c>
      <c r="O12" s="217">
        <v>9</v>
      </c>
      <c r="P12" s="102">
        <v>32575.81</v>
      </c>
      <c r="Q12" s="102">
        <f t="shared" si="1"/>
        <v>176841.05000000002</v>
      </c>
    </row>
    <row r="13" spans="1:17" x14ac:dyDescent="0.25">
      <c r="A13" s="110">
        <v>43744</v>
      </c>
      <c r="B13" s="111">
        <f>'Nov stream I '!I12</f>
        <v>0.91319444444442865</v>
      </c>
      <c r="C13" s="111">
        <f>'Nov stream II '!E15</f>
        <v>0</v>
      </c>
      <c r="D13" s="111">
        <f>'Nov stream III'!E15</f>
        <v>0.28472222222222854</v>
      </c>
      <c r="E13" s="112">
        <f t="shared" si="0"/>
        <v>1.1979166666666572</v>
      </c>
      <c r="F13" s="102"/>
      <c r="G13" s="102"/>
      <c r="H13" s="102"/>
      <c r="I13" s="102"/>
      <c r="J13" s="102"/>
      <c r="K13" s="217">
        <v>429</v>
      </c>
      <c r="L13" s="217">
        <v>43</v>
      </c>
      <c r="M13" s="217">
        <v>81</v>
      </c>
      <c r="N13" s="102">
        <v>29332.91</v>
      </c>
      <c r="O13" s="217">
        <v>9</v>
      </c>
      <c r="P13" s="102">
        <v>33449.49</v>
      </c>
      <c r="Q13" s="102">
        <f t="shared" si="1"/>
        <v>210290.54</v>
      </c>
    </row>
    <row r="14" spans="1:17" x14ac:dyDescent="0.25">
      <c r="A14" s="110">
        <v>43745</v>
      </c>
      <c r="B14" s="111">
        <f>'Nov stream I '!I13</f>
        <v>0.86805555555557135</v>
      </c>
      <c r="C14" s="111">
        <f>'Nov stream II '!E16</f>
        <v>0</v>
      </c>
      <c r="D14" s="111">
        <f>'Nov stream III'!E16</f>
        <v>0.1875</v>
      </c>
      <c r="E14" s="112">
        <f t="shared" si="0"/>
        <v>1.0555555555555713</v>
      </c>
      <c r="F14" s="102"/>
      <c r="G14" s="102"/>
      <c r="H14" s="102"/>
      <c r="I14" s="102"/>
      <c r="J14" s="102"/>
      <c r="K14" s="217">
        <v>393</v>
      </c>
      <c r="L14" s="217">
        <v>42</v>
      </c>
      <c r="M14" s="217">
        <v>71</v>
      </c>
      <c r="N14" s="102">
        <v>24731.37</v>
      </c>
      <c r="O14" s="217">
        <v>8</v>
      </c>
      <c r="P14" s="102">
        <v>29835.52</v>
      </c>
      <c r="Q14" s="102">
        <f t="shared" si="1"/>
        <v>240126.06</v>
      </c>
    </row>
    <row r="15" spans="1:17" x14ac:dyDescent="0.25">
      <c r="A15" s="110">
        <v>43746</v>
      </c>
      <c r="B15" s="111">
        <f>'Nov stream I '!I14</f>
        <v>0.83333333333334281</v>
      </c>
      <c r="C15" s="111">
        <f>'Nov stream II '!E17</f>
        <v>0</v>
      </c>
      <c r="D15" s="111">
        <f>'Nov stream III'!E17</f>
        <v>0.28125</v>
      </c>
      <c r="E15" s="112">
        <f t="shared" si="0"/>
        <v>1.1145833333333428</v>
      </c>
      <c r="F15" s="102"/>
      <c r="G15" s="102"/>
      <c r="H15" s="102"/>
      <c r="I15" s="102"/>
      <c r="J15" s="102"/>
      <c r="K15" s="217">
        <v>390</v>
      </c>
      <c r="L15" s="217">
        <v>86</v>
      </c>
      <c r="M15" s="217">
        <v>83</v>
      </c>
      <c r="N15" s="104">
        <v>24663</v>
      </c>
      <c r="O15" s="217">
        <v>9</v>
      </c>
      <c r="P15" s="102">
        <v>33380.6</v>
      </c>
      <c r="Q15" s="102">
        <f t="shared" si="1"/>
        <v>273506.65999999997</v>
      </c>
    </row>
    <row r="16" spans="1:17" x14ac:dyDescent="0.25">
      <c r="A16" s="110">
        <v>43747</v>
      </c>
      <c r="B16" s="111">
        <f>'Nov stream I '!I15</f>
        <v>0.86111111111111427</v>
      </c>
      <c r="C16" s="111">
        <f>'Nov stream II '!E18</f>
        <v>0</v>
      </c>
      <c r="D16" s="111">
        <f>'Nov stream III'!E18</f>
        <v>0.33333333333334281</v>
      </c>
      <c r="E16" s="112">
        <f t="shared" si="0"/>
        <v>1.1944444444444571</v>
      </c>
      <c r="F16" s="102"/>
      <c r="G16" s="102"/>
      <c r="H16" s="102"/>
      <c r="I16" s="102"/>
      <c r="J16" s="102"/>
      <c r="K16" s="217">
        <v>605</v>
      </c>
      <c r="L16" s="217">
        <v>137</v>
      </c>
      <c r="M16" s="217">
        <v>102</v>
      </c>
      <c r="N16" s="102">
        <v>38628.15</v>
      </c>
      <c r="O16" s="217">
        <v>10</v>
      </c>
      <c r="P16" s="102">
        <v>37009.22</v>
      </c>
      <c r="Q16" s="102">
        <f t="shared" si="1"/>
        <v>310515.88</v>
      </c>
    </row>
    <row r="17" spans="1:17" x14ac:dyDescent="0.25">
      <c r="A17" s="110">
        <v>43748</v>
      </c>
      <c r="B17" s="111">
        <f>'Nov stream I '!I16</f>
        <v>0.87847222222222854</v>
      </c>
      <c r="C17" s="111">
        <f>'Nov stream II '!E19</f>
        <v>0</v>
      </c>
      <c r="D17" s="111">
        <f>'Nov stream III'!E19</f>
        <v>0.33333333333334281</v>
      </c>
      <c r="E17" s="112">
        <f t="shared" si="0"/>
        <v>1.2118055555555713</v>
      </c>
      <c r="F17" s="102"/>
      <c r="G17" s="102"/>
      <c r="H17" s="102"/>
      <c r="I17" s="102"/>
      <c r="J17" s="102"/>
      <c r="K17" s="217">
        <v>463</v>
      </c>
      <c r="L17" s="217">
        <v>77</v>
      </c>
      <c r="M17" s="217">
        <v>86</v>
      </c>
      <c r="N17" s="102">
        <v>38563.480000000003</v>
      </c>
      <c r="O17" s="217">
        <v>9</v>
      </c>
      <c r="P17" s="102">
        <v>33067.72</v>
      </c>
      <c r="Q17" s="102">
        <f t="shared" si="1"/>
        <v>343583.6</v>
      </c>
    </row>
    <row r="18" spans="1:17" x14ac:dyDescent="0.25">
      <c r="A18" s="110">
        <v>43749</v>
      </c>
      <c r="B18" s="111">
        <f>'Nov stream I '!I17</f>
        <v>0.92708333333334281</v>
      </c>
      <c r="C18" s="111">
        <f>'Nov stream II '!E20</f>
        <v>0</v>
      </c>
      <c r="D18" s="111">
        <f>'Nov stream III'!E20</f>
        <v>0.29166666666665719</v>
      </c>
      <c r="E18" s="112">
        <f t="shared" si="0"/>
        <v>1.21875</v>
      </c>
      <c r="F18" s="102"/>
      <c r="G18" s="102"/>
      <c r="H18" s="102"/>
      <c r="I18" s="102"/>
      <c r="J18" s="102"/>
      <c r="K18" s="217">
        <v>463</v>
      </c>
      <c r="L18" s="217">
        <v>77</v>
      </c>
      <c r="M18" s="217">
        <v>86</v>
      </c>
      <c r="N18" s="102">
        <v>33223.1</v>
      </c>
      <c r="O18" s="217">
        <v>9</v>
      </c>
      <c r="P18" s="102">
        <v>33193.599999999999</v>
      </c>
      <c r="Q18" s="102">
        <f t="shared" si="1"/>
        <v>376777.19999999995</v>
      </c>
    </row>
    <row r="19" spans="1:17" x14ac:dyDescent="0.25">
      <c r="A19" s="110">
        <v>43750</v>
      </c>
      <c r="B19" s="111">
        <f>'Nov stream I '!I18</f>
        <v>0.54166666666665719</v>
      </c>
      <c r="C19" s="111">
        <f>'Nov stream II '!E21</f>
        <v>0</v>
      </c>
      <c r="D19" s="111">
        <f>'Nov stream III'!E21</f>
        <v>0.29861111111111427</v>
      </c>
      <c r="E19" s="112">
        <f t="shared" si="0"/>
        <v>0.84027777777777146</v>
      </c>
      <c r="F19" s="102"/>
      <c r="G19" s="102"/>
      <c r="H19" s="102"/>
      <c r="I19" s="102"/>
      <c r="J19" s="102"/>
      <c r="K19" s="217">
        <v>396</v>
      </c>
      <c r="L19" s="217">
        <v>56</v>
      </c>
      <c r="M19" s="217">
        <v>118</v>
      </c>
      <c r="N19" s="102">
        <v>28115</v>
      </c>
      <c r="O19" s="217">
        <v>9</v>
      </c>
      <c r="P19" s="102">
        <v>33354</v>
      </c>
      <c r="Q19" s="102">
        <f t="shared" si="1"/>
        <v>410131.19999999995</v>
      </c>
    </row>
    <row r="20" spans="1:17" x14ac:dyDescent="0.25">
      <c r="A20" s="110">
        <v>43751</v>
      </c>
      <c r="B20" s="111">
        <f>'Nov stream I '!I19</f>
        <v>0.54166666666665719</v>
      </c>
      <c r="C20" s="111">
        <f>'Nov stream II '!E22</f>
        <v>0</v>
      </c>
      <c r="D20" s="111">
        <f>'Nov stream III'!E22</f>
        <v>0.29861111111111427</v>
      </c>
      <c r="E20" s="112">
        <f t="shared" si="0"/>
        <v>0.84027777777777146</v>
      </c>
      <c r="F20" s="102"/>
      <c r="G20" s="102"/>
      <c r="H20" s="102"/>
      <c r="I20" s="102"/>
      <c r="J20" s="102"/>
      <c r="K20" s="217">
        <v>454</v>
      </c>
      <c r="L20" s="217">
        <v>61</v>
      </c>
      <c r="M20" s="217">
        <v>193</v>
      </c>
      <c r="N20" s="102">
        <v>34283</v>
      </c>
      <c r="O20" s="217">
        <v>10</v>
      </c>
      <c r="P20" s="102">
        <v>36808.300000000003</v>
      </c>
      <c r="Q20" s="102">
        <f t="shared" si="1"/>
        <v>446939.49999999994</v>
      </c>
    </row>
    <row r="21" spans="1:17" x14ac:dyDescent="0.25">
      <c r="A21" s="110">
        <v>43752</v>
      </c>
      <c r="B21" s="111">
        <f>'Nov stream I '!I20</f>
        <v>0.82986111111111427</v>
      </c>
      <c r="C21" s="111">
        <f>'Nov stream II '!E23</f>
        <v>0</v>
      </c>
      <c r="D21" s="111">
        <f>'Nov stream III'!E23</f>
        <v>0.29861111111111427</v>
      </c>
      <c r="E21" s="112">
        <f t="shared" si="0"/>
        <v>1.1284722222222285</v>
      </c>
      <c r="F21" s="102"/>
      <c r="G21" s="102"/>
      <c r="H21" s="102"/>
      <c r="I21" s="102"/>
      <c r="J21" s="102"/>
      <c r="K21" s="217">
        <v>447</v>
      </c>
      <c r="L21" s="217">
        <v>89</v>
      </c>
      <c r="M21" s="217">
        <v>95</v>
      </c>
      <c r="N21" s="102">
        <v>30943</v>
      </c>
      <c r="O21" s="217">
        <v>9</v>
      </c>
      <c r="P21" s="102">
        <v>33240</v>
      </c>
      <c r="Q21" s="102">
        <f t="shared" si="1"/>
        <v>480179.49999999994</v>
      </c>
    </row>
    <row r="22" spans="1:17" x14ac:dyDescent="0.25">
      <c r="A22" s="110">
        <v>43753</v>
      </c>
      <c r="B22" s="111">
        <f>'Nov stream I '!I21</f>
        <v>0.96180555555554292</v>
      </c>
      <c r="C22" s="111">
        <f>'Nov stream II '!E24</f>
        <v>0.29166666666665719</v>
      </c>
      <c r="D22" s="111">
        <f>'Nov stream III'!E24</f>
        <v>0.21875</v>
      </c>
      <c r="E22" s="112">
        <f t="shared" si="0"/>
        <v>1.4722222222222001</v>
      </c>
      <c r="F22" s="102"/>
      <c r="G22" s="102"/>
      <c r="H22" s="102"/>
      <c r="I22" s="102"/>
      <c r="J22" s="102"/>
      <c r="K22" s="217">
        <v>497</v>
      </c>
      <c r="L22" s="217">
        <v>71</v>
      </c>
      <c r="M22" s="217">
        <v>84</v>
      </c>
      <c r="N22" s="102">
        <v>30845.11</v>
      </c>
      <c r="O22" s="217">
        <v>10</v>
      </c>
      <c r="P22" s="102">
        <v>37245</v>
      </c>
      <c r="Q22" s="102">
        <f t="shared" si="1"/>
        <v>517424.49999999994</v>
      </c>
    </row>
    <row r="23" spans="1:17" x14ac:dyDescent="0.25">
      <c r="A23" s="110">
        <v>43754</v>
      </c>
      <c r="B23" s="111">
        <f>'Nov stream I '!I22</f>
        <v>0.89236111111111427</v>
      </c>
      <c r="C23" s="111">
        <f>'Nov stream II '!E25</f>
        <v>0.26736111111111427</v>
      </c>
      <c r="D23" s="111">
        <f>'Nov stream III'!E25</f>
        <v>0.29166666666665719</v>
      </c>
      <c r="E23" s="112">
        <f t="shared" si="0"/>
        <v>1.4513888888888857</v>
      </c>
      <c r="F23" s="102"/>
      <c r="G23" s="102"/>
      <c r="H23" s="102"/>
      <c r="I23" s="102"/>
      <c r="J23" s="102"/>
      <c r="K23" s="217">
        <v>490</v>
      </c>
      <c r="L23" s="217">
        <v>55</v>
      </c>
      <c r="M23" s="217">
        <v>109</v>
      </c>
      <c r="N23" s="102">
        <v>33254</v>
      </c>
      <c r="O23" s="217">
        <v>9</v>
      </c>
      <c r="P23" s="102">
        <v>34081.9</v>
      </c>
      <c r="Q23" s="102">
        <f t="shared" si="1"/>
        <v>551506.39999999991</v>
      </c>
    </row>
    <row r="24" spans="1:17" x14ac:dyDescent="0.25">
      <c r="A24" s="110">
        <v>43755</v>
      </c>
      <c r="B24" s="111">
        <f>'Nov stream I '!I23</f>
        <v>0.89236111111111427</v>
      </c>
      <c r="C24" s="111">
        <f>'Nov stream II '!E26</f>
        <v>0.29513888888888573</v>
      </c>
      <c r="D24" s="111">
        <f>'Nov stream III'!E26</f>
        <v>0.29166666666665719</v>
      </c>
      <c r="E24" s="112">
        <f t="shared" si="0"/>
        <v>1.4791666666666572</v>
      </c>
      <c r="F24" s="102"/>
      <c r="G24" s="102"/>
      <c r="H24" s="102"/>
      <c r="I24" s="102"/>
      <c r="J24" s="102"/>
      <c r="K24" s="217">
        <v>505</v>
      </c>
      <c r="L24" s="217">
        <v>49</v>
      </c>
      <c r="M24" s="217">
        <v>49</v>
      </c>
      <c r="N24" s="102">
        <v>30217.43</v>
      </c>
      <c r="O24" s="217">
        <v>9</v>
      </c>
      <c r="P24" s="102">
        <v>34011.94</v>
      </c>
      <c r="Q24" s="102">
        <f t="shared" si="1"/>
        <v>585518.33999999985</v>
      </c>
    </row>
    <row r="25" spans="1:17" x14ac:dyDescent="0.25">
      <c r="A25" s="110">
        <v>43756</v>
      </c>
      <c r="B25" s="111">
        <f>'Nov stream I '!I24</f>
        <v>0.74305555555557135</v>
      </c>
      <c r="C25" s="111">
        <f>'Nov stream II '!E27</f>
        <v>0.30208333333334281</v>
      </c>
      <c r="D25" s="111">
        <f>'Nov stream III'!E27</f>
        <v>0.29513888888888573</v>
      </c>
      <c r="E25" s="112">
        <f t="shared" si="0"/>
        <v>1.3402777777777999</v>
      </c>
      <c r="F25" s="102"/>
      <c r="G25" s="102"/>
      <c r="H25" s="102"/>
      <c r="I25" s="102"/>
      <c r="J25" s="102"/>
      <c r="K25" s="217">
        <v>514</v>
      </c>
      <c r="L25" s="217">
        <v>59</v>
      </c>
      <c r="M25" s="217">
        <v>88</v>
      </c>
      <c r="N25" s="102">
        <v>31908.23</v>
      </c>
      <c r="O25" s="217">
        <v>9</v>
      </c>
      <c r="P25" s="102">
        <v>33767.919999999998</v>
      </c>
      <c r="Q25" s="102">
        <f t="shared" si="1"/>
        <v>619286.25999999989</v>
      </c>
    </row>
    <row r="26" spans="1:17" x14ac:dyDescent="0.25">
      <c r="A26" s="110">
        <v>43757</v>
      </c>
      <c r="B26" s="111">
        <f>'Nov stream I '!I25</f>
        <v>0.85763888888891415</v>
      </c>
      <c r="C26" s="111">
        <f>'Nov stream II '!E28</f>
        <v>0.28472222222222854</v>
      </c>
      <c r="D26" s="111">
        <f>'Nov stream III'!E28</f>
        <v>0.29166666666665719</v>
      </c>
      <c r="E26" s="112">
        <f t="shared" si="0"/>
        <v>1.4340277777777999</v>
      </c>
      <c r="F26" s="102"/>
      <c r="G26" s="102"/>
      <c r="H26" s="102"/>
      <c r="I26" s="102"/>
      <c r="J26" s="102"/>
      <c r="K26" s="217">
        <v>462</v>
      </c>
      <c r="L26" s="217">
        <v>42</v>
      </c>
      <c r="M26" s="217">
        <v>161</v>
      </c>
      <c r="N26" s="102">
        <v>33011.480000000003</v>
      </c>
      <c r="O26" s="217">
        <v>9</v>
      </c>
      <c r="P26" s="102">
        <v>33684.800000000003</v>
      </c>
      <c r="Q26" s="102">
        <f t="shared" si="1"/>
        <v>652971.05999999994</v>
      </c>
    </row>
    <row r="27" spans="1:17" x14ac:dyDescent="0.25">
      <c r="A27" s="110">
        <v>43758</v>
      </c>
      <c r="B27" s="111">
        <f>'Nov stream I '!I26</f>
        <v>0.82638888888888573</v>
      </c>
      <c r="C27" s="111">
        <f>'Nov stream II '!E29</f>
        <v>0.29166666666665719</v>
      </c>
      <c r="D27" s="111">
        <f>'Nov stream III'!E29</f>
        <v>0.27083333333334281</v>
      </c>
      <c r="E27" s="112">
        <f t="shared" si="0"/>
        <v>1.3888888888888857</v>
      </c>
      <c r="F27" s="102"/>
      <c r="G27" s="102"/>
      <c r="H27" s="102"/>
      <c r="I27" s="102"/>
      <c r="J27" s="102"/>
      <c r="K27" s="217">
        <v>498</v>
      </c>
      <c r="L27" s="217">
        <v>32</v>
      </c>
      <c r="M27" s="217">
        <v>129</v>
      </c>
      <c r="N27" s="102">
        <v>33323.54</v>
      </c>
      <c r="O27" s="217">
        <v>9</v>
      </c>
      <c r="P27" s="102">
        <v>33695.300000000003</v>
      </c>
      <c r="Q27" s="102">
        <f t="shared" si="1"/>
        <v>686666.36</v>
      </c>
    </row>
    <row r="28" spans="1:17" x14ac:dyDescent="0.25">
      <c r="A28" s="110">
        <v>43759</v>
      </c>
      <c r="B28" s="111">
        <f>'Nov stream I '!I27</f>
        <v>0.88541666666665719</v>
      </c>
      <c r="C28" s="111">
        <f>'Nov stream II '!E30</f>
        <v>0.29166666666665719</v>
      </c>
      <c r="D28" s="111">
        <f>'Nov stream III'!E30</f>
        <v>0.21875</v>
      </c>
      <c r="E28" s="112">
        <f t="shared" si="0"/>
        <v>1.3958333333333144</v>
      </c>
      <c r="F28" s="102"/>
      <c r="G28" s="102"/>
      <c r="H28" s="102"/>
      <c r="I28" s="102"/>
      <c r="J28" s="102"/>
      <c r="K28" s="217">
        <v>462</v>
      </c>
      <c r="L28" s="217">
        <v>54</v>
      </c>
      <c r="M28" s="217">
        <v>58</v>
      </c>
      <c r="N28" s="102">
        <v>27356.959999999999</v>
      </c>
      <c r="O28" s="217">
        <v>8</v>
      </c>
      <c r="P28" s="102">
        <v>30595.85</v>
      </c>
      <c r="Q28" s="102">
        <f t="shared" si="1"/>
        <v>717262.21</v>
      </c>
    </row>
    <row r="29" spans="1:17" x14ac:dyDescent="0.25">
      <c r="A29" s="110">
        <v>43760</v>
      </c>
      <c r="B29" s="111">
        <f>'Nov stream I '!I28</f>
        <v>0.88194444444445708</v>
      </c>
      <c r="C29" s="111">
        <f>'Nov stream II '!E31</f>
        <v>0.29166666666665719</v>
      </c>
      <c r="D29" s="111">
        <f>'Nov stream III'!E31</f>
        <v>0</v>
      </c>
      <c r="E29" s="112">
        <f t="shared" si="0"/>
        <v>1.1736111111111143</v>
      </c>
      <c r="F29" s="102"/>
      <c r="G29" s="102"/>
      <c r="H29" s="102"/>
      <c r="I29" s="102"/>
      <c r="J29" s="102"/>
      <c r="K29" s="217">
        <v>413</v>
      </c>
      <c r="L29" s="217">
        <v>54</v>
      </c>
      <c r="M29" s="217">
        <v>110</v>
      </c>
      <c r="N29" s="102">
        <v>27986.52</v>
      </c>
      <c r="O29" s="217">
        <v>8</v>
      </c>
      <c r="P29" s="102">
        <v>30031.05</v>
      </c>
      <c r="Q29" s="102">
        <f t="shared" si="1"/>
        <v>747293.26</v>
      </c>
    </row>
    <row r="30" spans="1:17" x14ac:dyDescent="0.25">
      <c r="A30" s="110">
        <v>43761</v>
      </c>
      <c r="B30" s="111">
        <f>'Nov stream I '!I29</f>
        <v>0.77430555555554292</v>
      </c>
      <c r="C30" s="111">
        <f>'Nov stream II '!E32</f>
        <v>0.20833333333331439</v>
      </c>
      <c r="D30" s="111">
        <f>'Nov stream III'!E32</f>
        <v>0.23958333333334281</v>
      </c>
      <c r="E30" s="112">
        <f t="shared" si="0"/>
        <v>1.2222222222222001</v>
      </c>
      <c r="F30" s="102"/>
      <c r="G30" s="102"/>
      <c r="H30" s="102"/>
      <c r="I30" s="102"/>
      <c r="J30" s="102"/>
      <c r="K30" s="217">
        <v>450</v>
      </c>
      <c r="L30" s="217">
        <v>43</v>
      </c>
      <c r="M30" s="217">
        <v>125</v>
      </c>
      <c r="N30" s="102">
        <v>30242.46</v>
      </c>
      <c r="O30" s="217">
        <v>9</v>
      </c>
      <c r="P30" s="102">
        <v>34002.199999999997</v>
      </c>
      <c r="Q30" s="102">
        <f t="shared" si="1"/>
        <v>781295.46</v>
      </c>
    </row>
    <row r="31" spans="1:17" x14ac:dyDescent="0.25">
      <c r="A31" s="110">
        <v>43762</v>
      </c>
      <c r="B31" s="111">
        <f>'Nov stream I '!I30</f>
        <v>0.88194444444445708</v>
      </c>
      <c r="C31" s="111">
        <f>'Nov stream II '!E33</f>
        <v>0.22222222222222854</v>
      </c>
      <c r="D31" s="111">
        <f>'Nov stream III'!E33</f>
        <v>0.21875</v>
      </c>
      <c r="E31" s="112">
        <f t="shared" si="0"/>
        <v>1.3229166666666856</v>
      </c>
      <c r="F31" s="102"/>
      <c r="G31" s="102"/>
      <c r="H31" s="102"/>
      <c r="I31" s="102"/>
      <c r="J31" s="102"/>
      <c r="K31" s="217">
        <v>425</v>
      </c>
      <c r="L31" s="217">
        <v>71</v>
      </c>
      <c r="M31" s="217">
        <v>139</v>
      </c>
      <c r="N31" s="102">
        <v>31079.84</v>
      </c>
      <c r="O31" s="217">
        <v>8</v>
      </c>
      <c r="P31" s="102">
        <v>30077.56</v>
      </c>
      <c r="Q31" s="102">
        <f t="shared" si="1"/>
        <v>811373.02</v>
      </c>
    </row>
    <row r="32" spans="1:17" x14ac:dyDescent="0.25">
      <c r="A32" s="110">
        <v>43763</v>
      </c>
      <c r="B32" s="111">
        <f>'Nov stream I '!I31</f>
        <v>0.89236111111111427</v>
      </c>
      <c r="C32" s="111">
        <f>'Nov stream II '!E34</f>
        <v>0.29166666666665719</v>
      </c>
      <c r="D32" s="111">
        <f>'Nov stream III'!E34</f>
        <v>0.26388888888888573</v>
      </c>
      <c r="E32" s="112">
        <f t="shared" si="0"/>
        <v>1.4479166666666572</v>
      </c>
      <c r="F32" s="102"/>
      <c r="G32" s="102"/>
      <c r="H32" s="102"/>
      <c r="I32" s="102"/>
      <c r="J32" s="102"/>
      <c r="K32" s="217">
        <v>375</v>
      </c>
      <c r="L32" s="217">
        <v>59</v>
      </c>
      <c r="M32" s="217">
        <v>150</v>
      </c>
      <c r="N32" s="102">
        <v>28898.71</v>
      </c>
      <c r="O32" s="217">
        <v>8</v>
      </c>
      <c r="P32" s="102">
        <v>30172.41</v>
      </c>
      <c r="Q32" s="102">
        <f t="shared" si="1"/>
        <v>841545.43</v>
      </c>
    </row>
    <row r="33" spans="1:17" x14ac:dyDescent="0.25">
      <c r="A33" s="110">
        <v>43764</v>
      </c>
      <c r="B33" s="111">
        <f>'Nov stream I '!I32</f>
        <v>0.71527777777777146</v>
      </c>
      <c r="C33" s="111">
        <f>'Nov stream II '!E35</f>
        <v>0</v>
      </c>
      <c r="D33" s="111">
        <f>'Nov stream III'!E35</f>
        <v>0</v>
      </c>
      <c r="E33" s="112">
        <f t="shared" si="0"/>
        <v>0.71527777777777146</v>
      </c>
      <c r="F33" s="102"/>
      <c r="G33" s="102"/>
      <c r="H33" s="102"/>
      <c r="I33" s="102"/>
      <c r="J33" s="102"/>
      <c r="K33" s="217">
        <v>511</v>
      </c>
      <c r="L33" s="217">
        <v>55</v>
      </c>
      <c r="M33" s="217">
        <v>133</v>
      </c>
      <c r="N33" s="102">
        <v>34244.519999999997</v>
      </c>
      <c r="O33" s="217">
        <v>9</v>
      </c>
      <c r="P33" s="102">
        <v>33494.43</v>
      </c>
      <c r="Q33" s="102">
        <f t="shared" si="1"/>
        <v>875039.8600000001</v>
      </c>
    </row>
    <row r="34" spans="1:17" x14ac:dyDescent="0.25">
      <c r="A34" s="110">
        <v>43765</v>
      </c>
      <c r="B34" s="111">
        <f>'Nov stream I '!I33</f>
        <v>0.59375000000002842</v>
      </c>
      <c r="C34" s="111">
        <f>'Nov stream II '!E36</f>
        <v>0</v>
      </c>
      <c r="D34" s="111">
        <f>'Nov stream III'!E36</f>
        <v>0</v>
      </c>
      <c r="E34" s="112">
        <f t="shared" si="0"/>
        <v>0.59375000000002842</v>
      </c>
      <c r="F34" s="102"/>
      <c r="G34" s="102"/>
      <c r="H34" s="102"/>
      <c r="I34" s="102"/>
      <c r="J34" s="102"/>
      <c r="K34" s="217">
        <v>605</v>
      </c>
      <c r="L34" s="217">
        <v>55</v>
      </c>
      <c r="M34" s="217">
        <v>92</v>
      </c>
      <c r="N34" s="102">
        <v>36910.78</v>
      </c>
      <c r="O34" s="217">
        <v>9</v>
      </c>
      <c r="P34" s="102">
        <v>33840.18</v>
      </c>
      <c r="Q34" s="102">
        <f t="shared" si="1"/>
        <v>908880.04000000015</v>
      </c>
    </row>
    <row r="35" spans="1:17" x14ac:dyDescent="0.25">
      <c r="A35" s="110">
        <v>43766</v>
      </c>
      <c r="B35" s="111">
        <f>'Nov stream I '!I34</f>
        <v>0.88541666666665719</v>
      </c>
      <c r="C35" s="111">
        <f>'Nov stream II '!E37</f>
        <v>0</v>
      </c>
      <c r="D35" s="111">
        <f>'Nov stream III'!E37</f>
        <v>0</v>
      </c>
      <c r="E35" s="112">
        <f t="shared" si="0"/>
        <v>0.88541666666665719</v>
      </c>
      <c r="F35" s="102"/>
      <c r="G35" s="102"/>
      <c r="H35" s="102"/>
      <c r="I35" s="102"/>
      <c r="J35" s="102"/>
      <c r="K35" s="217">
        <v>471</v>
      </c>
      <c r="L35" s="217">
        <v>42</v>
      </c>
      <c r="M35" s="217">
        <v>56</v>
      </c>
      <c r="N35" s="102">
        <v>27678.65</v>
      </c>
      <c r="O35" s="217">
        <v>9</v>
      </c>
      <c r="P35" s="102">
        <v>33833.4</v>
      </c>
      <c r="Q35" s="102">
        <f t="shared" si="1"/>
        <v>942713.44000000018</v>
      </c>
    </row>
    <row r="36" spans="1:17" x14ac:dyDescent="0.25">
      <c r="A36" s="110">
        <v>43767</v>
      </c>
      <c r="B36" s="111" t="e">
        <f>'Nov stream I '!#REF!</f>
        <v>#REF!</v>
      </c>
      <c r="C36" s="111">
        <f>'Nov stream II '!E38</f>
        <v>0</v>
      </c>
      <c r="D36" s="111">
        <f>'Nov stream III'!E38</f>
        <v>0</v>
      </c>
      <c r="E36" s="112" t="e">
        <f t="shared" si="0"/>
        <v>#REF!</v>
      </c>
      <c r="F36" s="102"/>
      <c r="G36" s="102"/>
      <c r="H36" s="102"/>
      <c r="I36" s="102"/>
      <c r="J36" s="102"/>
      <c r="K36" s="217">
        <v>594</v>
      </c>
      <c r="L36" s="217">
        <v>58</v>
      </c>
      <c r="M36" s="217">
        <v>28</v>
      </c>
      <c r="N36" s="102">
        <v>28843.95</v>
      </c>
      <c r="O36" s="217">
        <v>9</v>
      </c>
      <c r="P36" s="102">
        <v>33960.79</v>
      </c>
      <c r="Q36" s="102">
        <f t="shared" si="1"/>
        <v>976674.23000000021</v>
      </c>
    </row>
    <row r="37" spans="1:17" x14ac:dyDescent="0.25">
      <c r="A37" s="110">
        <v>43768</v>
      </c>
      <c r="B37" s="111">
        <f>'Nov stream I '!I35</f>
        <v>24.715277777777885</v>
      </c>
      <c r="C37" s="111">
        <f>'Nov stream II '!E39</f>
        <v>0</v>
      </c>
      <c r="D37" s="111">
        <f>'Nov stream III'!E39</f>
        <v>0</v>
      </c>
      <c r="E37" s="112">
        <f t="shared" si="0"/>
        <v>24.715277777777885</v>
      </c>
      <c r="F37" s="102"/>
      <c r="G37" s="102"/>
      <c r="H37" s="102"/>
      <c r="I37" s="102"/>
      <c r="J37" s="102"/>
      <c r="K37" s="217">
        <v>643</v>
      </c>
      <c r="L37" s="217">
        <v>59</v>
      </c>
      <c r="M37" s="217">
        <v>54</v>
      </c>
      <c r="N37" s="102">
        <v>36538</v>
      </c>
      <c r="O37" s="217">
        <v>8</v>
      </c>
      <c r="P37" s="102">
        <v>30077.96</v>
      </c>
      <c r="Q37" s="102">
        <f t="shared" si="1"/>
        <v>1006752.1900000002</v>
      </c>
    </row>
    <row r="38" spans="1:17" x14ac:dyDescent="0.25">
      <c r="A38" s="110">
        <v>43769</v>
      </c>
      <c r="B38" s="111">
        <f>'Nov stream I '!I36</f>
        <v>0</v>
      </c>
      <c r="C38" s="111">
        <f>'Nov stream II '!E40</f>
        <v>0</v>
      </c>
      <c r="D38" s="111">
        <f>'Nov stream III'!E40</f>
        <v>0</v>
      </c>
      <c r="E38" s="112">
        <f t="shared" ref="E38" si="2">SUM(B38:D38)</f>
        <v>0</v>
      </c>
      <c r="F38" s="102"/>
      <c r="G38" s="102"/>
      <c r="H38" s="102"/>
      <c r="I38" s="102"/>
      <c r="J38" s="102"/>
      <c r="K38" s="220">
        <v>643</v>
      </c>
      <c r="L38" s="220">
        <v>59</v>
      </c>
      <c r="M38" s="220">
        <v>54</v>
      </c>
      <c r="N38" s="102">
        <v>36538</v>
      </c>
      <c r="O38" s="220">
        <v>8</v>
      </c>
      <c r="P38" s="102">
        <v>30077.96</v>
      </c>
      <c r="Q38" s="102">
        <f t="shared" ref="Q38" si="3">Q37+P38</f>
        <v>1036830.1500000001</v>
      </c>
    </row>
    <row r="39" spans="1:17" x14ac:dyDescent="0.25">
      <c r="A39" s="102" t="s">
        <v>9</v>
      </c>
      <c r="B39" s="172" t="e">
        <f>SUM(B8:B37)</f>
        <v>#REF!</v>
      </c>
      <c r="C39" s="172">
        <f>SUM(C8:C37)</f>
        <v>3.0381944444444002</v>
      </c>
      <c r="D39" s="172">
        <f>SUM(D8:D37)</f>
        <v>6.5451388888888857</v>
      </c>
      <c r="E39" s="172" t="e">
        <f>SUM(E8:E37)</f>
        <v>#REF!</v>
      </c>
      <c r="K39" s="217">
        <f t="shared" ref="K39:P39" si="4">SUM(K8:K37)</f>
        <v>14704</v>
      </c>
      <c r="L39" s="217">
        <f t="shared" si="4"/>
        <v>1951</v>
      </c>
      <c r="M39" s="217">
        <f t="shared" si="4"/>
        <v>2910</v>
      </c>
      <c r="N39" s="217">
        <f t="shared" si="4"/>
        <v>962260.16999999993</v>
      </c>
      <c r="O39" s="217">
        <f t="shared" si="4"/>
        <v>270</v>
      </c>
      <c r="P39" s="217">
        <f t="shared" si="4"/>
        <v>1006752.1900000002</v>
      </c>
      <c r="Q39" s="217"/>
    </row>
    <row r="40" spans="1:17" x14ac:dyDescent="0.25">
      <c r="K40" s="171"/>
      <c r="L40" s="171"/>
      <c r="M40" s="171"/>
      <c r="O40" s="171"/>
    </row>
    <row r="41" spans="1:17" x14ac:dyDescent="0.25">
      <c r="K41" s="171"/>
      <c r="L41" s="171"/>
      <c r="M41" s="171"/>
      <c r="O41" s="171"/>
    </row>
    <row r="42" spans="1:17" x14ac:dyDescent="0.25">
      <c r="B42" s="154"/>
      <c r="C42" s="154"/>
      <c r="D42" s="154" t="s">
        <v>117</v>
      </c>
      <c r="E42" s="154"/>
      <c r="F42" s="154"/>
      <c r="G42" s="154"/>
      <c r="H42" s="154"/>
      <c r="I42" s="158"/>
      <c r="J42" s="154"/>
      <c r="K42" s="154"/>
      <c r="L42" s="154"/>
      <c r="M42" s="154"/>
      <c r="N42" s="154" t="s">
        <v>118</v>
      </c>
      <c r="O42" s="154"/>
      <c r="P42" s="154"/>
    </row>
    <row r="43" spans="1:17" x14ac:dyDescent="0.25">
      <c r="B43" s="154"/>
      <c r="C43" s="154"/>
      <c r="D43" s="159" t="s">
        <v>119</v>
      </c>
      <c r="E43" s="159"/>
      <c r="F43" s="159"/>
      <c r="G43" s="159"/>
      <c r="H43" s="159"/>
      <c r="I43" s="159"/>
      <c r="J43" s="159"/>
      <c r="K43" s="160"/>
      <c r="L43" s="159"/>
      <c r="M43" s="159"/>
      <c r="N43" s="159" t="s">
        <v>119</v>
      </c>
      <c r="O43" s="159"/>
      <c r="P43" s="154"/>
    </row>
  </sheetData>
  <mergeCells count="4">
    <mergeCell ref="B6:E6"/>
    <mergeCell ref="F6:I6"/>
    <mergeCell ref="J6:M6"/>
    <mergeCell ref="O6:Q6"/>
  </mergeCell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topLeftCell="A13" workbookViewId="0">
      <selection activeCell="U15" sqref="U15"/>
    </sheetView>
  </sheetViews>
  <sheetFormatPr defaultRowHeight="15" x14ac:dyDescent="0.25"/>
  <cols>
    <col min="1" max="1" width="11.28515625" customWidth="1"/>
    <col min="2" max="2" width="9.140625" customWidth="1"/>
    <col min="3" max="3" width="9.7109375" customWidth="1"/>
    <col min="4" max="4" width="10.28515625" customWidth="1"/>
    <col min="5" max="5" width="8.7109375" bestFit="1" customWidth="1"/>
    <col min="6" max="6" width="11.7109375" hidden="1" customWidth="1"/>
    <col min="7" max="7" width="12" hidden="1" customWidth="1"/>
    <col min="8" max="8" width="7.42578125" hidden="1" customWidth="1"/>
    <col min="9" max="9" width="8.85546875" hidden="1" customWidth="1"/>
    <col min="10" max="10" width="12.5703125" hidden="1" customWidth="1"/>
    <col min="11" max="11" width="11.5703125" style="171" customWidth="1"/>
    <col min="12" max="12" width="7.42578125" style="171" bestFit="1" customWidth="1"/>
    <col min="13" max="13" width="8.85546875" style="171" bestFit="1" customWidth="1"/>
    <col min="14" max="14" width="12.28515625" bestFit="1" customWidth="1"/>
    <col min="15" max="15" width="9.140625" style="171"/>
    <col min="16" max="16" width="10.85546875" customWidth="1"/>
    <col min="17" max="17" width="14" bestFit="1" customWidth="1"/>
  </cols>
  <sheetData>
    <row r="1" spans="1:17" x14ac:dyDescent="0.25">
      <c r="K1"/>
      <c r="L1"/>
      <c r="M1"/>
      <c r="O1"/>
    </row>
    <row r="2" spans="1:17" ht="22.5" x14ac:dyDescent="0.3">
      <c r="A2" s="129" t="s">
        <v>126</v>
      </c>
      <c r="K2"/>
      <c r="L2"/>
      <c r="M2"/>
      <c r="O2"/>
    </row>
    <row r="3" spans="1:17" ht="20.25" x14ac:dyDescent="0.3">
      <c r="A3" s="130"/>
      <c r="B3" s="131"/>
      <c r="C3" s="131"/>
      <c r="D3" s="131"/>
      <c r="E3" s="131"/>
      <c r="F3" s="131"/>
      <c r="G3" s="131"/>
      <c r="H3" s="131"/>
      <c r="I3" s="131"/>
      <c r="J3" s="131"/>
      <c r="K3"/>
      <c r="L3"/>
      <c r="M3"/>
      <c r="O3"/>
    </row>
    <row r="4" spans="1:17" x14ac:dyDescent="0.25">
      <c r="A4" s="109"/>
      <c r="B4" s="286" t="s">
        <v>84</v>
      </c>
      <c r="C4" s="286"/>
      <c r="D4" s="286"/>
      <c r="E4" s="286"/>
      <c r="F4" s="287" t="s">
        <v>91</v>
      </c>
      <c r="G4" s="287"/>
      <c r="H4" s="287"/>
      <c r="I4" s="287"/>
      <c r="J4" s="287" t="s">
        <v>125</v>
      </c>
      <c r="K4" s="287"/>
      <c r="L4" s="287"/>
      <c r="M4" s="287"/>
      <c r="N4" s="127" t="s">
        <v>124</v>
      </c>
      <c r="O4" s="288" t="s">
        <v>123</v>
      </c>
      <c r="P4" s="276"/>
      <c r="Q4" s="280"/>
    </row>
    <row r="5" spans="1:17" x14ac:dyDescent="0.25">
      <c r="A5" s="109" t="s">
        <v>83</v>
      </c>
      <c r="B5" s="109" t="s">
        <v>85</v>
      </c>
      <c r="C5" s="109" t="s">
        <v>86</v>
      </c>
      <c r="D5" s="109" t="s">
        <v>87</v>
      </c>
      <c r="E5" s="109" t="s">
        <v>42</v>
      </c>
      <c r="F5" s="128" t="s">
        <v>88</v>
      </c>
      <c r="G5" s="128" t="s">
        <v>89</v>
      </c>
      <c r="H5" s="128" t="s">
        <v>14</v>
      </c>
      <c r="I5" s="128" t="s">
        <v>90</v>
      </c>
      <c r="J5" s="128" t="s">
        <v>88</v>
      </c>
      <c r="K5" s="128" t="s">
        <v>12</v>
      </c>
      <c r="L5" s="128" t="s">
        <v>14</v>
      </c>
      <c r="M5" s="128" t="s">
        <v>90</v>
      </c>
      <c r="N5" s="128" t="s">
        <v>98</v>
      </c>
      <c r="O5" s="128" t="s">
        <v>99</v>
      </c>
      <c r="P5" s="128" t="s">
        <v>100</v>
      </c>
      <c r="Q5" s="128" t="s">
        <v>101</v>
      </c>
    </row>
    <row r="6" spans="1:17" x14ac:dyDescent="0.25">
      <c r="A6" s="110">
        <v>43678</v>
      </c>
      <c r="B6" s="111">
        <f>'Nov stream I '!I5</f>
        <v>0.89930555555557135</v>
      </c>
      <c r="C6" s="111">
        <f>'Nov stream II '!E8</f>
        <v>0</v>
      </c>
      <c r="D6" s="111">
        <f>'Nov stream III'!E8</f>
        <v>0.29166666666665719</v>
      </c>
      <c r="E6" s="112">
        <f>B6+C6+D6</f>
        <v>1.1909722222222285</v>
      </c>
      <c r="F6" s="102"/>
      <c r="G6" s="102"/>
      <c r="H6" s="102"/>
      <c r="I6" s="102"/>
      <c r="J6" s="102"/>
      <c r="K6" s="169">
        <v>545</v>
      </c>
      <c r="L6" s="169">
        <v>116</v>
      </c>
      <c r="M6" s="169">
        <v>78</v>
      </c>
      <c r="N6" s="102">
        <v>34795.910000000003</v>
      </c>
      <c r="O6" s="169">
        <v>10</v>
      </c>
      <c r="P6" s="102">
        <v>36573.1</v>
      </c>
      <c r="Q6" s="102">
        <f>P6</f>
        <v>36573.1</v>
      </c>
    </row>
    <row r="7" spans="1:17" x14ac:dyDescent="0.25">
      <c r="A7" s="110">
        <v>43679</v>
      </c>
      <c r="B7" s="111">
        <f>'Nov stream I '!I6</f>
        <v>0.80555555555554292</v>
      </c>
      <c r="C7" s="111">
        <f>'Nov stream II '!E9</f>
        <v>0</v>
      </c>
      <c r="D7" s="111">
        <f>'Nov stream III'!E9</f>
        <v>0</v>
      </c>
      <c r="E7" s="112">
        <f>SUM(B7:D7)</f>
        <v>0.80555555555554292</v>
      </c>
      <c r="F7" s="102"/>
      <c r="G7" s="102"/>
      <c r="H7" s="102"/>
      <c r="I7" s="102"/>
      <c r="J7" s="102"/>
      <c r="K7" s="169">
        <v>473</v>
      </c>
      <c r="L7" s="169">
        <v>63</v>
      </c>
      <c r="M7" s="169">
        <v>140</v>
      </c>
      <c r="N7" s="102">
        <v>35431.29</v>
      </c>
      <c r="O7" s="169">
        <v>9</v>
      </c>
      <c r="P7" s="102">
        <v>33007.72</v>
      </c>
      <c r="Q7" s="102">
        <f>Q6+P7</f>
        <v>69580.820000000007</v>
      </c>
    </row>
    <row r="8" spans="1:17" x14ac:dyDescent="0.25">
      <c r="A8" s="110">
        <v>43680</v>
      </c>
      <c r="B8" s="111">
        <f>'Nov stream I '!I7</f>
        <v>0.83333333333334281</v>
      </c>
      <c r="C8" s="111">
        <f>'Nov stream II '!E10</f>
        <v>0</v>
      </c>
      <c r="D8" s="111">
        <f>'Nov stream III'!E10</f>
        <v>0.29166666666665719</v>
      </c>
      <c r="E8" s="112">
        <f t="shared" ref="E8:E36" si="0">SUM(B8:D8)</f>
        <v>1.125</v>
      </c>
      <c r="F8" s="102"/>
      <c r="G8" s="102"/>
      <c r="H8" s="102"/>
      <c r="I8" s="102"/>
      <c r="J8" s="102"/>
      <c r="K8" s="169">
        <v>599</v>
      </c>
      <c r="L8" s="169">
        <v>74</v>
      </c>
      <c r="M8" s="169">
        <v>70</v>
      </c>
      <c r="N8" s="102">
        <v>35884.44</v>
      </c>
      <c r="O8" s="169">
        <v>10</v>
      </c>
      <c r="P8" s="102">
        <v>37849.35</v>
      </c>
      <c r="Q8" s="102">
        <f t="shared" ref="Q8:Q36" si="1">Q7+P8</f>
        <v>107430.17000000001</v>
      </c>
    </row>
    <row r="9" spans="1:17" x14ac:dyDescent="0.25">
      <c r="A9" s="110">
        <v>43681</v>
      </c>
      <c r="B9" s="111">
        <f>'Nov stream I '!I8</f>
        <v>0.82638888888888573</v>
      </c>
      <c r="C9" s="111">
        <f>'Nov stream II '!E11</f>
        <v>0</v>
      </c>
      <c r="D9" s="111">
        <f>'Nov stream III'!E11</f>
        <v>0.28125</v>
      </c>
      <c r="E9" s="112">
        <f t="shared" si="0"/>
        <v>1.1076388888888857</v>
      </c>
      <c r="F9" s="102"/>
      <c r="G9" s="102"/>
      <c r="H9" s="102"/>
      <c r="I9" s="102"/>
      <c r="J9" s="102"/>
      <c r="K9" s="169">
        <v>558</v>
      </c>
      <c r="L9" s="169">
        <v>88</v>
      </c>
      <c r="M9" s="169">
        <v>56</v>
      </c>
      <c r="N9" s="102">
        <v>36495.39</v>
      </c>
      <c r="O9" s="169">
        <v>10</v>
      </c>
      <c r="P9" s="102">
        <v>36835.07</v>
      </c>
      <c r="Q9" s="102">
        <f t="shared" si="1"/>
        <v>144265.24000000002</v>
      </c>
    </row>
    <row r="10" spans="1:17" x14ac:dyDescent="0.25">
      <c r="A10" s="110">
        <v>43682</v>
      </c>
      <c r="B10" s="111">
        <f>'Nov stream I '!I9</f>
        <v>0.89236111111111427</v>
      </c>
      <c r="C10" s="111">
        <f>'Nov stream II '!E12</f>
        <v>0</v>
      </c>
      <c r="D10" s="111">
        <f>'Nov stream III'!E12</f>
        <v>0.22916666666665719</v>
      </c>
      <c r="E10" s="112">
        <f t="shared" si="0"/>
        <v>1.1215277777777715</v>
      </c>
      <c r="F10" s="102"/>
      <c r="G10" s="102"/>
      <c r="H10" s="102"/>
      <c r="I10" s="102"/>
      <c r="J10" s="102"/>
      <c r="K10" s="169">
        <v>574</v>
      </c>
      <c r="L10" s="169">
        <v>84</v>
      </c>
      <c r="M10" s="169">
        <v>86</v>
      </c>
      <c r="N10" s="102">
        <v>34829.949999999997</v>
      </c>
      <c r="O10" s="169">
        <v>9</v>
      </c>
      <c r="P10" s="102">
        <v>32575.81</v>
      </c>
      <c r="Q10" s="102">
        <f t="shared" si="1"/>
        <v>176841.05000000002</v>
      </c>
    </row>
    <row r="11" spans="1:17" x14ac:dyDescent="0.25">
      <c r="A11" s="110">
        <v>43683</v>
      </c>
      <c r="B11" s="111">
        <f>'Nov stream I '!I10</f>
        <v>0.73263888888891415</v>
      </c>
      <c r="C11" s="111">
        <f>'Nov stream II '!E13</f>
        <v>0</v>
      </c>
      <c r="D11" s="111">
        <f>'Nov stream III'!E13</f>
        <v>0.28472222222222854</v>
      </c>
      <c r="E11" s="112">
        <f t="shared" si="0"/>
        <v>1.0173611111111427</v>
      </c>
      <c r="F11" s="102"/>
      <c r="G11" s="102"/>
      <c r="H11" s="102"/>
      <c r="I11" s="102"/>
      <c r="J11" s="102"/>
      <c r="K11" s="169">
        <v>429</v>
      </c>
      <c r="L11" s="169">
        <v>43</v>
      </c>
      <c r="M11" s="169">
        <v>81</v>
      </c>
      <c r="N11" s="102">
        <v>29332.91</v>
      </c>
      <c r="O11" s="169">
        <v>9</v>
      </c>
      <c r="P11" s="102">
        <v>33449.49</v>
      </c>
      <c r="Q11" s="102">
        <f t="shared" si="1"/>
        <v>210290.54</v>
      </c>
    </row>
    <row r="12" spans="1:17" x14ac:dyDescent="0.25">
      <c r="A12" s="110">
        <v>43684</v>
      </c>
      <c r="B12" s="111">
        <f>'Nov stream I '!I11</f>
        <v>0.84722222222222854</v>
      </c>
      <c r="C12" s="111">
        <f>'Nov stream II '!E14</f>
        <v>0</v>
      </c>
      <c r="D12" s="111">
        <f>'Nov stream III'!E14</f>
        <v>0.25</v>
      </c>
      <c r="E12" s="112">
        <f t="shared" si="0"/>
        <v>1.0972222222222285</v>
      </c>
      <c r="F12" s="102"/>
      <c r="G12" s="102"/>
      <c r="H12" s="102"/>
      <c r="I12" s="102"/>
      <c r="J12" s="102"/>
      <c r="K12" s="169">
        <v>393</v>
      </c>
      <c r="L12" s="169">
        <v>42</v>
      </c>
      <c r="M12" s="169">
        <v>71</v>
      </c>
      <c r="N12" s="102">
        <v>24731.37</v>
      </c>
      <c r="O12" s="169">
        <v>8</v>
      </c>
      <c r="P12" s="102">
        <v>29835.52</v>
      </c>
      <c r="Q12" s="102">
        <f t="shared" si="1"/>
        <v>240126.06</v>
      </c>
    </row>
    <row r="13" spans="1:17" x14ac:dyDescent="0.25">
      <c r="A13" s="110">
        <v>43685</v>
      </c>
      <c r="B13" s="111">
        <f>'Nov stream I '!I12</f>
        <v>0.91319444444442865</v>
      </c>
      <c r="C13" s="111">
        <f>'Nov stream II '!E15</f>
        <v>0</v>
      </c>
      <c r="D13" s="111">
        <f>'Nov stream III'!E15</f>
        <v>0.28472222222222854</v>
      </c>
      <c r="E13" s="112">
        <f t="shared" si="0"/>
        <v>1.1979166666666572</v>
      </c>
      <c r="F13" s="102"/>
      <c r="G13" s="102"/>
      <c r="H13" s="102"/>
      <c r="I13" s="102"/>
      <c r="J13" s="102"/>
      <c r="K13" s="169">
        <v>390</v>
      </c>
      <c r="L13" s="169">
        <v>86</v>
      </c>
      <c r="M13" s="169">
        <v>83</v>
      </c>
      <c r="N13" s="104">
        <v>24663</v>
      </c>
      <c r="O13" s="169">
        <v>9</v>
      </c>
      <c r="P13" s="102">
        <v>33380.6</v>
      </c>
      <c r="Q13" s="102">
        <f t="shared" si="1"/>
        <v>273506.65999999997</v>
      </c>
    </row>
    <row r="14" spans="1:17" x14ac:dyDescent="0.25">
      <c r="A14" s="110">
        <v>43686</v>
      </c>
      <c r="B14" s="111">
        <f>'Nov stream I '!I13</f>
        <v>0.86805555555557135</v>
      </c>
      <c r="C14" s="111">
        <f>'Nov stream II '!E16</f>
        <v>0</v>
      </c>
      <c r="D14" s="111">
        <f>'Nov stream III'!E16</f>
        <v>0.1875</v>
      </c>
      <c r="E14" s="112">
        <f t="shared" si="0"/>
        <v>1.0555555555555713</v>
      </c>
      <c r="F14" s="102"/>
      <c r="G14" s="102"/>
      <c r="H14" s="102"/>
      <c r="I14" s="102"/>
      <c r="J14" s="102"/>
      <c r="K14" s="169">
        <v>605</v>
      </c>
      <c r="L14" s="169">
        <v>137</v>
      </c>
      <c r="M14" s="169">
        <v>102</v>
      </c>
      <c r="N14" s="102">
        <v>38628.15</v>
      </c>
      <c r="O14" s="169">
        <v>10</v>
      </c>
      <c r="P14" s="102">
        <v>37009.22</v>
      </c>
      <c r="Q14" s="102">
        <f t="shared" si="1"/>
        <v>310515.88</v>
      </c>
    </row>
    <row r="15" spans="1:17" x14ac:dyDescent="0.25">
      <c r="A15" s="110">
        <v>43687</v>
      </c>
      <c r="B15" s="111">
        <f>'Nov stream I '!I14</f>
        <v>0.83333333333334281</v>
      </c>
      <c r="C15" s="111">
        <f>'Nov stream II '!E17</f>
        <v>0</v>
      </c>
      <c r="D15" s="111">
        <f>'Nov stream III'!E17</f>
        <v>0.28125</v>
      </c>
      <c r="E15" s="112">
        <f t="shared" si="0"/>
        <v>1.1145833333333428</v>
      </c>
      <c r="F15" s="102"/>
      <c r="G15" s="102"/>
      <c r="H15" s="102"/>
      <c r="I15" s="102"/>
      <c r="J15" s="102"/>
      <c r="K15" s="169">
        <v>463</v>
      </c>
      <c r="L15" s="169">
        <v>77</v>
      </c>
      <c r="M15" s="169">
        <v>86</v>
      </c>
      <c r="N15" s="102">
        <v>38563.480000000003</v>
      </c>
      <c r="O15" s="169">
        <v>9</v>
      </c>
      <c r="P15" s="102">
        <v>33067.72</v>
      </c>
      <c r="Q15" s="102">
        <f t="shared" si="1"/>
        <v>343583.6</v>
      </c>
    </row>
    <row r="16" spans="1:17" x14ac:dyDescent="0.25">
      <c r="A16" s="110">
        <v>43688</v>
      </c>
      <c r="B16" s="111">
        <f>'Nov stream I '!I15</f>
        <v>0.86111111111111427</v>
      </c>
      <c r="C16" s="111">
        <f>'Nov stream II '!E18</f>
        <v>0</v>
      </c>
      <c r="D16" s="111">
        <f>'Nov stream III'!E18</f>
        <v>0.33333333333334281</v>
      </c>
      <c r="E16" s="112">
        <f t="shared" si="0"/>
        <v>1.1944444444444571</v>
      </c>
      <c r="F16" s="102"/>
      <c r="G16" s="102"/>
      <c r="H16" s="102"/>
      <c r="I16" s="102"/>
      <c r="J16" s="102"/>
      <c r="K16" s="169">
        <v>463</v>
      </c>
      <c r="L16" s="169">
        <v>77</v>
      </c>
      <c r="M16" s="169">
        <v>86</v>
      </c>
      <c r="N16" s="102">
        <v>33223.1</v>
      </c>
      <c r="O16" s="169">
        <v>9</v>
      </c>
      <c r="P16" s="102">
        <v>33193.599999999999</v>
      </c>
      <c r="Q16" s="102">
        <f t="shared" si="1"/>
        <v>376777.19999999995</v>
      </c>
    </row>
    <row r="17" spans="1:17" x14ac:dyDescent="0.25">
      <c r="A17" s="110">
        <v>43689</v>
      </c>
      <c r="B17" s="111">
        <f>'Nov stream I '!I16</f>
        <v>0.87847222222222854</v>
      </c>
      <c r="C17" s="111">
        <f>'Nov stream II '!E19</f>
        <v>0</v>
      </c>
      <c r="D17" s="111">
        <f>'Nov stream III'!E19</f>
        <v>0.33333333333334281</v>
      </c>
      <c r="E17" s="112">
        <f t="shared" si="0"/>
        <v>1.2118055555555713</v>
      </c>
      <c r="F17" s="102"/>
      <c r="G17" s="102"/>
      <c r="H17" s="102"/>
      <c r="I17" s="102"/>
      <c r="J17" s="102"/>
      <c r="K17" s="169">
        <v>396</v>
      </c>
      <c r="L17" s="169">
        <v>56</v>
      </c>
      <c r="M17" s="169">
        <v>118</v>
      </c>
      <c r="N17" s="102">
        <v>28115</v>
      </c>
      <c r="O17" s="169">
        <v>9</v>
      </c>
      <c r="P17" s="102">
        <v>33354</v>
      </c>
      <c r="Q17" s="102">
        <f t="shared" si="1"/>
        <v>410131.19999999995</v>
      </c>
    </row>
    <row r="18" spans="1:17" x14ac:dyDescent="0.25">
      <c r="A18" s="110">
        <v>43690</v>
      </c>
      <c r="B18" s="111">
        <f>'Nov stream I '!I17</f>
        <v>0.92708333333334281</v>
      </c>
      <c r="C18" s="111">
        <f>'Nov stream II '!E20</f>
        <v>0</v>
      </c>
      <c r="D18" s="111">
        <f>'Nov stream III'!E20</f>
        <v>0.29166666666665719</v>
      </c>
      <c r="E18" s="112">
        <f t="shared" si="0"/>
        <v>1.21875</v>
      </c>
      <c r="F18" s="102"/>
      <c r="G18" s="102"/>
      <c r="H18" s="102"/>
      <c r="I18" s="102"/>
      <c r="J18" s="102"/>
      <c r="K18" s="169">
        <v>454</v>
      </c>
      <c r="L18" s="169">
        <v>61</v>
      </c>
      <c r="M18" s="169">
        <v>193</v>
      </c>
      <c r="N18" s="102">
        <v>34283</v>
      </c>
      <c r="O18" s="169">
        <v>10</v>
      </c>
      <c r="P18" s="102">
        <v>36808.300000000003</v>
      </c>
      <c r="Q18" s="102">
        <f t="shared" si="1"/>
        <v>446939.49999999994</v>
      </c>
    </row>
    <row r="19" spans="1:17" x14ac:dyDescent="0.25">
      <c r="A19" s="110">
        <v>43691</v>
      </c>
      <c r="B19" s="111">
        <f>'Nov stream I '!I18</f>
        <v>0.54166666666665719</v>
      </c>
      <c r="C19" s="111">
        <f>'Nov stream II '!E21</f>
        <v>0</v>
      </c>
      <c r="D19" s="111">
        <f>'Nov stream III'!E21</f>
        <v>0.29861111111111427</v>
      </c>
      <c r="E19" s="112">
        <f t="shared" si="0"/>
        <v>0.84027777777777146</v>
      </c>
      <c r="F19" s="102"/>
      <c r="G19" s="102"/>
      <c r="H19" s="102"/>
      <c r="I19" s="102"/>
      <c r="J19" s="102"/>
      <c r="K19" s="169">
        <v>447</v>
      </c>
      <c r="L19" s="169">
        <v>89</v>
      </c>
      <c r="M19" s="169">
        <v>95</v>
      </c>
      <c r="N19" s="102">
        <v>30943</v>
      </c>
      <c r="O19" s="169">
        <v>9</v>
      </c>
      <c r="P19" s="102">
        <v>33240</v>
      </c>
      <c r="Q19" s="102">
        <f t="shared" si="1"/>
        <v>480179.49999999994</v>
      </c>
    </row>
    <row r="20" spans="1:17" x14ac:dyDescent="0.25">
      <c r="A20" s="110">
        <v>43692</v>
      </c>
      <c r="B20" s="111">
        <f>'Nov stream I '!I19</f>
        <v>0.54166666666665719</v>
      </c>
      <c r="C20" s="111">
        <f>'Nov stream II '!E22</f>
        <v>0</v>
      </c>
      <c r="D20" s="111">
        <f>'Nov stream III'!E22</f>
        <v>0.29861111111111427</v>
      </c>
      <c r="E20" s="112">
        <f t="shared" si="0"/>
        <v>0.84027777777777146</v>
      </c>
      <c r="F20" s="102"/>
      <c r="G20" s="102"/>
      <c r="H20" s="102"/>
      <c r="I20" s="102"/>
      <c r="J20" s="102"/>
      <c r="K20" s="169">
        <v>497</v>
      </c>
      <c r="L20" s="169">
        <v>71</v>
      </c>
      <c r="M20" s="169">
        <v>84</v>
      </c>
      <c r="N20" s="102">
        <v>30845.11</v>
      </c>
      <c r="O20" s="169">
        <v>10</v>
      </c>
      <c r="P20" s="102">
        <v>37245</v>
      </c>
      <c r="Q20" s="102">
        <f t="shared" si="1"/>
        <v>517424.49999999994</v>
      </c>
    </row>
    <row r="21" spans="1:17" x14ac:dyDescent="0.25">
      <c r="A21" s="110">
        <v>43693</v>
      </c>
      <c r="B21" s="111">
        <f>'Nov stream I '!I20</f>
        <v>0.82986111111111427</v>
      </c>
      <c r="C21" s="111">
        <f>'Nov stream II '!E23</f>
        <v>0</v>
      </c>
      <c r="D21" s="111">
        <f>'Nov stream III'!E23</f>
        <v>0.29861111111111427</v>
      </c>
      <c r="E21" s="112">
        <f t="shared" si="0"/>
        <v>1.1284722222222285</v>
      </c>
      <c r="F21" s="102"/>
      <c r="G21" s="102"/>
      <c r="H21" s="102"/>
      <c r="I21" s="102"/>
      <c r="J21" s="102"/>
      <c r="K21" s="169">
        <v>490</v>
      </c>
      <c r="L21" s="169">
        <v>55</v>
      </c>
      <c r="M21" s="169">
        <v>109</v>
      </c>
      <c r="N21" s="102">
        <v>33254</v>
      </c>
      <c r="O21" s="169">
        <v>9</v>
      </c>
      <c r="P21" s="102">
        <v>34081.9</v>
      </c>
      <c r="Q21" s="102">
        <f t="shared" si="1"/>
        <v>551506.39999999991</v>
      </c>
    </row>
    <row r="22" spans="1:17" x14ac:dyDescent="0.25">
      <c r="A22" s="110">
        <v>43694</v>
      </c>
      <c r="B22" s="111">
        <f>'Nov stream I '!I21</f>
        <v>0.96180555555554292</v>
      </c>
      <c r="C22" s="111">
        <f>'Nov stream II '!E24</f>
        <v>0.29166666666665719</v>
      </c>
      <c r="D22" s="111">
        <f>'Nov stream III'!E24</f>
        <v>0.21875</v>
      </c>
      <c r="E22" s="112">
        <f t="shared" si="0"/>
        <v>1.4722222222222001</v>
      </c>
      <c r="F22" s="102"/>
      <c r="G22" s="102"/>
      <c r="H22" s="102"/>
      <c r="I22" s="102"/>
      <c r="J22" s="102"/>
      <c r="K22" s="169">
        <v>505</v>
      </c>
      <c r="L22" s="169">
        <v>49</v>
      </c>
      <c r="M22" s="169">
        <v>49</v>
      </c>
      <c r="N22" s="102">
        <v>30217.43</v>
      </c>
      <c r="O22" s="169">
        <v>9</v>
      </c>
      <c r="P22" s="102">
        <v>34011.94</v>
      </c>
      <c r="Q22" s="102">
        <f t="shared" si="1"/>
        <v>585518.33999999985</v>
      </c>
    </row>
    <row r="23" spans="1:17" x14ac:dyDescent="0.25">
      <c r="A23" s="110">
        <v>43695</v>
      </c>
      <c r="B23" s="111">
        <f>'Nov stream I '!I22</f>
        <v>0.89236111111111427</v>
      </c>
      <c r="C23" s="111">
        <f>'Nov stream II '!E25</f>
        <v>0.26736111111111427</v>
      </c>
      <c r="D23" s="111">
        <f>'Nov stream III'!E25</f>
        <v>0.29166666666665719</v>
      </c>
      <c r="E23" s="112">
        <f t="shared" si="0"/>
        <v>1.4513888888888857</v>
      </c>
      <c r="F23" s="102"/>
      <c r="G23" s="102"/>
      <c r="H23" s="102"/>
      <c r="I23" s="102"/>
      <c r="J23" s="102"/>
      <c r="K23" s="169">
        <v>514</v>
      </c>
      <c r="L23" s="169">
        <v>59</v>
      </c>
      <c r="M23" s="169">
        <v>88</v>
      </c>
      <c r="N23" s="102">
        <v>31908.23</v>
      </c>
      <c r="O23" s="169">
        <v>9</v>
      </c>
      <c r="P23" s="102">
        <v>33767.919999999998</v>
      </c>
      <c r="Q23" s="102">
        <f t="shared" si="1"/>
        <v>619286.25999999989</v>
      </c>
    </row>
    <row r="24" spans="1:17" x14ac:dyDescent="0.25">
      <c r="A24" s="110">
        <v>43696</v>
      </c>
      <c r="B24" s="111">
        <f>'Nov stream I '!I23</f>
        <v>0.89236111111111427</v>
      </c>
      <c r="C24" s="111">
        <f>'Nov stream II '!E26</f>
        <v>0.29513888888888573</v>
      </c>
      <c r="D24" s="111">
        <f>'Nov stream III'!E26</f>
        <v>0.29166666666665719</v>
      </c>
      <c r="E24" s="112">
        <f t="shared" si="0"/>
        <v>1.4791666666666572</v>
      </c>
      <c r="F24" s="102"/>
      <c r="G24" s="102"/>
      <c r="H24" s="102"/>
      <c r="I24" s="102"/>
      <c r="J24" s="102"/>
      <c r="K24" s="169">
        <v>462</v>
      </c>
      <c r="L24" s="169">
        <v>42</v>
      </c>
      <c r="M24" s="169">
        <v>161</v>
      </c>
      <c r="N24" s="102">
        <v>33011.480000000003</v>
      </c>
      <c r="O24" s="169">
        <v>9</v>
      </c>
      <c r="P24" s="102">
        <v>33684.800000000003</v>
      </c>
      <c r="Q24" s="102">
        <f t="shared" si="1"/>
        <v>652971.05999999994</v>
      </c>
    </row>
    <row r="25" spans="1:17" x14ac:dyDescent="0.25">
      <c r="A25" s="110">
        <v>43697</v>
      </c>
      <c r="B25" s="111">
        <f>'Nov stream I '!I24</f>
        <v>0.74305555555557135</v>
      </c>
      <c r="C25" s="111">
        <f>'Nov stream II '!E27</f>
        <v>0.30208333333334281</v>
      </c>
      <c r="D25" s="111">
        <f>'Nov stream III'!E27</f>
        <v>0.29513888888888573</v>
      </c>
      <c r="E25" s="112">
        <f t="shared" si="0"/>
        <v>1.3402777777777999</v>
      </c>
      <c r="F25" s="102"/>
      <c r="G25" s="102"/>
      <c r="H25" s="102"/>
      <c r="I25" s="102"/>
      <c r="J25" s="102"/>
      <c r="K25" s="169">
        <v>498</v>
      </c>
      <c r="L25" s="169">
        <v>32</v>
      </c>
      <c r="M25" s="169">
        <v>129</v>
      </c>
      <c r="N25" s="102">
        <v>33323.54</v>
      </c>
      <c r="O25" s="169">
        <v>9</v>
      </c>
      <c r="P25" s="102">
        <v>33695.300000000003</v>
      </c>
      <c r="Q25" s="102">
        <f t="shared" si="1"/>
        <v>686666.36</v>
      </c>
    </row>
    <row r="26" spans="1:17" x14ac:dyDescent="0.25">
      <c r="A26" s="110">
        <v>43698</v>
      </c>
      <c r="B26" s="111">
        <f>'Nov stream I '!I25</f>
        <v>0.85763888888891415</v>
      </c>
      <c r="C26" s="111">
        <f>'Nov stream II '!E28</f>
        <v>0.28472222222222854</v>
      </c>
      <c r="D26" s="111">
        <f>'Nov stream III'!E28</f>
        <v>0.29166666666665719</v>
      </c>
      <c r="E26" s="112">
        <f t="shared" si="0"/>
        <v>1.4340277777777999</v>
      </c>
      <c r="F26" s="102"/>
      <c r="G26" s="102"/>
      <c r="H26" s="102"/>
      <c r="I26" s="102"/>
      <c r="J26" s="102"/>
      <c r="K26" s="169">
        <v>462</v>
      </c>
      <c r="L26" s="169">
        <v>54</v>
      </c>
      <c r="M26" s="169">
        <v>58</v>
      </c>
      <c r="N26" s="102">
        <v>27356.959999999999</v>
      </c>
      <c r="O26" s="169">
        <v>8</v>
      </c>
      <c r="P26" s="102">
        <v>30595.85</v>
      </c>
      <c r="Q26" s="102">
        <f t="shared" si="1"/>
        <v>717262.21</v>
      </c>
    </row>
    <row r="27" spans="1:17" x14ac:dyDescent="0.25">
      <c r="A27" s="110">
        <v>43699</v>
      </c>
      <c r="B27" s="111">
        <f>'Nov stream I '!I26</f>
        <v>0.82638888888888573</v>
      </c>
      <c r="C27" s="111">
        <f>'Nov stream II '!E29</f>
        <v>0.29166666666665719</v>
      </c>
      <c r="D27" s="111">
        <f>'Nov stream III'!E29</f>
        <v>0.27083333333334281</v>
      </c>
      <c r="E27" s="112">
        <f t="shared" si="0"/>
        <v>1.3888888888888857</v>
      </c>
      <c r="F27" s="102"/>
      <c r="G27" s="102"/>
      <c r="H27" s="102"/>
      <c r="I27" s="102"/>
      <c r="J27" s="102"/>
      <c r="K27" s="169">
        <v>413</v>
      </c>
      <c r="L27" s="169">
        <v>54</v>
      </c>
      <c r="M27" s="169">
        <v>110</v>
      </c>
      <c r="N27" s="102">
        <v>27986.52</v>
      </c>
      <c r="O27" s="169">
        <v>8</v>
      </c>
      <c r="P27" s="102">
        <v>30031.05</v>
      </c>
      <c r="Q27" s="102">
        <f t="shared" si="1"/>
        <v>747293.26</v>
      </c>
    </row>
    <row r="28" spans="1:17" x14ac:dyDescent="0.25">
      <c r="A28" s="110">
        <v>43700</v>
      </c>
      <c r="B28" s="111">
        <f>'Nov stream I '!I27</f>
        <v>0.88541666666665719</v>
      </c>
      <c r="C28" s="111">
        <f>'Nov stream II '!E30</f>
        <v>0.29166666666665719</v>
      </c>
      <c r="D28" s="111">
        <f>'Nov stream III'!E30</f>
        <v>0.21875</v>
      </c>
      <c r="E28" s="112">
        <f t="shared" si="0"/>
        <v>1.3958333333333144</v>
      </c>
      <c r="F28" s="102"/>
      <c r="G28" s="102"/>
      <c r="H28" s="102"/>
      <c r="I28" s="102"/>
      <c r="J28" s="102"/>
      <c r="K28" s="169">
        <v>450</v>
      </c>
      <c r="L28" s="169">
        <v>43</v>
      </c>
      <c r="M28" s="169">
        <v>125</v>
      </c>
      <c r="N28" s="102">
        <v>30242.46</v>
      </c>
      <c r="O28" s="169">
        <v>9</v>
      </c>
      <c r="P28" s="102">
        <v>34002.199999999997</v>
      </c>
      <c r="Q28" s="102">
        <f t="shared" si="1"/>
        <v>781295.46</v>
      </c>
    </row>
    <row r="29" spans="1:17" x14ac:dyDescent="0.25">
      <c r="A29" s="110">
        <v>43701</v>
      </c>
      <c r="B29" s="111">
        <f>'Nov stream I '!I28</f>
        <v>0.88194444444445708</v>
      </c>
      <c r="C29" s="111">
        <f>'Nov stream II '!E31</f>
        <v>0.29166666666665719</v>
      </c>
      <c r="D29" s="111">
        <f>'Nov stream III'!E31</f>
        <v>0</v>
      </c>
      <c r="E29" s="112">
        <f t="shared" si="0"/>
        <v>1.1736111111111143</v>
      </c>
      <c r="F29" s="102"/>
      <c r="G29" s="102"/>
      <c r="H29" s="102"/>
      <c r="I29" s="102"/>
      <c r="J29" s="102"/>
      <c r="K29" s="169">
        <v>425</v>
      </c>
      <c r="L29" s="169">
        <v>71</v>
      </c>
      <c r="M29" s="169">
        <v>139</v>
      </c>
      <c r="N29" s="102">
        <v>31079.84</v>
      </c>
      <c r="O29" s="169">
        <v>8</v>
      </c>
      <c r="P29" s="102">
        <v>30077.56</v>
      </c>
      <c r="Q29" s="102">
        <f t="shared" si="1"/>
        <v>811373.02</v>
      </c>
    </row>
    <row r="30" spans="1:17" x14ac:dyDescent="0.25">
      <c r="A30" s="110">
        <v>43702</v>
      </c>
      <c r="B30" s="111">
        <f>'Nov stream I '!I29</f>
        <v>0.77430555555554292</v>
      </c>
      <c r="C30" s="111">
        <f>'Nov stream II '!E32</f>
        <v>0.20833333333331439</v>
      </c>
      <c r="D30" s="111">
        <f>'Nov stream III'!E32</f>
        <v>0.23958333333334281</v>
      </c>
      <c r="E30" s="112">
        <f t="shared" si="0"/>
        <v>1.2222222222222001</v>
      </c>
      <c r="F30" s="102"/>
      <c r="G30" s="102"/>
      <c r="H30" s="102"/>
      <c r="I30" s="102"/>
      <c r="J30" s="102"/>
      <c r="K30" s="169">
        <v>375</v>
      </c>
      <c r="L30" s="169">
        <v>59</v>
      </c>
      <c r="M30" s="169">
        <v>150</v>
      </c>
      <c r="N30" s="102">
        <v>28898.71</v>
      </c>
      <c r="O30" s="169">
        <v>8</v>
      </c>
      <c r="P30" s="102">
        <v>30172.41</v>
      </c>
      <c r="Q30" s="102">
        <f t="shared" si="1"/>
        <v>841545.43</v>
      </c>
    </row>
    <row r="31" spans="1:17" x14ac:dyDescent="0.25">
      <c r="A31" s="110">
        <v>43703</v>
      </c>
      <c r="B31" s="111">
        <f>'Nov stream I '!I30</f>
        <v>0.88194444444445708</v>
      </c>
      <c r="C31" s="111">
        <f>'Nov stream II '!E33</f>
        <v>0.22222222222222854</v>
      </c>
      <c r="D31" s="111">
        <f>'Nov stream III'!E33</f>
        <v>0.21875</v>
      </c>
      <c r="E31" s="112">
        <f t="shared" si="0"/>
        <v>1.3229166666666856</v>
      </c>
      <c r="F31" s="102"/>
      <c r="G31" s="102"/>
      <c r="H31" s="102"/>
      <c r="I31" s="102"/>
      <c r="J31" s="102"/>
      <c r="K31" s="169">
        <v>511</v>
      </c>
      <c r="L31" s="169">
        <v>55</v>
      </c>
      <c r="M31" s="169">
        <v>133</v>
      </c>
      <c r="N31" s="102">
        <v>34244.519999999997</v>
      </c>
      <c r="O31" s="169">
        <v>9</v>
      </c>
      <c r="P31" s="102">
        <v>33494.43</v>
      </c>
      <c r="Q31" s="102">
        <f t="shared" si="1"/>
        <v>875039.8600000001</v>
      </c>
    </row>
    <row r="32" spans="1:17" x14ac:dyDescent="0.25">
      <c r="A32" s="110">
        <v>43704</v>
      </c>
      <c r="B32" s="111">
        <f>'Nov stream I '!I31</f>
        <v>0.89236111111111427</v>
      </c>
      <c r="C32" s="111">
        <f>'Nov stream II '!E34</f>
        <v>0.29166666666665719</v>
      </c>
      <c r="D32" s="111">
        <f>'Nov stream III'!E34</f>
        <v>0.26388888888888573</v>
      </c>
      <c r="E32" s="112">
        <f t="shared" si="0"/>
        <v>1.4479166666666572</v>
      </c>
      <c r="F32" s="102"/>
      <c r="G32" s="102"/>
      <c r="H32" s="102"/>
      <c r="I32" s="102"/>
      <c r="J32" s="102"/>
      <c r="K32" s="169">
        <v>605</v>
      </c>
      <c r="L32" s="169">
        <v>55</v>
      </c>
      <c r="M32" s="169">
        <v>92</v>
      </c>
      <c r="N32" s="102">
        <v>36910.78</v>
      </c>
      <c r="O32" s="169">
        <v>9</v>
      </c>
      <c r="P32" s="102">
        <v>33840.18</v>
      </c>
      <c r="Q32" s="102">
        <f t="shared" si="1"/>
        <v>908880.04000000015</v>
      </c>
    </row>
    <row r="33" spans="1:17" x14ac:dyDescent="0.25">
      <c r="A33" s="110">
        <v>43705</v>
      </c>
      <c r="B33" s="111">
        <f>'Nov stream I '!I32</f>
        <v>0.71527777777777146</v>
      </c>
      <c r="C33" s="111">
        <f>'Nov stream II '!E35</f>
        <v>0</v>
      </c>
      <c r="D33" s="111">
        <f>'Nov stream III'!E35</f>
        <v>0</v>
      </c>
      <c r="E33" s="112">
        <f t="shared" si="0"/>
        <v>0.71527777777777146</v>
      </c>
      <c r="F33" s="102"/>
      <c r="G33" s="102"/>
      <c r="H33" s="102"/>
      <c r="I33" s="102"/>
      <c r="J33" s="102"/>
      <c r="K33" s="169">
        <v>471</v>
      </c>
      <c r="L33" s="169">
        <v>42</v>
      </c>
      <c r="M33" s="169">
        <v>56</v>
      </c>
      <c r="N33" s="102">
        <v>27678.65</v>
      </c>
      <c r="O33" s="169">
        <v>9</v>
      </c>
      <c r="P33" s="102">
        <v>33833.4</v>
      </c>
      <c r="Q33" s="102">
        <f t="shared" si="1"/>
        <v>942713.44000000018</v>
      </c>
    </row>
    <row r="34" spans="1:17" x14ac:dyDescent="0.25">
      <c r="A34" s="110">
        <v>43706</v>
      </c>
      <c r="B34" s="111">
        <f>'Nov stream I '!I33</f>
        <v>0.59375000000002842</v>
      </c>
      <c r="C34" s="111">
        <f>'Nov stream II '!E36</f>
        <v>0</v>
      </c>
      <c r="D34" s="111">
        <f>'Nov stream III'!E36</f>
        <v>0</v>
      </c>
      <c r="E34" s="112">
        <f t="shared" si="0"/>
        <v>0.59375000000002842</v>
      </c>
      <c r="F34" s="102"/>
      <c r="G34" s="102"/>
      <c r="H34" s="102"/>
      <c r="I34" s="102"/>
      <c r="J34" s="102"/>
      <c r="K34" s="169">
        <v>594</v>
      </c>
      <c r="L34" s="169">
        <v>58</v>
      </c>
      <c r="M34" s="169">
        <v>28</v>
      </c>
      <c r="N34" s="102">
        <v>28843.95</v>
      </c>
      <c r="O34" s="169">
        <v>9</v>
      </c>
      <c r="P34" s="102">
        <v>33960.79</v>
      </c>
      <c r="Q34" s="102">
        <f t="shared" si="1"/>
        <v>976674.23000000021</v>
      </c>
    </row>
    <row r="35" spans="1:17" x14ac:dyDescent="0.25">
      <c r="A35" s="110">
        <v>43707</v>
      </c>
      <c r="B35" s="111">
        <f>'Nov stream I '!I34</f>
        <v>0.88541666666665719</v>
      </c>
      <c r="C35" s="111">
        <f>'Nov stream II '!E37</f>
        <v>0</v>
      </c>
      <c r="D35" s="111">
        <f>'Nov stream III'!E37</f>
        <v>0</v>
      </c>
      <c r="E35" s="112">
        <f t="shared" si="0"/>
        <v>0.88541666666665719</v>
      </c>
      <c r="F35" s="102"/>
      <c r="G35" s="102"/>
      <c r="H35" s="102"/>
      <c r="I35" s="102"/>
      <c r="J35" s="102"/>
      <c r="K35" s="169">
        <v>643</v>
      </c>
      <c r="L35" s="169">
        <v>59</v>
      </c>
      <c r="M35" s="169">
        <v>54</v>
      </c>
      <c r="N35" s="102">
        <v>36538</v>
      </c>
      <c r="O35" s="169">
        <v>8</v>
      </c>
      <c r="P35" s="102">
        <v>30077.96</v>
      </c>
      <c r="Q35" s="102">
        <f t="shared" si="1"/>
        <v>1006752.1900000002</v>
      </c>
    </row>
    <row r="36" spans="1:17" x14ac:dyDescent="0.25">
      <c r="A36" s="110">
        <v>43708</v>
      </c>
      <c r="B36" s="111" t="e">
        <f>'Nov stream I '!#REF!</f>
        <v>#REF!</v>
      </c>
      <c r="C36" s="111">
        <f>'Nov stream II '!E38</f>
        <v>0</v>
      </c>
      <c r="D36" s="111">
        <f>'Nov stream III'!E38</f>
        <v>0</v>
      </c>
      <c r="E36" s="112" t="e">
        <f t="shared" si="0"/>
        <v>#REF!</v>
      </c>
      <c r="F36" s="102"/>
      <c r="G36" s="102"/>
      <c r="H36" s="102"/>
      <c r="I36" s="102"/>
      <c r="J36" s="102"/>
      <c r="K36" s="169">
        <v>557</v>
      </c>
      <c r="L36" s="169">
        <v>43</v>
      </c>
      <c r="M36" s="169">
        <v>37</v>
      </c>
      <c r="N36" s="102">
        <v>31530</v>
      </c>
      <c r="O36" s="169">
        <v>9</v>
      </c>
      <c r="P36" s="102">
        <v>34389</v>
      </c>
      <c r="Q36" s="102">
        <f t="shared" si="1"/>
        <v>1041141.1900000002</v>
      </c>
    </row>
    <row r="37" spans="1:17" x14ac:dyDescent="0.25">
      <c r="A37" s="102" t="s">
        <v>9</v>
      </c>
      <c r="B37" s="172" t="e">
        <f>SUM(B6:B36)</f>
        <v>#REF!</v>
      </c>
      <c r="C37" s="172">
        <f t="shared" ref="C37:E37" si="2">SUM(C6:C36)</f>
        <v>3.0381944444444002</v>
      </c>
      <c r="D37" s="172">
        <f t="shared" si="2"/>
        <v>6.8368055555555429</v>
      </c>
      <c r="E37" s="172" t="e">
        <f t="shared" si="2"/>
        <v>#REF!</v>
      </c>
      <c r="K37" s="169">
        <f>SUM(K6:K36)</f>
        <v>15261</v>
      </c>
      <c r="L37" s="169">
        <f t="shared" ref="L37:P37" si="3">SUM(L6:L36)</f>
        <v>1994</v>
      </c>
      <c r="M37" s="169">
        <f t="shared" si="3"/>
        <v>2947</v>
      </c>
      <c r="N37" s="169">
        <f t="shared" si="3"/>
        <v>993790.16999999993</v>
      </c>
      <c r="O37" s="169">
        <f t="shared" si="3"/>
        <v>279</v>
      </c>
      <c r="P37" s="169">
        <f t="shared" si="3"/>
        <v>1041141.1900000002</v>
      </c>
      <c r="Q37" s="169"/>
    </row>
    <row r="40" spans="1:17" x14ac:dyDescent="0.25">
      <c r="B40" s="154"/>
      <c r="C40" s="154"/>
      <c r="D40" s="154" t="s">
        <v>117</v>
      </c>
      <c r="E40" s="154"/>
      <c r="F40" s="154"/>
      <c r="G40" s="154"/>
      <c r="H40" s="154"/>
      <c r="I40" s="158"/>
      <c r="J40" s="154"/>
      <c r="K40" s="154"/>
      <c r="L40" s="154"/>
      <c r="M40" s="154"/>
      <c r="N40" s="154" t="s">
        <v>118</v>
      </c>
      <c r="O40" s="154"/>
      <c r="P40" s="154"/>
    </row>
    <row r="41" spans="1:17" x14ac:dyDescent="0.25">
      <c r="B41" s="154"/>
      <c r="C41" s="154"/>
      <c r="D41" s="159" t="s">
        <v>119</v>
      </c>
      <c r="E41" s="159"/>
      <c r="F41" s="159"/>
      <c r="G41" s="159"/>
      <c r="H41" s="159"/>
      <c r="I41" s="159"/>
      <c r="J41" s="159"/>
      <c r="K41" s="160"/>
      <c r="L41" s="159"/>
      <c r="M41" s="159"/>
      <c r="N41" s="159" t="s">
        <v>119</v>
      </c>
      <c r="O41" s="159"/>
      <c r="P41" s="154"/>
    </row>
  </sheetData>
  <mergeCells count="4">
    <mergeCell ref="O4:Q4"/>
    <mergeCell ref="B4:E4"/>
    <mergeCell ref="F4:I4"/>
    <mergeCell ref="J4:M4"/>
  </mergeCells>
  <pageMargins left="0.7" right="0.7" top="0.5" bottom="0.5" header="0.3" footer="0.3"/>
  <pageSetup scale="88" orientation="landscape" horizontalDpi="4294967293" verticalDpi="4294967293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topLeftCell="A12" workbookViewId="0">
      <selection activeCell="B4" sqref="B4:H34"/>
    </sheetView>
  </sheetViews>
  <sheetFormatPr defaultRowHeight="15" x14ac:dyDescent="0.25"/>
  <cols>
    <col min="1" max="1" width="12.5703125" customWidth="1"/>
    <col min="2" max="2" width="6" customWidth="1"/>
    <col min="3" max="4" width="9.140625" hidden="1" customWidth="1"/>
    <col min="5" max="5" width="9.140625" customWidth="1"/>
    <col min="6" max="7" width="9.140625" hidden="1" customWidth="1"/>
    <col min="8" max="8" width="9.140625" customWidth="1"/>
    <col min="9" max="9" width="10" bestFit="1" customWidth="1"/>
    <col min="12" max="12" width="11.5703125" bestFit="1" customWidth="1"/>
    <col min="20" max="20" width="10.42578125" customWidth="1"/>
    <col min="21" max="21" width="10.140625" customWidth="1"/>
    <col min="22" max="22" width="38.7109375" customWidth="1"/>
  </cols>
  <sheetData>
    <row r="1" spans="1:22" ht="22.5" x14ac:dyDescent="0.3">
      <c r="A1" s="129" t="s">
        <v>256</v>
      </c>
    </row>
    <row r="2" spans="1:22" ht="21" thickBot="1" x14ac:dyDescent="0.35">
      <c r="A2" s="130" t="s">
        <v>121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</row>
    <row r="3" spans="1:22" ht="15.75" x14ac:dyDescent="0.25">
      <c r="A3" s="132" t="s">
        <v>83</v>
      </c>
      <c r="B3" s="133" t="s">
        <v>103</v>
      </c>
      <c r="C3" s="137"/>
      <c r="D3" s="137"/>
      <c r="E3" s="137"/>
      <c r="F3" s="137"/>
      <c r="G3" s="137"/>
      <c r="H3" s="134"/>
      <c r="I3" s="135" t="s">
        <v>11</v>
      </c>
      <c r="J3" s="136" t="s">
        <v>104</v>
      </c>
      <c r="K3" s="137" t="s">
        <v>105</v>
      </c>
      <c r="L3" s="134"/>
      <c r="M3" s="134"/>
      <c r="N3" s="134"/>
      <c r="O3" s="138" t="s">
        <v>11</v>
      </c>
      <c r="P3" s="133" t="s">
        <v>106</v>
      </c>
      <c r="Q3" s="134"/>
      <c r="R3" s="139"/>
      <c r="S3" s="140"/>
      <c r="T3" s="141"/>
      <c r="U3" s="166"/>
      <c r="V3" s="142" t="s">
        <v>107</v>
      </c>
    </row>
    <row r="4" spans="1:22" ht="16.5" thickBot="1" x14ac:dyDescent="0.3">
      <c r="A4" s="143"/>
      <c r="B4" s="144" t="s">
        <v>108</v>
      </c>
      <c r="C4" s="144"/>
      <c r="D4" s="144"/>
      <c r="E4" s="144" t="s">
        <v>109</v>
      </c>
      <c r="F4" s="144"/>
      <c r="G4" s="144"/>
      <c r="H4" s="144" t="s">
        <v>110</v>
      </c>
      <c r="I4" s="145" t="s">
        <v>111</v>
      </c>
      <c r="J4" s="146"/>
      <c r="K4" s="147" t="s">
        <v>112</v>
      </c>
      <c r="L4" s="148" t="s">
        <v>113</v>
      </c>
      <c r="M4" s="148" t="s">
        <v>114</v>
      </c>
      <c r="N4" s="148" t="s">
        <v>115</v>
      </c>
      <c r="O4" s="149" t="s">
        <v>42</v>
      </c>
      <c r="P4" s="148" t="s">
        <v>112</v>
      </c>
      <c r="Q4" s="148" t="s">
        <v>113</v>
      </c>
      <c r="R4" s="148" t="s">
        <v>114</v>
      </c>
      <c r="S4" s="148" t="s">
        <v>115</v>
      </c>
      <c r="T4" s="149" t="s">
        <v>42</v>
      </c>
      <c r="U4" s="167"/>
      <c r="V4" s="150"/>
    </row>
    <row r="5" spans="1:22" ht="15.75" x14ac:dyDescent="0.25">
      <c r="A5" s="163">
        <v>43770</v>
      </c>
      <c r="B5" s="164">
        <f>Sheet1!D21</f>
        <v>0.27430555555554292</v>
      </c>
      <c r="C5" s="164">
        <f>Sheet1!E21</f>
        <v>206.54166666666666</v>
      </c>
      <c r="D5" s="164">
        <f>Sheet1!F21</f>
        <v>206.875</v>
      </c>
      <c r="E5" s="164">
        <f>Sheet1!G21</f>
        <v>0.33333333333334281</v>
      </c>
      <c r="F5" s="164">
        <f>Sheet1!H21</f>
        <v>206.91666666666666</v>
      </c>
      <c r="G5" s="164">
        <f>Sheet1!I21</f>
        <v>207.20833333333334</v>
      </c>
      <c r="H5" s="164">
        <f>Sheet1!J21</f>
        <v>0.29166666666668561</v>
      </c>
      <c r="I5" s="165">
        <f>B5+E5+H5</f>
        <v>0.89930555555557135</v>
      </c>
      <c r="J5" s="164">
        <v>0.10069444444444443</v>
      </c>
      <c r="K5" s="164">
        <v>0</v>
      </c>
      <c r="L5" s="164">
        <v>0</v>
      </c>
      <c r="M5" s="164">
        <v>0</v>
      </c>
      <c r="N5" s="164">
        <v>0</v>
      </c>
      <c r="O5" s="165">
        <f>SUM(K5:N5)</f>
        <v>0</v>
      </c>
      <c r="P5" s="164">
        <v>0</v>
      </c>
      <c r="Q5" s="164">
        <v>0</v>
      </c>
      <c r="R5" s="164">
        <v>0</v>
      </c>
      <c r="S5" s="164">
        <v>0</v>
      </c>
      <c r="T5" s="165">
        <f>SUM(P5:S5)</f>
        <v>0</v>
      </c>
      <c r="U5" s="168">
        <f>I5+O5+J5+T5</f>
        <v>1.0000000000000158</v>
      </c>
      <c r="V5" s="152"/>
    </row>
    <row r="6" spans="1:22" ht="15.75" x14ac:dyDescent="0.25">
      <c r="A6" s="163">
        <v>43771</v>
      </c>
      <c r="B6" s="164">
        <f>Sheet2!D21</f>
        <v>0.28472222222220012</v>
      </c>
      <c r="C6" s="164">
        <f>Sheet2!E21</f>
        <v>206.625</v>
      </c>
      <c r="D6" s="164">
        <f>Sheet2!F21</f>
        <v>206.875</v>
      </c>
      <c r="E6" s="164">
        <f>Sheet2!G21</f>
        <v>0.25</v>
      </c>
      <c r="F6" s="164">
        <f>Sheet2!H21</f>
        <v>206.9375</v>
      </c>
      <c r="G6" s="164">
        <f>Sheet2!I21</f>
        <v>207.20833333333334</v>
      </c>
      <c r="H6" s="164">
        <f>Sheet2!J21</f>
        <v>0.27083333333334281</v>
      </c>
      <c r="I6" s="165">
        <f t="shared" ref="I6:I34" si="0">B6+E6+H6</f>
        <v>0.80555555555554292</v>
      </c>
      <c r="J6" s="164">
        <v>0.19444444444444445</v>
      </c>
      <c r="K6" s="164">
        <v>0</v>
      </c>
      <c r="L6" s="164">
        <v>0</v>
      </c>
      <c r="M6" s="164">
        <v>0</v>
      </c>
      <c r="N6" s="164">
        <v>0</v>
      </c>
      <c r="O6" s="165">
        <f t="shared" ref="O6:O34" si="1">SUM(K6:N6)</f>
        <v>0</v>
      </c>
      <c r="P6" s="164">
        <v>0</v>
      </c>
      <c r="Q6" s="164">
        <v>0</v>
      </c>
      <c r="R6" s="164">
        <v>0</v>
      </c>
      <c r="S6" s="164">
        <v>0</v>
      </c>
      <c r="T6" s="165">
        <f t="shared" ref="T6:T34" si="2">SUM(P6:S6)</f>
        <v>0</v>
      </c>
      <c r="U6" s="168">
        <f t="shared" ref="U6:U34" si="3">I6+O6+J6+T6</f>
        <v>0.99999999999998734</v>
      </c>
      <c r="V6" s="152"/>
    </row>
    <row r="7" spans="1:22" ht="15.75" x14ac:dyDescent="0.25">
      <c r="A7" s="163">
        <v>43772</v>
      </c>
      <c r="B7" s="164">
        <f>Sheet3!D21</f>
        <v>0.29861111111111427</v>
      </c>
      <c r="C7" s="164">
        <f>Sheet3!E21</f>
        <v>206.59027777777777</v>
      </c>
      <c r="D7" s="164">
        <f>Sheet3!F21</f>
        <v>206.875</v>
      </c>
      <c r="E7" s="164">
        <f>Sheet3!G21</f>
        <v>0.28472222222222854</v>
      </c>
      <c r="F7" s="164">
        <f>Sheet3!H21</f>
        <v>206.90625</v>
      </c>
      <c r="G7" s="164">
        <f>Sheet3!I21</f>
        <v>207.15625</v>
      </c>
      <c r="H7" s="164">
        <f>Sheet3!J21</f>
        <v>0.25</v>
      </c>
      <c r="I7" s="165">
        <f t="shared" si="0"/>
        <v>0.83333333333334281</v>
      </c>
      <c r="J7" s="164">
        <v>0.16666666666666666</v>
      </c>
      <c r="K7" s="164">
        <v>0</v>
      </c>
      <c r="L7" s="164">
        <v>0</v>
      </c>
      <c r="M7" s="164">
        <v>0</v>
      </c>
      <c r="N7" s="164">
        <v>0</v>
      </c>
      <c r="O7" s="165">
        <f t="shared" si="1"/>
        <v>0</v>
      </c>
      <c r="P7" s="164">
        <v>0</v>
      </c>
      <c r="Q7" s="164">
        <v>0</v>
      </c>
      <c r="R7" s="164">
        <v>0</v>
      </c>
      <c r="S7" s="164">
        <v>0</v>
      </c>
      <c r="T7" s="165">
        <f t="shared" si="2"/>
        <v>0</v>
      </c>
      <c r="U7" s="168">
        <f t="shared" si="3"/>
        <v>1.0000000000000095</v>
      </c>
      <c r="V7" s="152"/>
    </row>
    <row r="8" spans="1:22" ht="15.75" x14ac:dyDescent="0.25">
      <c r="A8" s="163">
        <v>43773</v>
      </c>
      <c r="B8" s="164">
        <f>Sheet4!D21</f>
        <v>0.29166666666665719</v>
      </c>
      <c r="C8" s="164">
        <f>Sheet4!E21</f>
        <v>206.59027777777777</v>
      </c>
      <c r="D8" s="164">
        <f>Sheet4!F21</f>
        <v>206.875</v>
      </c>
      <c r="E8" s="164">
        <f>Sheet4!G21</f>
        <v>0.28472222222222854</v>
      </c>
      <c r="F8" s="164">
        <f>Sheet4!H21</f>
        <v>206.90625</v>
      </c>
      <c r="G8" s="164">
        <f>Sheet4!I21</f>
        <v>207.15625</v>
      </c>
      <c r="H8" s="164">
        <f>Sheet4!J21</f>
        <v>0.25</v>
      </c>
      <c r="I8" s="165">
        <f t="shared" si="0"/>
        <v>0.82638888888888573</v>
      </c>
      <c r="J8" s="164">
        <v>0.12847222222222224</v>
      </c>
      <c r="K8" s="164">
        <v>0</v>
      </c>
      <c r="L8" s="164">
        <v>0</v>
      </c>
      <c r="M8" s="164">
        <v>0</v>
      </c>
      <c r="N8" s="164">
        <v>0</v>
      </c>
      <c r="O8" s="165">
        <f t="shared" si="1"/>
        <v>0</v>
      </c>
      <c r="P8" s="164">
        <v>0</v>
      </c>
      <c r="Q8" s="164">
        <v>0</v>
      </c>
      <c r="R8" s="164">
        <v>4.5138888888888888E-2</v>
      </c>
      <c r="S8" s="164">
        <v>0</v>
      </c>
      <c r="T8" s="165">
        <f t="shared" si="2"/>
        <v>4.5138888888888888E-2</v>
      </c>
      <c r="U8" s="168">
        <f t="shared" si="3"/>
        <v>0.99999999999999678</v>
      </c>
      <c r="V8" s="152" t="s">
        <v>263</v>
      </c>
    </row>
    <row r="9" spans="1:22" ht="15.75" x14ac:dyDescent="0.25">
      <c r="A9" s="163">
        <v>43774</v>
      </c>
      <c r="B9" s="164">
        <f>Sheet5!D21</f>
        <v>0.29166666666665719</v>
      </c>
      <c r="C9" s="164">
        <f>Sheet5!E21</f>
        <v>206.60763888888889</v>
      </c>
      <c r="D9" s="164">
        <f>Sheet5!F21</f>
        <v>206.875</v>
      </c>
      <c r="E9" s="164">
        <f>Sheet5!G21</f>
        <v>0.26736111111111427</v>
      </c>
      <c r="F9" s="164">
        <f>Sheet5!H21</f>
        <v>206.875</v>
      </c>
      <c r="G9" s="164">
        <f>Sheet5!I21</f>
        <v>207.20833333333334</v>
      </c>
      <c r="H9" s="164">
        <f>Sheet5!J21</f>
        <v>0.33333333333334281</v>
      </c>
      <c r="I9" s="165">
        <f t="shared" si="0"/>
        <v>0.89236111111111427</v>
      </c>
      <c r="J9" s="164">
        <v>0.1076388888888889</v>
      </c>
      <c r="K9" s="164">
        <v>0</v>
      </c>
      <c r="L9" s="164">
        <v>0</v>
      </c>
      <c r="M9" s="164">
        <v>0</v>
      </c>
      <c r="N9" s="164">
        <v>0</v>
      </c>
      <c r="O9" s="165">
        <f t="shared" si="1"/>
        <v>0</v>
      </c>
      <c r="P9" s="164">
        <v>0</v>
      </c>
      <c r="Q9" s="164">
        <v>0</v>
      </c>
      <c r="R9" s="164">
        <v>0</v>
      </c>
      <c r="S9" s="164">
        <v>0</v>
      </c>
      <c r="T9" s="165">
        <f t="shared" si="2"/>
        <v>0</v>
      </c>
      <c r="U9" s="168">
        <f t="shared" si="3"/>
        <v>1.0000000000000031</v>
      </c>
      <c r="V9" s="152"/>
    </row>
    <row r="10" spans="1:22" ht="15.75" x14ac:dyDescent="0.25">
      <c r="A10" s="163">
        <v>43775</v>
      </c>
      <c r="B10" s="164">
        <f>Sheet6!D21</f>
        <v>0.15277777777777146</v>
      </c>
      <c r="C10" s="164">
        <f>Sheet6!E21</f>
        <v>206.58680555555554</v>
      </c>
      <c r="D10" s="164">
        <f>Sheet6!F21</f>
        <v>206.875</v>
      </c>
      <c r="E10" s="164">
        <f>Sheet6!G21</f>
        <v>0.28819444444445708</v>
      </c>
      <c r="F10" s="164">
        <f>Sheet6!H21</f>
        <v>206.91666666666666</v>
      </c>
      <c r="G10" s="164">
        <f>Sheet6!I21</f>
        <v>207.20833333333334</v>
      </c>
      <c r="H10" s="164">
        <f>Sheet6!J21</f>
        <v>0.29166666666668561</v>
      </c>
      <c r="I10" s="165">
        <f t="shared" si="0"/>
        <v>0.73263888888891415</v>
      </c>
      <c r="J10" s="164">
        <v>0.11805555555555557</v>
      </c>
      <c r="K10" s="164">
        <v>0</v>
      </c>
      <c r="L10" s="164">
        <v>0</v>
      </c>
      <c r="M10" s="164">
        <v>0</v>
      </c>
      <c r="N10" s="164">
        <v>0</v>
      </c>
      <c r="O10" s="165">
        <f t="shared" si="1"/>
        <v>0</v>
      </c>
      <c r="P10" s="164">
        <v>0</v>
      </c>
      <c r="Q10" s="164">
        <v>0</v>
      </c>
      <c r="R10" s="164">
        <v>0.14930555555555555</v>
      </c>
      <c r="S10" s="164">
        <v>0</v>
      </c>
      <c r="T10" s="165">
        <f t="shared" si="2"/>
        <v>0.14930555555555555</v>
      </c>
      <c r="U10" s="168">
        <f t="shared" si="3"/>
        <v>1.0000000000000253</v>
      </c>
      <c r="V10" s="152" t="s">
        <v>264</v>
      </c>
    </row>
    <row r="11" spans="1:22" ht="15.75" x14ac:dyDescent="0.25">
      <c r="A11" s="163">
        <v>43776</v>
      </c>
      <c r="B11" s="164">
        <f>Sheet7!D21</f>
        <v>0.27430555555557135</v>
      </c>
      <c r="C11" s="164">
        <f>Sheet7!E21</f>
        <v>206.59722222222223</v>
      </c>
      <c r="D11" s="164">
        <f>Sheet7!F21</f>
        <v>206.875</v>
      </c>
      <c r="E11" s="164">
        <f>Sheet7!G21</f>
        <v>0.27777777777777146</v>
      </c>
      <c r="F11" s="164">
        <f>Sheet7!H21</f>
        <v>206.91319444444446</v>
      </c>
      <c r="G11" s="164">
        <f>Sheet7!I21</f>
        <v>207.20833333333334</v>
      </c>
      <c r="H11" s="164">
        <f>Sheet7!J21</f>
        <v>0.29513888888888573</v>
      </c>
      <c r="I11" s="165">
        <f t="shared" si="0"/>
        <v>0.84722222222222854</v>
      </c>
      <c r="J11" s="164">
        <v>0.15277777777777776</v>
      </c>
      <c r="K11" s="164">
        <v>0</v>
      </c>
      <c r="L11" s="164">
        <v>0</v>
      </c>
      <c r="M11" s="164">
        <v>0</v>
      </c>
      <c r="N11" s="164">
        <v>0</v>
      </c>
      <c r="O11" s="165">
        <f t="shared" si="1"/>
        <v>0</v>
      </c>
      <c r="P11" s="164">
        <v>0</v>
      </c>
      <c r="Q11" s="164">
        <v>0</v>
      </c>
      <c r="R11" s="164">
        <v>0</v>
      </c>
      <c r="S11" s="164">
        <v>0</v>
      </c>
      <c r="T11" s="165">
        <f t="shared" si="2"/>
        <v>0</v>
      </c>
      <c r="U11" s="168">
        <f t="shared" si="3"/>
        <v>1.0000000000000062</v>
      </c>
      <c r="V11" s="152"/>
    </row>
    <row r="12" spans="1:22" ht="15.75" x14ac:dyDescent="0.25">
      <c r="A12" s="163">
        <v>43777</v>
      </c>
      <c r="B12" s="164">
        <f>Sheet8!D21</f>
        <v>0.33333333333331439</v>
      </c>
      <c r="C12" s="164">
        <f>Sheet8!E21</f>
        <v>206.58333333333334</v>
      </c>
      <c r="D12" s="164">
        <f>Sheet8!F21</f>
        <v>206.875</v>
      </c>
      <c r="E12" s="164">
        <f>Sheet8!G21</f>
        <v>0.29166666666665719</v>
      </c>
      <c r="F12" s="164">
        <f>Sheet8!H21</f>
        <v>206.92013888888889</v>
      </c>
      <c r="G12" s="164">
        <f>Sheet8!I21</f>
        <v>207.20833333333334</v>
      </c>
      <c r="H12" s="164">
        <f>Sheet8!J21</f>
        <v>0.28819444444445708</v>
      </c>
      <c r="I12" s="165">
        <f t="shared" si="0"/>
        <v>0.91319444444442865</v>
      </c>
      <c r="J12" s="164">
        <v>8.6805555555555566E-2</v>
      </c>
      <c r="K12" s="164">
        <v>0</v>
      </c>
      <c r="L12" s="164">
        <v>0</v>
      </c>
      <c r="M12" s="164">
        <v>0</v>
      </c>
      <c r="N12" s="164">
        <v>0</v>
      </c>
      <c r="O12" s="165">
        <f t="shared" si="1"/>
        <v>0</v>
      </c>
      <c r="P12" s="164">
        <v>0</v>
      </c>
      <c r="Q12" s="164">
        <v>0</v>
      </c>
      <c r="R12" s="164">
        <v>0</v>
      </c>
      <c r="S12" s="164">
        <v>0</v>
      </c>
      <c r="T12" s="165">
        <f t="shared" si="2"/>
        <v>0</v>
      </c>
      <c r="U12" s="168">
        <f t="shared" si="3"/>
        <v>0.99999999999998423</v>
      </c>
      <c r="V12" s="152"/>
    </row>
    <row r="13" spans="1:22" ht="15.75" x14ac:dyDescent="0.25">
      <c r="A13" s="163">
        <v>43778</v>
      </c>
      <c r="B13" s="164">
        <f>Sheet9!D21</f>
        <v>0.29513888888888573</v>
      </c>
      <c r="C13" s="164">
        <f>Sheet9!E21</f>
        <v>206.60416666666666</v>
      </c>
      <c r="D13" s="164">
        <f>Sheet9!F21</f>
        <v>206.875</v>
      </c>
      <c r="E13" s="164">
        <f>Sheet9!G21</f>
        <v>0.27083333333334281</v>
      </c>
      <c r="F13" s="164">
        <f>Sheet9!H21</f>
        <v>206.90625</v>
      </c>
      <c r="G13" s="164">
        <f>Sheet9!I21</f>
        <v>207.20833333333334</v>
      </c>
      <c r="H13" s="164">
        <f>Sheet9!J21</f>
        <v>0.30208333333334281</v>
      </c>
      <c r="I13" s="165">
        <f t="shared" si="0"/>
        <v>0.86805555555557135</v>
      </c>
      <c r="J13" s="164">
        <v>0.13194444444444445</v>
      </c>
      <c r="K13" s="164">
        <v>0</v>
      </c>
      <c r="L13" s="164">
        <v>0</v>
      </c>
      <c r="M13" s="164">
        <v>0</v>
      </c>
      <c r="N13" s="164">
        <v>0</v>
      </c>
      <c r="O13" s="165">
        <f t="shared" si="1"/>
        <v>0</v>
      </c>
      <c r="P13" s="164">
        <v>0</v>
      </c>
      <c r="Q13" s="164">
        <v>0</v>
      </c>
      <c r="R13" s="164">
        <v>0</v>
      </c>
      <c r="S13" s="164">
        <v>0</v>
      </c>
      <c r="T13" s="165">
        <f t="shared" si="2"/>
        <v>0</v>
      </c>
      <c r="U13" s="168">
        <f t="shared" si="3"/>
        <v>1.0000000000000158</v>
      </c>
      <c r="V13" s="152"/>
    </row>
    <row r="14" spans="1:22" ht="15.75" x14ac:dyDescent="0.25">
      <c r="A14" s="163">
        <v>43779</v>
      </c>
      <c r="B14" s="164">
        <f>Sheet10!D21</f>
        <v>0.29166666666665719</v>
      </c>
      <c r="C14" s="164">
        <f>Sheet10!E21</f>
        <v>206.60416666666666</v>
      </c>
      <c r="D14" s="164">
        <f>Sheet10!F21</f>
        <v>206.875</v>
      </c>
      <c r="E14" s="164">
        <f>Sheet10!G21</f>
        <v>0.27083333333334281</v>
      </c>
      <c r="F14" s="164">
        <f>Sheet10!H21</f>
        <v>206.875</v>
      </c>
      <c r="G14" s="164">
        <f>Sheet10!I21</f>
        <v>207.14583333333334</v>
      </c>
      <c r="H14" s="164">
        <f>Sheet10!J21</f>
        <v>0.27083333333334281</v>
      </c>
      <c r="I14" s="165">
        <f t="shared" si="0"/>
        <v>0.83333333333334281</v>
      </c>
      <c r="J14" s="164">
        <v>0.16666666666666666</v>
      </c>
      <c r="K14" s="164">
        <v>0</v>
      </c>
      <c r="L14" s="164">
        <v>0</v>
      </c>
      <c r="M14" s="164">
        <v>0</v>
      </c>
      <c r="N14" s="164">
        <v>0</v>
      </c>
      <c r="O14" s="165">
        <f t="shared" si="1"/>
        <v>0</v>
      </c>
      <c r="P14" s="164">
        <v>0</v>
      </c>
      <c r="Q14" s="164">
        <v>0</v>
      </c>
      <c r="R14" s="164">
        <v>0</v>
      </c>
      <c r="S14" s="164">
        <v>0</v>
      </c>
      <c r="T14" s="165">
        <f t="shared" si="2"/>
        <v>0</v>
      </c>
      <c r="U14" s="168">
        <f t="shared" si="3"/>
        <v>1.0000000000000095</v>
      </c>
      <c r="V14" s="152"/>
    </row>
    <row r="15" spans="1:22" ht="15.75" x14ac:dyDescent="0.25">
      <c r="A15" s="163">
        <v>43780</v>
      </c>
      <c r="B15" s="164">
        <f>Sheet11!D21</f>
        <v>0.29166666666665719</v>
      </c>
      <c r="C15" s="164">
        <f>Sheet11!E21</f>
        <v>206.60416666666666</v>
      </c>
      <c r="D15" s="164">
        <f>Sheet11!F21</f>
        <v>206.875</v>
      </c>
      <c r="E15" s="164">
        <f>Sheet11!G21</f>
        <v>0.27083333333334281</v>
      </c>
      <c r="F15" s="164">
        <f>Sheet11!H21</f>
        <v>206.90972222222223</v>
      </c>
      <c r="G15" s="164">
        <f>Sheet11!I21</f>
        <v>207.20833333333334</v>
      </c>
      <c r="H15" s="164">
        <f>Sheet11!J21</f>
        <v>0.29861111111111427</v>
      </c>
      <c r="I15" s="165">
        <f t="shared" si="0"/>
        <v>0.86111111111111427</v>
      </c>
      <c r="J15" s="164">
        <v>0.1388888888888889</v>
      </c>
      <c r="K15" s="164">
        <v>0</v>
      </c>
      <c r="L15" s="164">
        <v>0</v>
      </c>
      <c r="M15" s="164">
        <v>0</v>
      </c>
      <c r="N15" s="164">
        <v>0</v>
      </c>
      <c r="O15" s="165">
        <f t="shared" si="1"/>
        <v>0</v>
      </c>
      <c r="P15" s="164">
        <v>0</v>
      </c>
      <c r="Q15" s="164">
        <v>0</v>
      </c>
      <c r="R15" s="164">
        <v>0</v>
      </c>
      <c r="S15" s="164">
        <v>0</v>
      </c>
      <c r="T15" s="165">
        <f t="shared" si="2"/>
        <v>0</v>
      </c>
      <c r="U15" s="168">
        <f t="shared" si="3"/>
        <v>1.0000000000000031</v>
      </c>
      <c r="V15" s="152"/>
    </row>
    <row r="16" spans="1:22" ht="15.75" x14ac:dyDescent="0.25">
      <c r="A16" s="163">
        <v>43781</v>
      </c>
      <c r="B16" s="164">
        <f>Sheet12!D21</f>
        <v>0.3125</v>
      </c>
      <c r="C16" s="164">
        <f>Sheet12!E21</f>
        <v>206.63541666666666</v>
      </c>
      <c r="D16" s="164">
        <f>Sheet12!F21</f>
        <v>206.875</v>
      </c>
      <c r="E16" s="164">
        <f>Sheet12!G21</f>
        <v>0.23958333333334281</v>
      </c>
      <c r="F16" s="164">
        <f>Sheet12!H21</f>
        <v>206.88194444444446</v>
      </c>
      <c r="G16" s="164">
        <f>Sheet12!I21</f>
        <v>207.20833333333334</v>
      </c>
      <c r="H16" s="164">
        <f>Sheet12!J21</f>
        <v>0.32638888888888573</v>
      </c>
      <c r="I16" s="165">
        <f t="shared" si="0"/>
        <v>0.87847222222222854</v>
      </c>
      <c r="J16" s="164">
        <v>0.12152777777777778</v>
      </c>
      <c r="K16" s="164">
        <v>0</v>
      </c>
      <c r="L16" s="164">
        <v>0</v>
      </c>
      <c r="M16" s="164">
        <v>0</v>
      </c>
      <c r="N16" s="164">
        <v>0</v>
      </c>
      <c r="O16" s="165">
        <f t="shared" si="1"/>
        <v>0</v>
      </c>
      <c r="P16" s="164">
        <v>0</v>
      </c>
      <c r="Q16" s="164">
        <v>0</v>
      </c>
      <c r="R16" s="164">
        <v>0</v>
      </c>
      <c r="S16" s="164">
        <v>0</v>
      </c>
      <c r="T16" s="165">
        <f t="shared" si="2"/>
        <v>0</v>
      </c>
      <c r="U16" s="168">
        <f t="shared" si="3"/>
        <v>1.0000000000000062</v>
      </c>
      <c r="V16" s="152"/>
    </row>
    <row r="17" spans="1:22" ht="15.75" x14ac:dyDescent="0.25">
      <c r="A17" s="163">
        <v>43782</v>
      </c>
      <c r="B17" s="164">
        <f>Sheet13!D21</f>
        <v>0.29166666666665719</v>
      </c>
      <c r="C17" s="164">
        <f>Sheet13!E21</f>
        <v>206.54166666666666</v>
      </c>
      <c r="D17" s="164">
        <f>Sheet13!F21</f>
        <v>206.875</v>
      </c>
      <c r="E17" s="164">
        <f>Sheet13!G21</f>
        <v>0.33333333333334281</v>
      </c>
      <c r="F17" s="164">
        <f>Sheet13!H21</f>
        <v>206.90625</v>
      </c>
      <c r="G17" s="164">
        <f>Sheet13!I21</f>
        <v>207.20833333333334</v>
      </c>
      <c r="H17" s="164">
        <f>Sheet13!J21</f>
        <v>0.30208333333334281</v>
      </c>
      <c r="I17" s="165">
        <f t="shared" si="0"/>
        <v>0.92708333333334281</v>
      </c>
      <c r="J17" s="164">
        <v>7.2916666666666671E-2</v>
      </c>
      <c r="K17" s="164">
        <v>0</v>
      </c>
      <c r="L17" s="164">
        <v>0</v>
      </c>
      <c r="M17" s="164">
        <v>0</v>
      </c>
      <c r="N17" s="164">
        <v>0</v>
      </c>
      <c r="O17" s="165">
        <f t="shared" si="1"/>
        <v>0</v>
      </c>
      <c r="P17" s="164">
        <v>0</v>
      </c>
      <c r="Q17" s="164">
        <v>0</v>
      </c>
      <c r="R17" s="164">
        <v>0</v>
      </c>
      <c r="S17" s="164">
        <v>0</v>
      </c>
      <c r="T17" s="165">
        <f t="shared" si="2"/>
        <v>0</v>
      </c>
      <c r="U17" s="168">
        <f t="shared" si="3"/>
        <v>1.0000000000000095</v>
      </c>
      <c r="V17" s="152"/>
    </row>
    <row r="18" spans="1:22" ht="15.75" x14ac:dyDescent="0.25">
      <c r="A18" s="163">
        <v>43783</v>
      </c>
      <c r="B18" s="164">
        <f>Sheet14!D21</f>
        <v>0.33333333333331439</v>
      </c>
      <c r="C18" s="164">
        <f>Sheet14!E21</f>
        <v>206.54166666666666</v>
      </c>
      <c r="D18" s="164">
        <f>Sheet14!F21</f>
        <v>206.75</v>
      </c>
      <c r="E18" s="164">
        <f>Sheet14!G21</f>
        <v>0.20833333333334281</v>
      </c>
      <c r="F18" s="164">
        <f>Sheet14!H21</f>
        <v>0</v>
      </c>
      <c r="G18" s="164">
        <f>Sheet14!I21</f>
        <v>0</v>
      </c>
      <c r="H18" s="164">
        <f>Sheet14!J21</f>
        <v>0</v>
      </c>
      <c r="I18" s="165">
        <f t="shared" si="0"/>
        <v>0.54166666666665719</v>
      </c>
      <c r="J18" s="164">
        <v>0.14930555555555555</v>
      </c>
      <c r="K18" s="164">
        <v>0</v>
      </c>
      <c r="L18" s="164">
        <v>0</v>
      </c>
      <c r="M18" s="164">
        <v>4.1666666666666664E-2</v>
      </c>
      <c r="N18" s="164">
        <v>0</v>
      </c>
      <c r="O18" s="165">
        <f t="shared" si="1"/>
        <v>4.1666666666666664E-2</v>
      </c>
      <c r="P18" s="164">
        <v>0.2673611111111111</v>
      </c>
      <c r="Q18" s="164">
        <v>0</v>
      </c>
      <c r="R18" s="164">
        <v>0</v>
      </c>
      <c r="S18" s="164">
        <v>0</v>
      </c>
      <c r="T18" s="165">
        <f t="shared" si="2"/>
        <v>0.2673611111111111</v>
      </c>
      <c r="U18" s="168">
        <f t="shared" si="3"/>
        <v>0.99999999999999045</v>
      </c>
      <c r="V18" s="152" t="s">
        <v>265</v>
      </c>
    </row>
    <row r="19" spans="1:22" ht="15.75" x14ac:dyDescent="0.25">
      <c r="A19" s="163">
        <v>43784</v>
      </c>
      <c r="B19" s="164">
        <f>Sheet14!D21</f>
        <v>0.33333333333331439</v>
      </c>
      <c r="C19" s="164">
        <f>Sheet14!E21</f>
        <v>206.54166666666666</v>
      </c>
      <c r="D19" s="164">
        <f>Sheet14!F21</f>
        <v>206.75</v>
      </c>
      <c r="E19" s="164">
        <f>Sheet14!G21</f>
        <v>0.20833333333334281</v>
      </c>
      <c r="F19" s="164">
        <f>Sheet14!H21</f>
        <v>0</v>
      </c>
      <c r="G19" s="164">
        <f>Sheet14!I21</f>
        <v>0</v>
      </c>
      <c r="H19" s="164">
        <f>Sheet14!J21</f>
        <v>0</v>
      </c>
      <c r="I19" s="165">
        <f t="shared" si="0"/>
        <v>0.54166666666665719</v>
      </c>
      <c r="J19" s="164">
        <v>0.13541666666666666</v>
      </c>
      <c r="K19" s="164">
        <v>0</v>
      </c>
      <c r="L19" s="164">
        <v>0</v>
      </c>
      <c r="M19" s="164">
        <v>0</v>
      </c>
      <c r="N19" s="164">
        <v>0</v>
      </c>
      <c r="O19" s="165">
        <f t="shared" si="1"/>
        <v>0</v>
      </c>
      <c r="P19" s="164">
        <v>0.16666666666666666</v>
      </c>
      <c r="Q19" s="164">
        <v>0.15625</v>
      </c>
      <c r="R19" s="164">
        <v>0</v>
      </c>
      <c r="S19" s="164">
        <v>0</v>
      </c>
      <c r="T19" s="165">
        <f t="shared" si="2"/>
        <v>0.32291666666666663</v>
      </c>
      <c r="U19" s="168">
        <f t="shared" si="3"/>
        <v>0.99999999999999045</v>
      </c>
      <c r="V19" s="152" t="s">
        <v>266</v>
      </c>
    </row>
    <row r="20" spans="1:22" ht="15.75" x14ac:dyDescent="0.25">
      <c r="A20" s="163">
        <v>43785</v>
      </c>
      <c r="B20" s="164">
        <f>Sheet16!D21</f>
        <v>0.3125</v>
      </c>
      <c r="C20" s="164">
        <f>Sheet16!E21</f>
        <v>206.69097222222223</v>
      </c>
      <c r="D20" s="164">
        <f>Sheet16!F21</f>
        <v>206.875</v>
      </c>
      <c r="E20" s="164">
        <f>Sheet16!G21</f>
        <v>0.18402777777777146</v>
      </c>
      <c r="F20" s="164">
        <f>Sheet16!H21</f>
        <v>206.875</v>
      </c>
      <c r="G20" s="164">
        <f>Sheet16!I21</f>
        <v>207.20833333333334</v>
      </c>
      <c r="H20" s="164">
        <f>Sheet16!J21</f>
        <v>0.33333333333334281</v>
      </c>
      <c r="I20" s="165">
        <f t="shared" si="0"/>
        <v>0.82986111111111427</v>
      </c>
      <c r="J20" s="164">
        <v>0.17013888888888887</v>
      </c>
      <c r="K20" s="164">
        <v>0</v>
      </c>
      <c r="L20" s="164">
        <v>0</v>
      </c>
      <c r="M20" s="164">
        <v>0</v>
      </c>
      <c r="N20" s="164">
        <v>0</v>
      </c>
      <c r="O20" s="165">
        <f t="shared" si="1"/>
        <v>0</v>
      </c>
      <c r="P20" s="164">
        <v>0</v>
      </c>
      <c r="Q20" s="164">
        <v>0</v>
      </c>
      <c r="R20" s="164">
        <v>0</v>
      </c>
      <c r="S20" s="164">
        <v>0</v>
      </c>
      <c r="T20" s="165">
        <f t="shared" si="2"/>
        <v>0</v>
      </c>
      <c r="U20" s="168">
        <f t="shared" si="3"/>
        <v>1.0000000000000031</v>
      </c>
      <c r="V20" s="152"/>
    </row>
    <row r="21" spans="1:22" ht="15.75" x14ac:dyDescent="0.25">
      <c r="A21" s="163">
        <v>43786</v>
      </c>
      <c r="B21" s="164">
        <f>Sheet17!D21</f>
        <v>0.33333333333331439</v>
      </c>
      <c r="C21" s="164">
        <f>Sheet17!E21</f>
        <v>206.57986111111111</v>
      </c>
      <c r="D21" s="164">
        <f>Sheet17!F21</f>
        <v>206.875</v>
      </c>
      <c r="E21" s="164">
        <f>Sheet17!G21</f>
        <v>0.29513888888888573</v>
      </c>
      <c r="F21" s="164">
        <f>Sheet17!H21</f>
        <v>206.875</v>
      </c>
      <c r="G21" s="164">
        <f>Sheet17!I21</f>
        <v>207.20833333333334</v>
      </c>
      <c r="H21" s="164">
        <f>Sheet17!J21</f>
        <v>0.33333333333334281</v>
      </c>
      <c r="I21" s="165">
        <f t="shared" si="0"/>
        <v>0.96180555555554292</v>
      </c>
      <c r="J21" s="164">
        <v>3.8194444444444441E-2</v>
      </c>
      <c r="K21" s="164">
        <v>0</v>
      </c>
      <c r="L21" s="164">
        <v>0</v>
      </c>
      <c r="M21" s="164">
        <v>0</v>
      </c>
      <c r="N21" s="164">
        <v>0</v>
      </c>
      <c r="O21" s="165">
        <f t="shared" si="1"/>
        <v>0</v>
      </c>
      <c r="P21" s="164">
        <v>0</v>
      </c>
      <c r="Q21" s="164">
        <v>0</v>
      </c>
      <c r="R21" s="164">
        <v>0</v>
      </c>
      <c r="S21" s="164">
        <v>0</v>
      </c>
      <c r="T21" s="165">
        <f t="shared" si="2"/>
        <v>0</v>
      </c>
      <c r="U21" s="168">
        <f t="shared" si="3"/>
        <v>0.99999999999998734</v>
      </c>
      <c r="V21" s="152"/>
    </row>
    <row r="22" spans="1:22" ht="15.75" x14ac:dyDescent="0.25">
      <c r="A22" s="163">
        <v>43787</v>
      </c>
      <c r="B22" s="164">
        <f>Sheet18!D21</f>
        <v>0.27430555555554292</v>
      </c>
      <c r="C22" s="164">
        <f>Sheet18!E21</f>
        <v>206.59027777777777</v>
      </c>
      <c r="D22" s="164">
        <f>Sheet18!F21</f>
        <v>206.875</v>
      </c>
      <c r="E22" s="164">
        <f>Sheet18!G21</f>
        <v>0.28472222222222854</v>
      </c>
      <c r="F22" s="164">
        <f>Sheet18!H21</f>
        <v>206.875</v>
      </c>
      <c r="G22" s="164">
        <f>Sheet18!I21</f>
        <v>207.20833333333334</v>
      </c>
      <c r="H22" s="164">
        <f>Sheet18!J21</f>
        <v>0.33333333333334281</v>
      </c>
      <c r="I22" s="165">
        <f t="shared" si="0"/>
        <v>0.89236111111111427</v>
      </c>
      <c r="J22" s="164">
        <v>0.1076388888888889</v>
      </c>
      <c r="K22" s="164">
        <v>0</v>
      </c>
      <c r="L22" s="164">
        <v>0</v>
      </c>
      <c r="M22" s="164">
        <v>0</v>
      </c>
      <c r="N22" s="164">
        <v>0</v>
      </c>
      <c r="O22" s="165">
        <f t="shared" si="1"/>
        <v>0</v>
      </c>
      <c r="P22" s="164">
        <v>0</v>
      </c>
      <c r="Q22" s="164">
        <v>0</v>
      </c>
      <c r="R22" s="164">
        <v>0</v>
      </c>
      <c r="S22" s="164">
        <v>0</v>
      </c>
      <c r="T22" s="165">
        <f t="shared" si="2"/>
        <v>0</v>
      </c>
      <c r="U22" s="168">
        <f t="shared" si="3"/>
        <v>1.0000000000000031</v>
      </c>
      <c r="V22" s="170"/>
    </row>
    <row r="23" spans="1:22" ht="15.75" x14ac:dyDescent="0.25">
      <c r="A23" s="163">
        <v>43788</v>
      </c>
      <c r="B23" s="164">
        <f>Sheet18!D21</f>
        <v>0.27430555555554292</v>
      </c>
      <c r="C23" s="164">
        <f>Sheet18!E21</f>
        <v>206.59027777777777</v>
      </c>
      <c r="D23" s="164">
        <f>Sheet18!F21</f>
        <v>206.875</v>
      </c>
      <c r="E23" s="164">
        <f>Sheet18!G21</f>
        <v>0.28472222222222854</v>
      </c>
      <c r="F23" s="164">
        <f>Sheet18!H21</f>
        <v>206.875</v>
      </c>
      <c r="G23" s="164">
        <f>Sheet18!I21</f>
        <v>207.20833333333334</v>
      </c>
      <c r="H23" s="164">
        <f>Sheet18!J21</f>
        <v>0.33333333333334281</v>
      </c>
      <c r="I23" s="165">
        <f t="shared" si="0"/>
        <v>0.89236111111111427</v>
      </c>
      <c r="J23" s="164">
        <v>0.1076388888888889</v>
      </c>
      <c r="K23" s="164">
        <v>0</v>
      </c>
      <c r="L23" s="164">
        <v>0</v>
      </c>
      <c r="M23" s="164">
        <v>0</v>
      </c>
      <c r="N23" s="164">
        <v>0</v>
      </c>
      <c r="O23" s="165">
        <f t="shared" si="1"/>
        <v>0</v>
      </c>
      <c r="P23" s="164">
        <v>0</v>
      </c>
      <c r="Q23" s="164">
        <v>0</v>
      </c>
      <c r="R23" s="164">
        <v>0</v>
      </c>
      <c r="S23" s="164">
        <v>0</v>
      </c>
      <c r="T23" s="165">
        <f t="shared" si="2"/>
        <v>0</v>
      </c>
      <c r="U23" s="168">
        <f t="shared" si="3"/>
        <v>1.0000000000000031</v>
      </c>
      <c r="V23" s="152"/>
    </row>
    <row r="24" spans="1:22" ht="15.75" x14ac:dyDescent="0.25">
      <c r="A24" s="163">
        <v>43789</v>
      </c>
      <c r="B24" s="164">
        <f>Sheet20!D21</f>
        <v>0.21527777777779988</v>
      </c>
      <c r="C24" s="164">
        <f>Sheet20!E21</f>
        <v>206.68055555555554</v>
      </c>
      <c r="D24" s="164">
        <f>Sheet20!F21</f>
        <v>206.91666666666666</v>
      </c>
      <c r="E24" s="164">
        <f>Sheet20!G21</f>
        <v>0.23611111111111427</v>
      </c>
      <c r="F24" s="164">
        <f>Sheet20!H21</f>
        <v>206.95833333333334</v>
      </c>
      <c r="G24" s="164">
        <f>Sheet20!I21</f>
        <v>207.25</v>
      </c>
      <c r="H24" s="164">
        <f>Sheet20!J21</f>
        <v>0.29166666666665719</v>
      </c>
      <c r="I24" s="165">
        <f t="shared" si="0"/>
        <v>0.74305555555557135</v>
      </c>
      <c r="J24" s="164">
        <v>0.1423611111111111</v>
      </c>
      <c r="K24" s="164">
        <v>0</v>
      </c>
      <c r="L24" s="164">
        <v>0</v>
      </c>
      <c r="M24" s="164">
        <v>0.11458333333333333</v>
      </c>
      <c r="N24" s="164">
        <v>0</v>
      </c>
      <c r="O24" s="165">
        <f t="shared" si="1"/>
        <v>0.11458333333333333</v>
      </c>
      <c r="P24" s="164">
        <v>0</v>
      </c>
      <c r="Q24" s="164">
        <v>0</v>
      </c>
      <c r="R24" s="164">
        <v>0</v>
      </c>
      <c r="S24" s="164">
        <v>0</v>
      </c>
      <c r="T24" s="165">
        <f t="shared" si="2"/>
        <v>0</v>
      </c>
      <c r="U24" s="168">
        <f t="shared" si="3"/>
        <v>1.0000000000000158</v>
      </c>
      <c r="V24" s="152" t="s">
        <v>267</v>
      </c>
    </row>
    <row r="25" spans="1:22" ht="15.75" x14ac:dyDescent="0.25">
      <c r="A25" s="163">
        <v>43790</v>
      </c>
      <c r="B25" s="164">
        <f>Sheet21!D21</f>
        <v>0.29513888888888573</v>
      </c>
      <c r="C25" s="164">
        <f>Sheet21!E21</f>
        <v>206.60416666666666</v>
      </c>
      <c r="D25" s="164">
        <f>Sheet21!F21</f>
        <v>206.875</v>
      </c>
      <c r="E25" s="164">
        <f>Sheet21!G21</f>
        <v>0.27083333333334281</v>
      </c>
      <c r="F25" s="164">
        <f>Sheet21!H21</f>
        <v>206.91666666666666</v>
      </c>
      <c r="G25" s="164">
        <f>Sheet21!I21</f>
        <v>207.20833333333334</v>
      </c>
      <c r="H25" s="164">
        <f>Sheet21!J21</f>
        <v>0.29166666666668561</v>
      </c>
      <c r="I25" s="165">
        <f t="shared" si="0"/>
        <v>0.85763888888891415</v>
      </c>
      <c r="J25" s="164">
        <v>0.1423611111111111</v>
      </c>
      <c r="K25" s="164">
        <v>0</v>
      </c>
      <c r="L25" s="164">
        <v>0</v>
      </c>
      <c r="M25" s="164">
        <v>0</v>
      </c>
      <c r="N25" s="164">
        <v>0</v>
      </c>
      <c r="O25" s="165">
        <f t="shared" si="1"/>
        <v>0</v>
      </c>
      <c r="P25" s="164">
        <v>0</v>
      </c>
      <c r="Q25" s="164">
        <v>0</v>
      </c>
      <c r="R25" s="164">
        <v>0</v>
      </c>
      <c r="S25" s="164">
        <v>0</v>
      </c>
      <c r="T25" s="165">
        <f t="shared" si="2"/>
        <v>0</v>
      </c>
      <c r="U25" s="168">
        <f t="shared" si="3"/>
        <v>1.0000000000000253</v>
      </c>
      <c r="V25" s="223"/>
    </row>
    <row r="26" spans="1:22" ht="15.75" x14ac:dyDescent="0.25">
      <c r="A26" s="163">
        <v>43791</v>
      </c>
      <c r="B26" s="164">
        <f>Sheet22!D21</f>
        <v>0.25</v>
      </c>
      <c r="C26" s="164" t="e">
        <f>Sheet22!#REF!</f>
        <v>#REF!</v>
      </c>
      <c r="D26" s="164" t="e">
        <f>Sheet22!#REF!</f>
        <v>#REF!</v>
      </c>
      <c r="E26" s="164">
        <f>Sheet22!G21</f>
        <v>0.29166666666665719</v>
      </c>
      <c r="F26" s="164" t="e">
        <f>Sheet22!#REF!</f>
        <v>#REF!</v>
      </c>
      <c r="G26" s="164" t="e">
        <f>Sheet22!#REF!</f>
        <v>#REF!</v>
      </c>
      <c r="H26" s="164">
        <f>Sheet22!J21</f>
        <v>0.28472222222222854</v>
      </c>
      <c r="I26" s="165">
        <f t="shared" si="0"/>
        <v>0.82638888888888573</v>
      </c>
      <c r="J26" s="164">
        <v>0.17361111111111113</v>
      </c>
      <c r="K26" s="164">
        <v>0</v>
      </c>
      <c r="L26" s="164">
        <v>0</v>
      </c>
      <c r="M26" s="164">
        <v>0</v>
      </c>
      <c r="N26" s="164">
        <v>0</v>
      </c>
      <c r="O26" s="165">
        <f t="shared" si="1"/>
        <v>0</v>
      </c>
      <c r="P26" s="164">
        <v>0</v>
      </c>
      <c r="Q26" s="164">
        <v>0</v>
      </c>
      <c r="R26" s="164">
        <v>0</v>
      </c>
      <c r="S26" s="164">
        <v>0</v>
      </c>
      <c r="T26" s="165">
        <f t="shared" si="2"/>
        <v>0</v>
      </c>
      <c r="U26" s="168">
        <f t="shared" si="3"/>
        <v>0.99999999999999689</v>
      </c>
      <c r="V26" s="173"/>
    </row>
    <row r="27" spans="1:22" ht="15.75" x14ac:dyDescent="0.25">
      <c r="A27" s="163">
        <v>43792</v>
      </c>
      <c r="B27" s="164">
        <f>Sheet23!D21</f>
        <v>0.29513888888888573</v>
      </c>
      <c r="C27" s="164">
        <f>Sheet23!E21</f>
        <v>206.58333333333334</v>
      </c>
      <c r="D27" s="164">
        <f>Sheet23!F21</f>
        <v>206.875</v>
      </c>
      <c r="E27" s="164">
        <f>Sheet23!G21</f>
        <v>0.29166666666665719</v>
      </c>
      <c r="F27" s="164">
        <f>Sheet23!H21</f>
        <v>206.90972222222223</v>
      </c>
      <c r="G27" s="164">
        <f>Sheet23!I21</f>
        <v>207.20833333333334</v>
      </c>
      <c r="H27" s="164">
        <f>Sheet23!J21</f>
        <v>0.29861111111111427</v>
      </c>
      <c r="I27" s="165">
        <f t="shared" si="0"/>
        <v>0.88541666666665719</v>
      </c>
      <c r="J27" s="164">
        <v>0.11458333333333333</v>
      </c>
      <c r="K27" s="164">
        <v>0</v>
      </c>
      <c r="L27" s="164">
        <v>0</v>
      </c>
      <c r="M27" s="164">
        <v>0</v>
      </c>
      <c r="N27" s="164">
        <v>0</v>
      </c>
      <c r="O27" s="165">
        <f t="shared" si="1"/>
        <v>0</v>
      </c>
      <c r="P27" s="164">
        <v>0</v>
      </c>
      <c r="Q27" s="164">
        <v>0</v>
      </c>
      <c r="R27" s="164">
        <v>0</v>
      </c>
      <c r="S27" s="164">
        <v>0</v>
      </c>
      <c r="T27" s="165">
        <f t="shared" si="2"/>
        <v>0</v>
      </c>
      <c r="U27" s="168">
        <f t="shared" si="3"/>
        <v>0.99999999999999056</v>
      </c>
      <c r="V27" s="152"/>
    </row>
    <row r="28" spans="1:22" ht="15.75" x14ac:dyDescent="0.25">
      <c r="A28" s="163">
        <v>43793</v>
      </c>
      <c r="B28" s="164">
        <f>Sheet24!D21</f>
        <v>0.29861111111111427</v>
      </c>
      <c r="C28" s="164">
        <f>Sheet24!E21</f>
        <v>206.58333333333334</v>
      </c>
      <c r="D28" s="164">
        <f>Sheet24!F21</f>
        <v>206.875</v>
      </c>
      <c r="E28" s="164">
        <f>Sheet24!G21</f>
        <v>0.29166666666665719</v>
      </c>
      <c r="F28" s="164">
        <f>Sheet24!H21</f>
        <v>206.91666666666666</v>
      </c>
      <c r="G28" s="164">
        <f>Sheet24!I21</f>
        <v>207.20833333333334</v>
      </c>
      <c r="H28" s="164">
        <f>Sheet24!J21</f>
        <v>0.29166666666668561</v>
      </c>
      <c r="I28" s="165">
        <f t="shared" si="0"/>
        <v>0.88194444444445708</v>
      </c>
      <c r="J28" s="164">
        <v>0.11805555555555557</v>
      </c>
      <c r="K28" s="164">
        <v>0</v>
      </c>
      <c r="L28" s="164">
        <v>0</v>
      </c>
      <c r="M28" s="164">
        <v>0</v>
      </c>
      <c r="N28" s="164">
        <v>0</v>
      </c>
      <c r="O28" s="165">
        <f t="shared" si="1"/>
        <v>0</v>
      </c>
      <c r="P28" s="164">
        <v>0</v>
      </c>
      <c r="Q28" s="164">
        <v>0</v>
      </c>
      <c r="R28" s="164">
        <v>0</v>
      </c>
      <c r="S28" s="164">
        <v>0</v>
      </c>
      <c r="T28" s="165">
        <f t="shared" si="2"/>
        <v>0</v>
      </c>
      <c r="U28" s="168">
        <f t="shared" si="3"/>
        <v>1.0000000000000127</v>
      </c>
      <c r="V28" s="223"/>
    </row>
    <row r="29" spans="1:22" ht="15.75" x14ac:dyDescent="0.25">
      <c r="A29" s="163">
        <v>43794</v>
      </c>
      <c r="B29" s="164">
        <f>Sheet25!D21</f>
        <v>0.29166666666665719</v>
      </c>
      <c r="C29" s="164">
        <f>Sheet25!E21</f>
        <v>206.64236111111111</v>
      </c>
      <c r="D29" s="164">
        <f>Sheet25!F21</f>
        <v>206.875</v>
      </c>
      <c r="E29" s="164">
        <f>Sheet25!G21</f>
        <v>0.23263888888888573</v>
      </c>
      <c r="F29" s="164">
        <f>Sheet25!H21</f>
        <v>206.95833333333334</v>
      </c>
      <c r="G29" s="164">
        <f>Sheet25!I21</f>
        <v>207.20833333333334</v>
      </c>
      <c r="H29" s="164">
        <f>Sheet25!J21</f>
        <v>0.25</v>
      </c>
      <c r="I29" s="165">
        <f t="shared" si="0"/>
        <v>0.77430555555554292</v>
      </c>
      <c r="J29" s="164">
        <v>0.13541666666666666</v>
      </c>
      <c r="K29" s="164">
        <v>0</v>
      </c>
      <c r="L29" s="164">
        <v>0</v>
      </c>
      <c r="M29" s="164">
        <v>9.0277777777777776E-2</v>
      </c>
      <c r="N29" s="164">
        <v>0</v>
      </c>
      <c r="O29" s="165">
        <f t="shared" si="1"/>
        <v>9.0277777777777776E-2</v>
      </c>
      <c r="P29" s="164">
        <v>0</v>
      </c>
      <c r="Q29" s="164">
        <v>0</v>
      </c>
      <c r="R29" s="164">
        <v>0</v>
      </c>
      <c r="S29" s="164">
        <v>0</v>
      </c>
      <c r="T29" s="165">
        <f t="shared" si="2"/>
        <v>0</v>
      </c>
      <c r="U29" s="168">
        <f t="shared" si="3"/>
        <v>0.99999999999998734</v>
      </c>
      <c r="V29" s="223" t="s">
        <v>268</v>
      </c>
    </row>
    <row r="30" spans="1:22" ht="15.75" x14ac:dyDescent="0.25">
      <c r="A30" s="163">
        <v>43795</v>
      </c>
      <c r="B30" s="164">
        <f>Sheet26!D21</f>
        <v>0.29861111111111427</v>
      </c>
      <c r="C30" s="164">
        <f>Sheet26!E21</f>
        <v>206.57638888888889</v>
      </c>
      <c r="D30" s="164">
        <f>Sheet26!F21</f>
        <v>206.875</v>
      </c>
      <c r="E30" s="164">
        <f>Sheet26!G21</f>
        <v>0.29861111111111427</v>
      </c>
      <c r="F30" s="164">
        <f>Sheet26!H21</f>
        <v>206.92361111111111</v>
      </c>
      <c r="G30" s="164">
        <f>Sheet26!I21</f>
        <v>207.20833333333334</v>
      </c>
      <c r="H30" s="164">
        <f>Sheet26!J21</f>
        <v>0.28472222222222854</v>
      </c>
      <c r="I30" s="165">
        <f t="shared" si="0"/>
        <v>0.88194444444445708</v>
      </c>
      <c r="J30" s="164">
        <v>0.11805555555555557</v>
      </c>
      <c r="K30" s="164">
        <v>0</v>
      </c>
      <c r="L30" s="164">
        <v>0</v>
      </c>
      <c r="M30" s="164">
        <v>0</v>
      </c>
      <c r="N30" s="164">
        <v>0</v>
      </c>
      <c r="O30" s="165">
        <f t="shared" si="1"/>
        <v>0</v>
      </c>
      <c r="P30" s="164">
        <v>0</v>
      </c>
      <c r="Q30" s="164">
        <v>0</v>
      </c>
      <c r="R30" s="164">
        <v>0</v>
      </c>
      <c r="S30" s="164">
        <v>0</v>
      </c>
      <c r="T30" s="165">
        <f t="shared" si="2"/>
        <v>0</v>
      </c>
      <c r="U30" s="168">
        <f t="shared" si="3"/>
        <v>1.0000000000000127</v>
      </c>
      <c r="V30" s="152"/>
    </row>
    <row r="31" spans="1:22" ht="15.75" x14ac:dyDescent="0.25">
      <c r="A31" s="163">
        <v>43796</v>
      </c>
      <c r="B31" s="164">
        <f>Sheet27!D21</f>
        <v>0.29861111111111427</v>
      </c>
      <c r="C31" s="164">
        <f>Sheet27!E21</f>
        <v>206.57986111111111</v>
      </c>
      <c r="D31" s="164">
        <f>Sheet27!F21</f>
        <v>206.875</v>
      </c>
      <c r="E31" s="164">
        <f>Sheet27!G21</f>
        <v>0.29513888888888573</v>
      </c>
      <c r="F31" s="164">
        <f>Sheet27!H21</f>
        <v>206.90972222222223</v>
      </c>
      <c r="G31" s="164">
        <f>Sheet27!I21</f>
        <v>207.20833333333334</v>
      </c>
      <c r="H31" s="164">
        <f>Sheet27!J21</f>
        <v>0.29861111111111427</v>
      </c>
      <c r="I31" s="165">
        <f t="shared" si="0"/>
        <v>0.89236111111111427</v>
      </c>
      <c r="J31" s="164">
        <v>0.1076388888888889</v>
      </c>
      <c r="K31" s="164">
        <v>0</v>
      </c>
      <c r="L31" s="164">
        <v>0</v>
      </c>
      <c r="M31" s="164">
        <v>0</v>
      </c>
      <c r="N31" s="164">
        <v>0</v>
      </c>
      <c r="O31" s="165">
        <f t="shared" si="1"/>
        <v>0</v>
      </c>
      <c r="P31" s="164">
        <v>0</v>
      </c>
      <c r="Q31" s="164">
        <v>0</v>
      </c>
      <c r="R31" s="164">
        <v>0</v>
      </c>
      <c r="S31" s="164">
        <v>0</v>
      </c>
      <c r="T31" s="165">
        <f t="shared" si="2"/>
        <v>0</v>
      </c>
      <c r="U31" s="168">
        <f t="shared" si="3"/>
        <v>1.0000000000000031</v>
      </c>
      <c r="V31" s="152"/>
    </row>
    <row r="32" spans="1:22" ht="15.75" x14ac:dyDescent="0.25">
      <c r="A32" s="163">
        <v>43797</v>
      </c>
      <c r="B32" s="164">
        <f>Sheet28!D21</f>
        <v>0.21527777777777146</v>
      </c>
      <c r="C32" s="164">
        <f>Sheet28!E21</f>
        <v>206.63888888888889</v>
      </c>
      <c r="D32" s="164">
        <f>Sheet28!F21</f>
        <v>206.875</v>
      </c>
      <c r="E32" s="164">
        <f>Sheet28!G21</f>
        <v>0.23611111111111427</v>
      </c>
      <c r="F32" s="164">
        <f>Sheet28!H21</f>
        <v>206.94444444444446</v>
      </c>
      <c r="G32" s="164">
        <f>Sheet28!I21</f>
        <v>207.20833333333334</v>
      </c>
      <c r="H32" s="164">
        <f>Sheet28!J21</f>
        <v>0.26388888888888573</v>
      </c>
      <c r="I32" s="165">
        <f t="shared" si="0"/>
        <v>0.71527777777777146</v>
      </c>
      <c r="J32" s="164">
        <v>0.13194444444444445</v>
      </c>
      <c r="K32" s="164">
        <v>0</v>
      </c>
      <c r="L32" s="164">
        <v>0</v>
      </c>
      <c r="M32" s="164">
        <v>0.1388888888888889</v>
      </c>
      <c r="N32" s="164">
        <v>0</v>
      </c>
      <c r="O32" s="165">
        <f t="shared" si="1"/>
        <v>0.1388888888888889</v>
      </c>
      <c r="P32" s="164">
        <v>0</v>
      </c>
      <c r="Q32" s="164">
        <v>0</v>
      </c>
      <c r="R32" s="164">
        <v>1.3888888888888888E-2</v>
      </c>
      <c r="S32" s="164">
        <v>0</v>
      </c>
      <c r="T32" s="165">
        <f t="shared" si="2"/>
        <v>1.3888888888888888E-2</v>
      </c>
      <c r="U32" s="168">
        <f t="shared" si="3"/>
        <v>0.99999999999999356</v>
      </c>
      <c r="V32" s="152" t="s">
        <v>269</v>
      </c>
    </row>
    <row r="33" spans="1:22" ht="30" x14ac:dyDescent="0.25">
      <c r="A33" s="163">
        <v>43798</v>
      </c>
      <c r="B33" s="164">
        <f>Sheet29!D21</f>
        <v>0.25</v>
      </c>
      <c r="C33" s="164">
        <f>Sheet29!E21</f>
        <v>206.54166666666666</v>
      </c>
      <c r="D33" s="164">
        <f>Sheet29!F21</f>
        <v>206.61111111111111</v>
      </c>
      <c r="E33" s="164">
        <f>Sheet29!G21</f>
        <v>6.9444444444457076E-2</v>
      </c>
      <c r="F33" s="164">
        <f>Sheet29!H21</f>
        <v>206.93402777777777</v>
      </c>
      <c r="G33" s="164">
        <f>Sheet29!I21</f>
        <v>207.20833333333334</v>
      </c>
      <c r="H33" s="164">
        <f>Sheet29!J21</f>
        <v>0.27430555555557135</v>
      </c>
      <c r="I33" s="165">
        <f t="shared" si="0"/>
        <v>0.59375000000002842</v>
      </c>
      <c r="J33" s="164">
        <v>0.13194444444444445</v>
      </c>
      <c r="K33" s="164">
        <v>0</v>
      </c>
      <c r="L33" s="164">
        <v>0</v>
      </c>
      <c r="M33" s="164">
        <v>0.12847222222222224</v>
      </c>
      <c r="N33" s="164">
        <v>0</v>
      </c>
      <c r="O33" s="165">
        <f t="shared" si="1"/>
        <v>0.12847222222222224</v>
      </c>
      <c r="P33" s="164">
        <v>0.14583333333333334</v>
      </c>
      <c r="Q33" s="164">
        <v>0</v>
      </c>
      <c r="R33" s="164">
        <v>0</v>
      </c>
      <c r="S33" s="164">
        <v>0</v>
      </c>
      <c r="T33" s="165">
        <f t="shared" si="2"/>
        <v>0.14583333333333334</v>
      </c>
      <c r="U33" s="168">
        <f t="shared" si="3"/>
        <v>1.0000000000000284</v>
      </c>
      <c r="V33" s="152" t="s">
        <v>270</v>
      </c>
    </row>
    <row r="34" spans="1:22" ht="15.75" x14ac:dyDescent="0.25">
      <c r="A34" s="163">
        <v>43799</v>
      </c>
      <c r="B34" s="164">
        <f>Sheet30!D21</f>
        <v>0.29166666666665719</v>
      </c>
      <c r="C34" s="164">
        <f>Sheet30!E21</f>
        <v>206.57638888888889</v>
      </c>
      <c r="D34" s="164">
        <f>Sheet30!F21</f>
        <v>206.875</v>
      </c>
      <c r="E34" s="164">
        <f>Sheet30!G21</f>
        <v>0.29861111111111427</v>
      </c>
      <c r="F34" s="164">
        <f>Sheet30!H21</f>
        <v>206.91319444444446</v>
      </c>
      <c r="G34" s="164">
        <f>Sheet30!I21</f>
        <v>207.20833333333334</v>
      </c>
      <c r="H34" s="164">
        <f>Sheet30!J21</f>
        <v>0.29513888888888573</v>
      </c>
      <c r="I34" s="165">
        <f t="shared" si="0"/>
        <v>0.88541666666665719</v>
      </c>
      <c r="J34" s="164">
        <v>0.11458333333333333</v>
      </c>
      <c r="K34" s="164">
        <v>0</v>
      </c>
      <c r="L34" s="164">
        <v>0</v>
      </c>
      <c r="M34" s="164">
        <v>0</v>
      </c>
      <c r="N34" s="164">
        <v>0</v>
      </c>
      <c r="O34" s="165">
        <f t="shared" si="1"/>
        <v>0</v>
      </c>
      <c r="P34" s="164">
        <v>0</v>
      </c>
      <c r="Q34" s="164">
        <v>0</v>
      </c>
      <c r="R34" s="164">
        <v>0</v>
      </c>
      <c r="S34" s="164">
        <v>0</v>
      </c>
      <c r="T34" s="165">
        <f t="shared" si="2"/>
        <v>0</v>
      </c>
      <c r="U34" s="168">
        <f t="shared" si="3"/>
        <v>0.99999999999999056</v>
      </c>
      <c r="V34" s="152"/>
    </row>
    <row r="35" spans="1:22" ht="15.75" x14ac:dyDescent="0.25">
      <c r="A35" s="153" t="s">
        <v>116</v>
      </c>
      <c r="B35" s="151" t="s">
        <v>11</v>
      </c>
      <c r="C35" s="151"/>
      <c r="D35" s="151"/>
      <c r="E35" s="151"/>
      <c r="F35" s="151"/>
      <c r="G35" s="151"/>
      <c r="H35" s="151" t="s">
        <v>11</v>
      </c>
      <c r="I35" s="174">
        <f t="shared" ref="I35:T35" si="4">SUM(I5:I34)</f>
        <v>24.715277777777885</v>
      </c>
      <c r="J35" s="174">
        <f t="shared" si="4"/>
        <v>3.8263888888888893</v>
      </c>
      <c r="K35" s="174">
        <f t="shared" si="4"/>
        <v>0</v>
      </c>
      <c r="L35" s="174">
        <f t="shared" si="4"/>
        <v>0</v>
      </c>
      <c r="M35" s="174">
        <f t="shared" si="4"/>
        <v>0.51388888888888895</v>
      </c>
      <c r="N35" s="174">
        <f t="shared" si="4"/>
        <v>0</v>
      </c>
      <c r="O35" s="174">
        <f t="shared" si="4"/>
        <v>0.51388888888888895</v>
      </c>
      <c r="P35" s="174">
        <f t="shared" si="4"/>
        <v>0.57986111111111116</v>
      </c>
      <c r="Q35" s="174">
        <f t="shared" si="4"/>
        <v>0.15625</v>
      </c>
      <c r="R35" s="174">
        <f t="shared" si="4"/>
        <v>0.20833333333333334</v>
      </c>
      <c r="S35" s="174">
        <f t="shared" si="4"/>
        <v>0</v>
      </c>
      <c r="T35" s="174">
        <f t="shared" si="4"/>
        <v>0.94444444444444442</v>
      </c>
      <c r="U35" s="175">
        <f>I35+O35+T35+J35</f>
        <v>30.000000000000107</v>
      </c>
      <c r="V35" s="102"/>
    </row>
    <row r="36" spans="1:22" ht="15.75" x14ac:dyDescent="0.25">
      <c r="B36" s="154"/>
      <c r="C36" s="154"/>
      <c r="D36" s="154"/>
      <c r="E36" s="154"/>
      <c r="F36" s="154"/>
      <c r="G36" s="154"/>
      <c r="H36" s="154"/>
      <c r="I36" s="155"/>
      <c r="J36" s="156"/>
      <c r="K36" s="154"/>
      <c r="L36" s="154"/>
      <c r="M36" s="154"/>
      <c r="N36" s="154"/>
      <c r="O36" s="154"/>
      <c r="P36" s="154"/>
      <c r="Q36" s="154"/>
      <c r="R36" s="154"/>
      <c r="S36" s="154"/>
      <c r="T36" s="157"/>
      <c r="U36" s="157"/>
    </row>
    <row r="37" spans="1:22" x14ac:dyDescent="0.25">
      <c r="B37" s="154"/>
      <c r="C37" s="154"/>
      <c r="D37" s="154"/>
      <c r="E37" s="154"/>
      <c r="F37" s="154"/>
      <c r="G37" s="154"/>
      <c r="H37" s="154"/>
      <c r="I37" s="155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</row>
    <row r="38" spans="1:22" x14ac:dyDescent="0.25"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8"/>
      <c r="N38" s="154"/>
      <c r="O38" s="154"/>
      <c r="P38" s="154"/>
      <c r="Q38" s="154"/>
      <c r="R38" s="154" t="s">
        <v>118</v>
      </c>
      <c r="S38" s="154"/>
      <c r="T38" s="154"/>
      <c r="U38" s="154"/>
    </row>
    <row r="39" spans="1:22" x14ac:dyDescent="0.25">
      <c r="B39" s="154"/>
      <c r="C39" s="154"/>
      <c r="D39" s="154"/>
      <c r="E39" s="154"/>
      <c r="F39" s="154"/>
      <c r="G39" s="154"/>
      <c r="H39" s="154"/>
      <c r="I39" s="159"/>
      <c r="J39" s="159"/>
      <c r="K39" s="159"/>
      <c r="L39" s="159"/>
      <c r="M39" s="159"/>
      <c r="N39" s="159"/>
      <c r="O39" s="160"/>
      <c r="P39" s="159"/>
      <c r="Q39" s="159"/>
      <c r="R39" s="159" t="s">
        <v>119</v>
      </c>
      <c r="S39" s="159"/>
      <c r="T39" s="154"/>
      <c r="U39" s="154"/>
    </row>
    <row r="40" spans="1:22" ht="15.75" x14ac:dyDescent="0.25">
      <c r="A40" s="161" t="s">
        <v>120</v>
      </c>
      <c r="B40" s="154"/>
      <c r="C40" s="154"/>
      <c r="D40" s="154"/>
      <c r="E40" s="154"/>
      <c r="F40" s="154"/>
      <c r="G40" s="154"/>
      <c r="H40" s="154"/>
      <c r="I40" s="155"/>
      <c r="J40" s="154"/>
      <c r="K40" s="154"/>
      <c r="L40" s="154"/>
      <c r="M40" s="158"/>
      <c r="N40" s="154"/>
      <c r="O40" s="160"/>
      <c r="P40" s="154"/>
      <c r="Q40" s="154"/>
      <c r="R40" s="154"/>
      <c r="S40" s="154"/>
      <c r="T40" s="154"/>
      <c r="U40" s="154"/>
    </row>
    <row r="41" spans="1:22" ht="15.75" x14ac:dyDescent="0.25">
      <c r="A41" s="171">
        <v>1</v>
      </c>
      <c r="B41" s="161" t="s">
        <v>145</v>
      </c>
      <c r="C41" s="224"/>
      <c r="D41" s="224"/>
      <c r="E41" s="224"/>
      <c r="F41" s="224"/>
      <c r="G41" s="224"/>
      <c r="H41" s="224"/>
      <c r="I41" s="161"/>
      <c r="J41" s="154"/>
      <c r="K41" s="154"/>
      <c r="L41" s="154"/>
      <c r="M41" s="154"/>
      <c r="N41" s="154"/>
      <c r="O41" s="160"/>
      <c r="P41" s="154"/>
      <c r="Q41" s="154"/>
      <c r="R41" s="154"/>
      <c r="S41" s="154"/>
      <c r="T41" s="154"/>
      <c r="U41" s="154"/>
    </row>
    <row r="42" spans="1:22" ht="15.75" x14ac:dyDescent="0.25">
      <c r="A42" s="226">
        <v>2</v>
      </c>
      <c r="B42" s="228" t="s">
        <v>146</v>
      </c>
      <c r="C42" s="227"/>
      <c r="D42" s="227"/>
      <c r="E42" s="227"/>
      <c r="F42" s="227"/>
      <c r="G42" s="227"/>
      <c r="H42" s="227"/>
      <c r="I42" s="228" t="s">
        <v>146</v>
      </c>
      <c r="J42" s="154"/>
      <c r="K42" s="154"/>
      <c r="L42" s="154"/>
      <c r="M42" s="154"/>
      <c r="N42" s="154"/>
      <c r="O42" s="160"/>
      <c r="P42" s="154"/>
      <c r="Q42" s="154"/>
      <c r="R42" s="154"/>
      <c r="S42" s="154"/>
      <c r="T42" s="154"/>
      <c r="U42" s="154"/>
    </row>
    <row r="43" spans="1:22" ht="15.75" x14ac:dyDescent="0.25">
      <c r="A43" s="226">
        <v>3</v>
      </c>
      <c r="B43" s="224" t="s">
        <v>149</v>
      </c>
      <c r="C43" s="224"/>
      <c r="D43" s="224"/>
      <c r="E43" s="224"/>
      <c r="F43" s="224"/>
      <c r="G43" s="224"/>
      <c r="H43" s="224"/>
      <c r="I43" s="224" t="s">
        <v>147</v>
      </c>
      <c r="J43" s="154"/>
      <c r="K43" s="154"/>
      <c r="L43" s="154"/>
      <c r="M43" s="154"/>
      <c r="N43" s="154"/>
      <c r="O43" s="160"/>
      <c r="P43" s="154"/>
      <c r="Q43" s="154"/>
      <c r="R43" s="154"/>
      <c r="S43" s="154"/>
      <c r="T43" s="154"/>
      <c r="U43" s="154"/>
    </row>
    <row r="44" spans="1:22" x14ac:dyDescent="0.25">
      <c r="A44" s="171">
        <v>4</v>
      </c>
      <c r="B44" s="162" t="s">
        <v>148</v>
      </c>
      <c r="C44" s="224"/>
      <c r="D44" s="224"/>
      <c r="E44" s="224"/>
      <c r="F44" s="224"/>
      <c r="G44" s="224"/>
      <c r="H44" s="224"/>
      <c r="I44" s="162" t="s">
        <v>148</v>
      </c>
      <c r="J44" s="154"/>
      <c r="K44" s="154"/>
      <c r="L44" s="154"/>
      <c r="M44" s="154"/>
      <c r="N44" s="154"/>
      <c r="O44" s="158"/>
      <c r="P44" s="154"/>
      <c r="Q44" s="154"/>
      <c r="R44" s="154"/>
      <c r="S44" s="154"/>
      <c r="T44" s="154"/>
      <c r="U44" s="154"/>
    </row>
  </sheetData>
  <pageMargins left="0.45" right="0.45" top="0.5" bottom="0.5" header="0.3" footer="0.3"/>
  <pageSetup scale="63" orientation="landscape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8"/>
  <sheetViews>
    <sheetView topLeftCell="A15" workbookViewId="0">
      <selection activeCell="B4" sqref="B4:H34"/>
    </sheetView>
  </sheetViews>
  <sheetFormatPr defaultRowHeight="15" x14ac:dyDescent="0.25"/>
  <cols>
    <col min="1" max="1" width="11.7109375" customWidth="1"/>
    <col min="2" max="2" width="9.140625" customWidth="1"/>
    <col min="3" max="4" width="9.140625" hidden="1" customWidth="1"/>
    <col min="5" max="5" width="9.140625" customWidth="1"/>
    <col min="6" max="7" width="9.140625" hidden="1" customWidth="1"/>
    <col min="8" max="8" width="9.140625" customWidth="1"/>
    <col min="9" max="9" width="10" bestFit="1" customWidth="1"/>
    <col min="12" max="12" width="11.5703125" bestFit="1" customWidth="1"/>
    <col min="16" max="16" width="8.42578125" customWidth="1"/>
    <col min="18" max="18" width="9.140625" style="176"/>
    <col min="21" max="21" width="10.5703125" customWidth="1"/>
    <col min="22" max="22" width="25.85546875" customWidth="1"/>
  </cols>
  <sheetData>
    <row r="1" spans="1:22" ht="22.5" x14ac:dyDescent="0.3">
      <c r="A1" s="129" t="s">
        <v>144</v>
      </c>
      <c r="R1"/>
    </row>
    <row r="2" spans="1:22" ht="21" thickBot="1" x14ac:dyDescent="0.35">
      <c r="A2" s="130" t="s">
        <v>122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R2"/>
    </row>
    <row r="3" spans="1:22" ht="15.75" x14ac:dyDescent="0.25">
      <c r="A3" s="132" t="s">
        <v>83</v>
      </c>
      <c r="B3" s="133" t="s">
        <v>103</v>
      </c>
      <c r="C3" s="137"/>
      <c r="D3" s="137"/>
      <c r="E3" s="137"/>
      <c r="F3" s="137"/>
      <c r="G3" s="137"/>
      <c r="H3" s="134"/>
      <c r="I3" s="135" t="s">
        <v>11</v>
      </c>
      <c r="J3" s="136" t="s">
        <v>104</v>
      </c>
      <c r="K3" s="137" t="s">
        <v>105</v>
      </c>
      <c r="L3" s="134"/>
      <c r="M3" s="134"/>
      <c r="N3" s="134"/>
      <c r="O3" s="138" t="s">
        <v>11</v>
      </c>
      <c r="P3" s="133" t="s">
        <v>106</v>
      </c>
      <c r="Q3" s="134"/>
      <c r="R3" s="139"/>
      <c r="S3" s="140"/>
      <c r="T3" s="141"/>
      <c r="U3" s="166"/>
      <c r="V3" s="142" t="s">
        <v>107</v>
      </c>
    </row>
    <row r="4" spans="1:22" ht="16.5" thickBot="1" x14ac:dyDescent="0.3">
      <c r="A4" s="143"/>
      <c r="B4" s="144" t="s">
        <v>108</v>
      </c>
      <c r="C4" s="144"/>
      <c r="D4" s="144"/>
      <c r="E4" s="144" t="s">
        <v>109</v>
      </c>
      <c r="F4" s="144"/>
      <c r="G4" s="144"/>
      <c r="H4" s="144" t="s">
        <v>110</v>
      </c>
      <c r="I4" s="145" t="s">
        <v>111</v>
      </c>
      <c r="J4" s="146"/>
      <c r="K4" s="147" t="s">
        <v>112</v>
      </c>
      <c r="L4" s="148" t="s">
        <v>113</v>
      </c>
      <c r="M4" s="148" t="s">
        <v>114</v>
      </c>
      <c r="N4" s="148" t="s">
        <v>115</v>
      </c>
      <c r="O4" s="149" t="s">
        <v>42</v>
      </c>
      <c r="P4" s="148" t="s">
        <v>112</v>
      </c>
      <c r="Q4" s="148" t="s">
        <v>113</v>
      </c>
      <c r="R4" s="148" t="s">
        <v>114</v>
      </c>
      <c r="S4" s="148" t="s">
        <v>115</v>
      </c>
      <c r="T4" s="149" t="s">
        <v>42</v>
      </c>
      <c r="U4" s="167"/>
      <c r="V4" s="150"/>
    </row>
    <row r="5" spans="1:22" ht="15.75" x14ac:dyDescent="0.25">
      <c r="A5" s="163">
        <v>43770</v>
      </c>
      <c r="B5" s="164">
        <f>Sheet1!D22</f>
        <v>0.28125</v>
      </c>
      <c r="C5" s="164">
        <f>Sheet1!E22</f>
        <v>206.58333333333334</v>
      </c>
      <c r="D5" s="164">
        <f>Sheet1!F22</f>
        <v>206.875</v>
      </c>
      <c r="E5" s="164">
        <f>Sheet1!G22</f>
        <v>0.29166666666665719</v>
      </c>
      <c r="F5" s="164">
        <f>Sheet1!H22</f>
        <v>206.90625</v>
      </c>
      <c r="G5" s="164">
        <f>Sheet1!I22</f>
        <v>207.20833333333334</v>
      </c>
      <c r="H5" s="164">
        <f>Sheet1!J22</f>
        <v>0.30208333333334281</v>
      </c>
      <c r="I5" s="165">
        <f>B5+E5+H5</f>
        <v>0.875</v>
      </c>
      <c r="J5" s="164">
        <v>0.125</v>
      </c>
      <c r="K5" s="164">
        <v>0</v>
      </c>
      <c r="L5" s="164">
        <v>0</v>
      </c>
      <c r="M5" s="164">
        <v>0</v>
      </c>
      <c r="N5" s="164">
        <v>0</v>
      </c>
      <c r="O5" s="165">
        <f>SUM(K5:N5)</f>
        <v>0</v>
      </c>
      <c r="P5" s="164">
        <v>0</v>
      </c>
      <c r="Q5" s="164">
        <v>0</v>
      </c>
      <c r="R5" s="164">
        <v>0</v>
      </c>
      <c r="S5" s="164">
        <v>0</v>
      </c>
      <c r="T5" s="165">
        <f>SUM(P5:S5)</f>
        <v>0</v>
      </c>
      <c r="U5" s="168">
        <f>I5+O5+J5+T5</f>
        <v>1</v>
      </c>
      <c r="V5" s="152"/>
    </row>
    <row r="6" spans="1:22" ht="30" x14ac:dyDescent="0.25">
      <c r="A6" s="163">
        <v>43771</v>
      </c>
      <c r="B6" s="164">
        <f>Sheet2!D22</f>
        <v>0.23958333333331439</v>
      </c>
      <c r="C6" s="164">
        <f>Sheet2!E22</f>
        <v>206.57638888888889</v>
      </c>
      <c r="D6" s="164">
        <f>Sheet2!F22</f>
        <v>206.72916666666666</v>
      </c>
      <c r="E6" s="164">
        <f>Sheet2!G22</f>
        <v>0.15277777777777146</v>
      </c>
      <c r="F6" s="164">
        <f>Sheet2!H22</f>
        <v>0</v>
      </c>
      <c r="G6" s="164">
        <f>Sheet2!I22</f>
        <v>0</v>
      </c>
      <c r="H6" s="164">
        <f>Sheet2!J22</f>
        <v>0</v>
      </c>
      <c r="I6" s="165">
        <f t="shared" ref="I6:I34" si="0">B6+E6+H6</f>
        <v>0.39236111111108585</v>
      </c>
      <c r="J6" s="164">
        <v>0.20486111111111113</v>
      </c>
      <c r="K6" s="164">
        <v>0</v>
      </c>
      <c r="L6" s="164">
        <v>0</v>
      </c>
      <c r="M6" s="164">
        <v>0.15277777777777776</v>
      </c>
      <c r="N6" s="164">
        <v>0</v>
      </c>
      <c r="O6" s="165">
        <f t="shared" ref="O6:O34" si="1">SUM(K6:N6)</f>
        <v>0.15277777777777776</v>
      </c>
      <c r="P6" s="164">
        <v>0</v>
      </c>
      <c r="Q6" s="164">
        <v>0.25</v>
      </c>
      <c r="R6" s="164">
        <v>0</v>
      </c>
      <c r="S6" s="164">
        <v>0</v>
      </c>
      <c r="T6" s="165">
        <f t="shared" ref="T6:T34" si="2">SUM(P6:S6)</f>
        <v>0.25</v>
      </c>
      <c r="U6" s="168">
        <f t="shared" ref="U6:U34" si="3">I6+O6+J6+T6</f>
        <v>0.9999999999999748</v>
      </c>
      <c r="V6" s="152" t="s">
        <v>258</v>
      </c>
    </row>
    <row r="7" spans="1:22" ht="15.75" x14ac:dyDescent="0.25">
      <c r="A7" s="163">
        <v>43772</v>
      </c>
      <c r="B7" s="164">
        <f>Sheet3!D22</f>
        <v>0</v>
      </c>
      <c r="C7" s="164">
        <f>Sheet3!E22</f>
        <v>0</v>
      </c>
      <c r="D7" s="164">
        <f>Sheet3!F22</f>
        <v>0</v>
      </c>
      <c r="E7" s="164">
        <f>Sheet3!G22</f>
        <v>0</v>
      </c>
      <c r="F7" s="164">
        <f>Sheet3!H22</f>
        <v>0</v>
      </c>
      <c r="G7" s="164">
        <f>Sheet3!I22</f>
        <v>0</v>
      </c>
      <c r="H7" s="164">
        <f>Sheet3!J22</f>
        <v>0</v>
      </c>
      <c r="I7" s="165">
        <f t="shared" si="0"/>
        <v>0</v>
      </c>
      <c r="J7" s="164">
        <v>0</v>
      </c>
      <c r="K7" s="164">
        <v>0</v>
      </c>
      <c r="L7" s="164">
        <v>0</v>
      </c>
      <c r="M7" s="164">
        <v>0</v>
      </c>
      <c r="N7" s="164">
        <v>0</v>
      </c>
      <c r="O7" s="165">
        <f t="shared" si="1"/>
        <v>0</v>
      </c>
      <c r="P7" s="164">
        <v>0.99930555555555556</v>
      </c>
      <c r="Q7" s="164">
        <v>6.9444444444444447E-4</v>
      </c>
      <c r="R7" s="164">
        <v>0</v>
      </c>
      <c r="S7" s="164">
        <v>0</v>
      </c>
      <c r="T7" s="165">
        <f t="shared" si="2"/>
        <v>1</v>
      </c>
      <c r="U7" s="168">
        <f t="shared" si="3"/>
        <v>1</v>
      </c>
      <c r="V7" s="152" t="s">
        <v>259</v>
      </c>
    </row>
    <row r="8" spans="1:22" ht="15.75" x14ac:dyDescent="0.25">
      <c r="A8" s="163">
        <v>43773</v>
      </c>
      <c r="B8" s="164">
        <f>Sheet4!D22</f>
        <v>0</v>
      </c>
      <c r="C8" s="164">
        <f>Sheet4!E22</f>
        <v>0</v>
      </c>
      <c r="D8" s="164">
        <f>Sheet4!F22</f>
        <v>0</v>
      </c>
      <c r="E8" s="164">
        <f>Sheet4!G22</f>
        <v>0</v>
      </c>
      <c r="F8" s="164">
        <f>Sheet4!H22</f>
        <v>0</v>
      </c>
      <c r="G8" s="164">
        <f>Sheet4!I22</f>
        <v>0</v>
      </c>
      <c r="H8" s="164">
        <f>Sheet4!J22</f>
        <v>0</v>
      </c>
      <c r="I8" s="165">
        <f t="shared" si="0"/>
        <v>0</v>
      </c>
      <c r="J8" s="164">
        <v>0</v>
      </c>
      <c r="K8" s="164">
        <v>0</v>
      </c>
      <c r="L8" s="164">
        <v>0</v>
      </c>
      <c r="M8" s="164">
        <v>0</v>
      </c>
      <c r="N8" s="164">
        <v>0</v>
      </c>
      <c r="O8" s="165">
        <f t="shared" si="1"/>
        <v>0</v>
      </c>
      <c r="P8" s="164">
        <v>0.99930555555555556</v>
      </c>
      <c r="Q8" s="164">
        <v>6.9444444444444447E-4</v>
      </c>
      <c r="R8" s="164">
        <v>0</v>
      </c>
      <c r="S8" s="164">
        <v>0</v>
      </c>
      <c r="T8" s="165">
        <f t="shared" si="2"/>
        <v>1</v>
      </c>
      <c r="U8" s="168">
        <f t="shared" si="3"/>
        <v>1</v>
      </c>
      <c r="V8" s="272" t="s">
        <v>260</v>
      </c>
    </row>
    <row r="9" spans="1:22" ht="15.75" x14ac:dyDescent="0.25">
      <c r="A9" s="163">
        <v>43774</v>
      </c>
      <c r="B9" s="164">
        <f>Sheet5!D22</f>
        <v>0</v>
      </c>
      <c r="C9" s="164">
        <f>Sheet4!E23</f>
        <v>206.58333333333334</v>
      </c>
      <c r="D9" s="164">
        <f>Sheet4!F23</f>
        <v>206.875</v>
      </c>
      <c r="E9" s="164">
        <f>Sheet5!G22</f>
        <v>0</v>
      </c>
      <c r="F9" s="164">
        <f>Sheet4!H23</f>
        <v>206.91666666666666</v>
      </c>
      <c r="G9" s="164">
        <f>Sheet4!I23</f>
        <v>207.20833333333334</v>
      </c>
      <c r="H9" s="164">
        <f>Sheet5!J22</f>
        <v>0</v>
      </c>
      <c r="I9" s="165">
        <f t="shared" ref="I9" si="4">B9+E9+H9</f>
        <v>0</v>
      </c>
      <c r="J9" s="164">
        <v>0</v>
      </c>
      <c r="K9" s="164">
        <v>0</v>
      </c>
      <c r="L9" s="164">
        <v>0</v>
      </c>
      <c r="M9" s="164">
        <v>0</v>
      </c>
      <c r="N9" s="164">
        <v>0</v>
      </c>
      <c r="O9" s="165">
        <f t="shared" si="1"/>
        <v>0</v>
      </c>
      <c r="P9" s="164">
        <v>0.99930555555555556</v>
      </c>
      <c r="Q9" s="164">
        <v>6.9444444444444447E-4</v>
      </c>
      <c r="R9" s="164">
        <v>0</v>
      </c>
      <c r="S9" s="164">
        <v>0</v>
      </c>
      <c r="T9" s="165">
        <f t="shared" ref="T9" si="5">SUM(P9:S9)</f>
        <v>1</v>
      </c>
      <c r="U9" s="168">
        <f t="shared" si="3"/>
        <v>1</v>
      </c>
      <c r="V9" s="152" t="s">
        <v>11</v>
      </c>
    </row>
    <row r="10" spans="1:22" ht="15.75" x14ac:dyDescent="0.25">
      <c r="A10" s="163">
        <v>43775</v>
      </c>
      <c r="B10" s="164">
        <f>Sheet6!D22</f>
        <v>0</v>
      </c>
      <c r="C10" s="164">
        <f>Sheet6!E22</f>
        <v>0</v>
      </c>
      <c r="D10" s="164">
        <f>Sheet6!F22</f>
        <v>0</v>
      </c>
      <c r="E10" s="164">
        <f>Sheet6!G22</f>
        <v>0</v>
      </c>
      <c r="F10" s="164">
        <f>Sheet6!H22</f>
        <v>0</v>
      </c>
      <c r="G10" s="164">
        <f>Sheet6!I22</f>
        <v>0</v>
      </c>
      <c r="H10" s="164">
        <f>Sheet6!J22</f>
        <v>0</v>
      </c>
      <c r="I10" s="165">
        <f t="shared" si="0"/>
        <v>0</v>
      </c>
      <c r="J10" s="164">
        <v>0</v>
      </c>
      <c r="K10" s="164">
        <v>0</v>
      </c>
      <c r="L10" s="164">
        <v>0</v>
      </c>
      <c r="M10" s="164">
        <v>0</v>
      </c>
      <c r="N10" s="164">
        <v>0</v>
      </c>
      <c r="O10" s="165">
        <f t="shared" si="1"/>
        <v>0</v>
      </c>
      <c r="P10" s="164">
        <v>0.99930555555555556</v>
      </c>
      <c r="Q10" s="164">
        <v>6.9444444444444447E-4</v>
      </c>
      <c r="R10" s="164">
        <v>0</v>
      </c>
      <c r="S10" s="164">
        <v>0</v>
      </c>
      <c r="T10" s="165">
        <f t="shared" si="2"/>
        <v>1</v>
      </c>
      <c r="U10" s="168">
        <f t="shared" si="3"/>
        <v>1</v>
      </c>
      <c r="V10" s="152" t="s">
        <v>259</v>
      </c>
    </row>
    <row r="11" spans="1:22" ht="15.75" x14ac:dyDescent="0.25">
      <c r="A11" s="163">
        <v>43776</v>
      </c>
      <c r="B11" s="164">
        <f>Sheet7!D22</f>
        <v>0</v>
      </c>
      <c r="C11" s="164">
        <f>Sheet7!E22</f>
        <v>0</v>
      </c>
      <c r="D11" s="164">
        <f>Sheet7!F22</f>
        <v>0</v>
      </c>
      <c r="E11" s="164">
        <f>Sheet7!G22</f>
        <v>0</v>
      </c>
      <c r="F11" s="164">
        <f>Sheet7!H22</f>
        <v>0</v>
      </c>
      <c r="G11" s="164">
        <f>Sheet7!I22</f>
        <v>0</v>
      </c>
      <c r="H11" s="164">
        <f>Sheet7!J22</f>
        <v>0</v>
      </c>
      <c r="I11" s="165">
        <f t="shared" si="0"/>
        <v>0</v>
      </c>
      <c r="J11" s="164">
        <v>0</v>
      </c>
      <c r="K11" s="164">
        <v>0</v>
      </c>
      <c r="L11" s="164">
        <v>0</v>
      </c>
      <c r="M11" s="164">
        <v>0</v>
      </c>
      <c r="N11" s="164">
        <v>0</v>
      </c>
      <c r="O11" s="165">
        <f t="shared" si="1"/>
        <v>0</v>
      </c>
      <c r="P11" s="164">
        <v>0.99930555555555556</v>
      </c>
      <c r="Q11" s="164">
        <v>6.9444444444444447E-4</v>
      </c>
      <c r="R11" s="164">
        <v>0</v>
      </c>
      <c r="S11" s="164">
        <v>0</v>
      </c>
      <c r="T11" s="165">
        <f t="shared" si="2"/>
        <v>1</v>
      </c>
      <c r="U11" s="168">
        <f t="shared" si="3"/>
        <v>1</v>
      </c>
      <c r="V11" s="272" t="s">
        <v>260</v>
      </c>
    </row>
    <row r="12" spans="1:22" ht="15.75" x14ac:dyDescent="0.25">
      <c r="A12" s="163">
        <v>43777</v>
      </c>
      <c r="B12" s="164">
        <f>Sheet8!D22</f>
        <v>0</v>
      </c>
      <c r="C12" s="164">
        <f>Sheet8!E22</f>
        <v>0</v>
      </c>
      <c r="D12" s="164">
        <f>Sheet8!F22</f>
        <v>0</v>
      </c>
      <c r="E12" s="164">
        <f>Sheet8!G22</f>
        <v>0</v>
      </c>
      <c r="F12" s="164">
        <f>Sheet8!H22</f>
        <v>0</v>
      </c>
      <c r="G12" s="164">
        <f>Sheet8!I22</f>
        <v>0</v>
      </c>
      <c r="H12" s="164">
        <f>Sheet8!J22</f>
        <v>0</v>
      </c>
      <c r="I12" s="165">
        <f t="shared" si="0"/>
        <v>0</v>
      </c>
      <c r="J12" s="164">
        <v>0</v>
      </c>
      <c r="K12" s="164">
        <v>0</v>
      </c>
      <c r="L12" s="164">
        <v>0</v>
      </c>
      <c r="M12" s="164">
        <v>0</v>
      </c>
      <c r="N12" s="164">
        <v>0</v>
      </c>
      <c r="O12" s="165">
        <f t="shared" si="1"/>
        <v>0</v>
      </c>
      <c r="P12" s="164">
        <v>0.99930555555555556</v>
      </c>
      <c r="Q12" s="164">
        <v>6.9444444444444447E-4</v>
      </c>
      <c r="R12" s="164">
        <v>0</v>
      </c>
      <c r="S12" s="164">
        <v>0</v>
      </c>
      <c r="T12" s="165">
        <f t="shared" si="2"/>
        <v>1</v>
      </c>
      <c r="U12" s="168">
        <f t="shared" si="3"/>
        <v>1</v>
      </c>
      <c r="V12" s="272" t="s">
        <v>260</v>
      </c>
    </row>
    <row r="13" spans="1:22" ht="15.75" x14ac:dyDescent="0.25">
      <c r="A13" s="163">
        <v>43778</v>
      </c>
      <c r="B13" s="164">
        <f>Sheet9!D22</f>
        <v>0</v>
      </c>
      <c r="C13" s="164">
        <f>Sheet9!E22</f>
        <v>0</v>
      </c>
      <c r="D13" s="164">
        <f>Sheet9!F22</f>
        <v>0</v>
      </c>
      <c r="E13" s="164">
        <f>Sheet9!G22</f>
        <v>0</v>
      </c>
      <c r="F13" s="164">
        <f>Sheet9!H22</f>
        <v>0</v>
      </c>
      <c r="G13" s="164">
        <f>Sheet9!I22</f>
        <v>0</v>
      </c>
      <c r="H13" s="164">
        <f>Sheet9!J22</f>
        <v>0</v>
      </c>
      <c r="I13" s="165">
        <f t="shared" si="0"/>
        <v>0</v>
      </c>
      <c r="J13" s="164">
        <v>0</v>
      </c>
      <c r="K13" s="164">
        <v>0</v>
      </c>
      <c r="L13" s="164">
        <v>0</v>
      </c>
      <c r="M13" s="164">
        <v>0</v>
      </c>
      <c r="N13" s="164">
        <v>0</v>
      </c>
      <c r="O13" s="165">
        <f t="shared" si="1"/>
        <v>0</v>
      </c>
      <c r="P13" s="164">
        <v>0.99930555555555556</v>
      </c>
      <c r="Q13" s="164">
        <v>6.9444444444444447E-4</v>
      </c>
      <c r="R13" s="164">
        <v>0</v>
      </c>
      <c r="S13" s="164">
        <v>0</v>
      </c>
      <c r="T13" s="165">
        <f t="shared" si="2"/>
        <v>1</v>
      </c>
      <c r="U13" s="168">
        <f t="shared" si="3"/>
        <v>1</v>
      </c>
      <c r="V13" s="272" t="s">
        <v>260</v>
      </c>
    </row>
    <row r="14" spans="1:22" ht="15.75" x14ac:dyDescent="0.25">
      <c r="A14" s="163">
        <v>43779</v>
      </c>
      <c r="B14" s="164">
        <f>Sheet10!D22</f>
        <v>0</v>
      </c>
      <c r="C14" s="164">
        <f>Sheet10!E22</f>
        <v>0</v>
      </c>
      <c r="D14" s="164">
        <f>Sheet10!F22</f>
        <v>0</v>
      </c>
      <c r="E14" s="164">
        <f>Sheet10!G22</f>
        <v>0</v>
      </c>
      <c r="F14" s="164">
        <f>Sheet10!H22</f>
        <v>0</v>
      </c>
      <c r="G14" s="164">
        <f>Sheet10!I22</f>
        <v>0</v>
      </c>
      <c r="H14" s="164">
        <f>Sheet10!J22</f>
        <v>0</v>
      </c>
      <c r="I14" s="165">
        <f t="shared" si="0"/>
        <v>0</v>
      </c>
      <c r="J14" s="164">
        <v>0</v>
      </c>
      <c r="K14" s="164">
        <v>0</v>
      </c>
      <c r="L14" s="164">
        <v>0</v>
      </c>
      <c r="M14" s="164">
        <v>0</v>
      </c>
      <c r="N14" s="164">
        <v>0</v>
      </c>
      <c r="O14" s="165">
        <f t="shared" si="1"/>
        <v>0</v>
      </c>
      <c r="P14" s="164">
        <v>0.99930555555555556</v>
      </c>
      <c r="Q14" s="164">
        <v>6.9444444444444447E-4</v>
      </c>
      <c r="R14" s="164">
        <v>0</v>
      </c>
      <c r="S14" s="164">
        <v>0</v>
      </c>
      <c r="T14" s="165">
        <f t="shared" si="2"/>
        <v>1</v>
      </c>
      <c r="U14" s="168">
        <f t="shared" si="3"/>
        <v>1</v>
      </c>
      <c r="V14" s="272" t="s">
        <v>260</v>
      </c>
    </row>
    <row r="15" spans="1:22" ht="15.75" x14ac:dyDescent="0.25">
      <c r="A15" s="163">
        <v>43780</v>
      </c>
      <c r="B15" s="164">
        <f>Sheet11!D22</f>
        <v>0</v>
      </c>
      <c r="C15" s="164">
        <f>Sheet11!E22</f>
        <v>0</v>
      </c>
      <c r="D15" s="164">
        <f>Sheet11!F22</f>
        <v>0</v>
      </c>
      <c r="E15" s="164">
        <f>Sheet11!G22</f>
        <v>0</v>
      </c>
      <c r="F15" s="164">
        <f>Sheet11!H22</f>
        <v>0</v>
      </c>
      <c r="G15" s="164">
        <f>Sheet11!I22</f>
        <v>0</v>
      </c>
      <c r="H15" s="164">
        <f>Sheet11!J22</f>
        <v>0</v>
      </c>
      <c r="I15" s="165">
        <f t="shared" si="0"/>
        <v>0</v>
      </c>
      <c r="J15" s="164">
        <v>0</v>
      </c>
      <c r="K15" s="164">
        <v>0</v>
      </c>
      <c r="L15" s="164">
        <v>0</v>
      </c>
      <c r="M15" s="164">
        <v>0</v>
      </c>
      <c r="N15" s="164">
        <v>0</v>
      </c>
      <c r="O15" s="165">
        <f t="shared" si="1"/>
        <v>0</v>
      </c>
      <c r="P15" s="164">
        <v>0.99930555555555556</v>
      </c>
      <c r="Q15" s="164">
        <v>6.9444444444444447E-4</v>
      </c>
      <c r="R15" s="164">
        <v>0</v>
      </c>
      <c r="S15" s="164">
        <v>0</v>
      </c>
      <c r="T15" s="165">
        <f t="shared" si="2"/>
        <v>1</v>
      </c>
      <c r="U15" s="168">
        <f t="shared" si="3"/>
        <v>1</v>
      </c>
      <c r="V15" s="272" t="s">
        <v>260</v>
      </c>
    </row>
    <row r="16" spans="1:22" ht="15.75" x14ac:dyDescent="0.25">
      <c r="A16" s="163">
        <v>43781</v>
      </c>
      <c r="B16" s="164">
        <f>Sheet12!D22</f>
        <v>0</v>
      </c>
      <c r="C16" s="164">
        <f>Sheet12!E22</f>
        <v>0</v>
      </c>
      <c r="D16" s="164">
        <f>Sheet12!F22</f>
        <v>0</v>
      </c>
      <c r="E16" s="164">
        <f>Sheet12!G22</f>
        <v>0</v>
      </c>
      <c r="F16" s="164">
        <f>Sheet12!H22</f>
        <v>0</v>
      </c>
      <c r="G16" s="164">
        <f>Sheet12!I22</f>
        <v>0</v>
      </c>
      <c r="H16" s="164">
        <f>Sheet12!J22</f>
        <v>0</v>
      </c>
      <c r="I16" s="165">
        <f t="shared" si="0"/>
        <v>0</v>
      </c>
      <c r="J16" s="164">
        <v>0</v>
      </c>
      <c r="K16" s="164">
        <v>0</v>
      </c>
      <c r="L16" s="164">
        <v>0</v>
      </c>
      <c r="M16" s="164">
        <v>0</v>
      </c>
      <c r="N16" s="164">
        <v>0</v>
      </c>
      <c r="O16" s="165">
        <f t="shared" si="1"/>
        <v>0</v>
      </c>
      <c r="P16" s="164">
        <v>0.99930555555555556</v>
      </c>
      <c r="Q16" s="164">
        <v>6.9444444444444447E-4</v>
      </c>
      <c r="R16" s="164">
        <v>0</v>
      </c>
      <c r="S16" s="164">
        <v>0</v>
      </c>
      <c r="T16" s="165">
        <f t="shared" si="2"/>
        <v>1</v>
      </c>
      <c r="U16" s="168">
        <f t="shared" si="3"/>
        <v>1</v>
      </c>
      <c r="V16" s="272" t="s">
        <v>260</v>
      </c>
    </row>
    <row r="17" spans="1:22" ht="15.75" x14ac:dyDescent="0.25">
      <c r="A17" s="163">
        <v>43782</v>
      </c>
      <c r="B17" s="164">
        <f>Sheet13!D22</f>
        <v>0</v>
      </c>
      <c r="C17" s="164">
        <f>Sheet13!E22</f>
        <v>0</v>
      </c>
      <c r="D17" s="164">
        <f>Sheet13!F22</f>
        <v>0</v>
      </c>
      <c r="E17" s="164">
        <f>Sheet13!G22</f>
        <v>0</v>
      </c>
      <c r="F17" s="164">
        <f>Sheet13!H22</f>
        <v>0</v>
      </c>
      <c r="G17" s="164">
        <f>Sheet13!I22</f>
        <v>0</v>
      </c>
      <c r="H17" s="164">
        <f>Sheet13!J22</f>
        <v>0</v>
      </c>
      <c r="I17" s="165">
        <f t="shared" si="0"/>
        <v>0</v>
      </c>
      <c r="J17" s="164">
        <v>0</v>
      </c>
      <c r="K17" s="164">
        <v>0</v>
      </c>
      <c r="L17" s="164">
        <v>0</v>
      </c>
      <c r="M17" s="164">
        <v>0</v>
      </c>
      <c r="N17" s="164">
        <v>0</v>
      </c>
      <c r="O17" s="165">
        <f t="shared" si="1"/>
        <v>0</v>
      </c>
      <c r="P17" s="164">
        <v>0.99930555555555556</v>
      </c>
      <c r="Q17" s="164">
        <v>6.9444444444444447E-4</v>
      </c>
      <c r="R17" s="164">
        <v>0</v>
      </c>
      <c r="S17" s="164">
        <v>0</v>
      </c>
      <c r="T17" s="165">
        <f t="shared" si="2"/>
        <v>1</v>
      </c>
      <c r="U17" s="168">
        <f t="shared" si="3"/>
        <v>1</v>
      </c>
      <c r="V17" s="272" t="s">
        <v>260</v>
      </c>
    </row>
    <row r="18" spans="1:22" ht="15.75" x14ac:dyDescent="0.25">
      <c r="A18" s="163">
        <v>43783</v>
      </c>
      <c r="B18" s="164">
        <f>Sheet14!D22</f>
        <v>0</v>
      </c>
      <c r="C18" s="164">
        <f>Sheet14!E22</f>
        <v>0</v>
      </c>
      <c r="D18" s="164">
        <f>Sheet14!F22</f>
        <v>0</v>
      </c>
      <c r="E18" s="164">
        <f>Sheet14!G22</f>
        <v>0</v>
      </c>
      <c r="F18" s="164">
        <f>Sheet14!H22</f>
        <v>0</v>
      </c>
      <c r="G18" s="164">
        <f>Sheet14!I22</f>
        <v>0</v>
      </c>
      <c r="H18" s="164">
        <f>Sheet14!J22</f>
        <v>0</v>
      </c>
      <c r="I18" s="165">
        <f t="shared" si="0"/>
        <v>0</v>
      </c>
      <c r="J18" s="164">
        <v>0</v>
      </c>
      <c r="K18" s="164">
        <v>0</v>
      </c>
      <c r="L18" s="164">
        <v>0</v>
      </c>
      <c r="M18" s="164">
        <v>0</v>
      </c>
      <c r="N18" s="164">
        <v>0</v>
      </c>
      <c r="O18" s="165">
        <f t="shared" si="1"/>
        <v>0</v>
      </c>
      <c r="P18" s="164">
        <v>0.99930555555555556</v>
      </c>
      <c r="Q18" s="164">
        <v>6.9444444444444447E-4</v>
      </c>
      <c r="R18" s="164">
        <v>0</v>
      </c>
      <c r="S18" s="164">
        <v>0</v>
      </c>
      <c r="T18" s="165">
        <f t="shared" si="2"/>
        <v>1</v>
      </c>
      <c r="U18" s="168">
        <f t="shared" si="3"/>
        <v>1</v>
      </c>
      <c r="V18" s="272" t="s">
        <v>260</v>
      </c>
    </row>
    <row r="19" spans="1:22" ht="15.75" x14ac:dyDescent="0.25">
      <c r="A19" s="163">
        <v>43784</v>
      </c>
      <c r="B19" s="164">
        <f>Sheet14!D22</f>
        <v>0</v>
      </c>
      <c r="C19" s="164">
        <f>Sheet14!E22</f>
        <v>0</v>
      </c>
      <c r="D19" s="164">
        <f>Sheet14!F22</f>
        <v>0</v>
      </c>
      <c r="E19" s="164">
        <f>Sheet14!G22</f>
        <v>0</v>
      </c>
      <c r="F19" s="164">
        <f>Sheet14!H22</f>
        <v>0</v>
      </c>
      <c r="G19" s="164">
        <f>Sheet14!I22</f>
        <v>0</v>
      </c>
      <c r="H19" s="164">
        <f>Sheet14!J22</f>
        <v>0</v>
      </c>
      <c r="I19" s="165">
        <f t="shared" si="0"/>
        <v>0</v>
      </c>
      <c r="J19" s="164">
        <v>0</v>
      </c>
      <c r="K19" s="164">
        <v>0</v>
      </c>
      <c r="L19" s="164">
        <v>0</v>
      </c>
      <c r="M19" s="164">
        <v>0</v>
      </c>
      <c r="N19" s="164">
        <v>0</v>
      </c>
      <c r="O19" s="165">
        <f t="shared" si="1"/>
        <v>0</v>
      </c>
      <c r="P19" s="164">
        <v>0.99930555555555556</v>
      </c>
      <c r="Q19" s="164">
        <v>6.9444444444444447E-4</v>
      </c>
      <c r="R19" s="164">
        <v>0</v>
      </c>
      <c r="S19" s="164">
        <v>0</v>
      </c>
      <c r="T19" s="165">
        <f t="shared" si="2"/>
        <v>1</v>
      </c>
      <c r="U19" s="168">
        <f t="shared" si="3"/>
        <v>1</v>
      </c>
      <c r="V19" s="272" t="s">
        <v>260</v>
      </c>
    </row>
    <row r="20" spans="1:22" ht="15.75" x14ac:dyDescent="0.25">
      <c r="A20" s="163">
        <v>43785</v>
      </c>
      <c r="B20" s="164">
        <f>Sheet16!D22</f>
        <v>0</v>
      </c>
      <c r="C20" s="164" t="str">
        <f>Sheet16!E22</f>
        <v>.</v>
      </c>
      <c r="D20" s="164">
        <f>Sheet16!F22</f>
        <v>0</v>
      </c>
      <c r="E20" s="164">
        <f>Sheet16!G22</f>
        <v>0</v>
      </c>
      <c r="F20" s="164">
        <f>Sheet16!H22</f>
        <v>0</v>
      </c>
      <c r="G20" s="164">
        <f>Sheet16!I22</f>
        <v>0</v>
      </c>
      <c r="H20" s="164">
        <f>Sheet16!J22</f>
        <v>0</v>
      </c>
      <c r="I20" s="165">
        <f t="shared" si="0"/>
        <v>0</v>
      </c>
      <c r="J20" s="164">
        <v>0</v>
      </c>
      <c r="K20" s="164">
        <v>0</v>
      </c>
      <c r="L20" s="164">
        <v>0</v>
      </c>
      <c r="M20" s="164">
        <v>0</v>
      </c>
      <c r="N20" s="164">
        <v>0</v>
      </c>
      <c r="O20" s="165">
        <f t="shared" si="1"/>
        <v>0</v>
      </c>
      <c r="P20" s="164">
        <v>0.99930555555555556</v>
      </c>
      <c r="Q20" s="164">
        <v>6.9444444444444447E-4</v>
      </c>
      <c r="R20" s="164">
        <v>0</v>
      </c>
      <c r="S20" s="164">
        <v>0</v>
      </c>
      <c r="T20" s="165">
        <f t="shared" si="2"/>
        <v>1</v>
      </c>
      <c r="U20" s="168">
        <f t="shared" si="3"/>
        <v>1</v>
      </c>
      <c r="V20" s="272" t="s">
        <v>260</v>
      </c>
    </row>
    <row r="21" spans="1:22" ht="15.75" x14ac:dyDescent="0.25">
      <c r="A21" s="163">
        <v>43786</v>
      </c>
      <c r="B21" s="164">
        <f>Sheet17!D22</f>
        <v>0</v>
      </c>
      <c r="C21" s="164">
        <f>Sheet17!E22</f>
        <v>0</v>
      </c>
      <c r="D21" s="164">
        <f>Sheet17!F22</f>
        <v>0</v>
      </c>
      <c r="E21" s="164">
        <f>Sheet17!G22</f>
        <v>0</v>
      </c>
      <c r="F21" s="164">
        <f>Sheet17!H22</f>
        <v>0</v>
      </c>
      <c r="G21" s="164">
        <f>Sheet17!I22</f>
        <v>0</v>
      </c>
      <c r="H21" s="164">
        <f>Sheet17!J22</f>
        <v>0</v>
      </c>
      <c r="I21" s="165">
        <f t="shared" si="0"/>
        <v>0</v>
      </c>
      <c r="J21" s="164">
        <v>0</v>
      </c>
      <c r="K21" s="164">
        <v>0</v>
      </c>
      <c r="L21" s="164">
        <v>0</v>
      </c>
      <c r="M21" s="164">
        <v>0</v>
      </c>
      <c r="N21" s="164">
        <v>0</v>
      </c>
      <c r="O21" s="165">
        <f t="shared" si="1"/>
        <v>0</v>
      </c>
      <c r="P21" s="164">
        <v>0.99930555555555556</v>
      </c>
      <c r="Q21" s="164">
        <v>6.9444444444444447E-4</v>
      </c>
      <c r="R21" s="164">
        <v>0</v>
      </c>
      <c r="S21" s="164">
        <v>0</v>
      </c>
      <c r="T21" s="165">
        <f t="shared" si="2"/>
        <v>1</v>
      </c>
      <c r="U21" s="168">
        <f t="shared" si="3"/>
        <v>1</v>
      </c>
      <c r="V21" s="272" t="s">
        <v>260</v>
      </c>
    </row>
    <row r="22" spans="1:22" ht="15.75" x14ac:dyDescent="0.25">
      <c r="A22" s="163">
        <v>43787</v>
      </c>
      <c r="B22" s="164">
        <f>Sheet18!D22</f>
        <v>0</v>
      </c>
      <c r="C22" s="164">
        <f>Sheet18!E22</f>
        <v>0</v>
      </c>
      <c r="D22" s="164">
        <f>Sheet18!F22</f>
        <v>0</v>
      </c>
      <c r="E22" s="164">
        <f>Sheet18!G22</f>
        <v>0</v>
      </c>
      <c r="F22" s="164">
        <f>Sheet18!H22</f>
        <v>0</v>
      </c>
      <c r="G22" s="164">
        <f>Sheet18!I22</f>
        <v>0</v>
      </c>
      <c r="H22" s="164">
        <f>Sheet18!J22</f>
        <v>0</v>
      </c>
      <c r="I22" s="165">
        <f t="shared" si="0"/>
        <v>0</v>
      </c>
      <c r="J22" s="164">
        <v>0</v>
      </c>
      <c r="K22" s="164">
        <v>0</v>
      </c>
      <c r="L22" s="164">
        <v>0</v>
      </c>
      <c r="M22" s="164">
        <v>0</v>
      </c>
      <c r="N22" s="164">
        <v>0</v>
      </c>
      <c r="O22" s="165">
        <f t="shared" si="1"/>
        <v>0</v>
      </c>
      <c r="P22" s="164">
        <v>0.99930555555555556</v>
      </c>
      <c r="Q22" s="164">
        <v>6.9444444444444447E-4</v>
      </c>
      <c r="R22" s="164">
        <v>0</v>
      </c>
      <c r="S22" s="164">
        <v>0</v>
      </c>
      <c r="T22" s="165">
        <f t="shared" si="2"/>
        <v>1</v>
      </c>
      <c r="U22" s="168">
        <f t="shared" si="3"/>
        <v>1</v>
      </c>
      <c r="V22" s="272" t="s">
        <v>260</v>
      </c>
    </row>
    <row r="23" spans="1:22" ht="15.75" x14ac:dyDescent="0.25">
      <c r="A23" s="163">
        <v>43788</v>
      </c>
      <c r="B23" s="164">
        <f>Sheet18!D22</f>
        <v>0</v>
      </c>
      <c r="C23" s="164">
        <f>Sheet18!E22</f>
        <v>0</v>
      </c>
      <c r="D23" s="164">
        <f>Sheet18!F22</f>
        <v>0</v>
      </c>
      <c r="E23" s="164">
        <f>Sheet18!G22</f>
        <v>0</v>
      </c>
      <c r="F23" s="164">
        <f>Sheet18!H22</f>
        <v>0</v>
      </c>
      <c r="G23" s="164">
        <f>Sheet18!I22</f>
        <v>0</v>
      </c>
      <c r="H23" s="164">
        <f>Sheet18!J22</f>
        <v>0</v>
      </c>
      <c r="I23" s="165">
        <f t="shared" si="0"/>
        <v>0</v>
      </c>
      <c r="J23" s="164">
        <v>0</v>
      </c>
      <c r="K23" s="164">
        <v>0</v>
      </c>
      <c r="L23" s="164">
        <v>0</v>
      </c>
      <c r="M23" s="164">
        <v>0</v>
      </c>
      <c r="N23" s="164">
        <v>0</v>
      </c>
      <c r="O23" s="165">
        <f t="shared" si="1"/>
        <v>0</v>
      </c>
      <c r="P23" s="164">
        <v>0.99930555555555556</v>
      </c>
      <c r="Q23" s="164">
        <v>6.9444444444444447E-4</v>
      </c>
      <c r="R23" s="164">
        <v>0</v>
      </c>
      <c r="S23" s="164">
        <v>0</v>
      </c>
      <c r="T23" s="165">
        <f t="shared" si="2"/>
        <v>1</v>
      </c>
      <c r="U23" s="168">
        <f t="shared" si="3"/>
        <v>1</v>
      </c>
      <c r="V23" s="272" t="s">
        <v>260</v>
      </c>
    </row>
    <row r="24" spans="1:22" ht="15.75" customHeight="1" x14ac:dyDescent="0.25">
      <c r="A24" s="163">
        <v>43789</v>
      </c>
      <c r="B24" s="164">
        <f>Sheet20!D22</f>
        <v>0.33333333333334281</v>
      </c>
      <c r="C24" s="164">
        <f>Sheet20!E22</f>
        <v>206.625</v>
      </c>
      <c r="D24" s="164">
        <f>Sheet20!F22</f>
        <v>206.91666666666666</v>
      </c>
      <c r="E24" s="164">
        <f>Sheet20!G22</f>
        <v>0.29166666666665719</v>
      </c>
      <c r="F24" s="164">
        <f>Sheet20!H22</f>
        <v>206.95833333333334</v>
      </c>
      <c r="G24" s="164">
        <f>Sheet20!I22</f>
        <v>207.25</v>
      </c>
      <c r="H24" s="164">
        <f>Sheet20!J22</f>
        <v>0.29166666666665719</v>
      </c>
      <c r="I24" s="165">
        <f t="shared" si="0"/>
        <v>0.91666666666665719</v>
      </c>
      <c r="J24" s="164">
        <v>8.3333333333333329E-2</v>
      </c>
      <c r="K24" s="164">
        <v>0</v>
      </c>
      <c r="L24" s="164">
        <v>0</v>
      </c>
      <c r="M24" s="164">
        <v>0</v>
      </c>
      <c r="N24" s="164">
        <v>0</v>
      </c>
      <c r="O24" s="165">
        <f t="shared" si="1"/>
        <v>0</v>
      </c>
      <c r="P24" s="164">
        <v>0</v>
      </c>
      <c r="Q24" s="164">
        <v>0</v>
      </c>
      <c r="R24" s="164">
        <v>0</v>
      </c>
      <c r="S24" s="164">
        <v>0</v>
      </c>
      <c r="T24" s="165">
        <f t="shared" si="2"/>
        <v>0</v>
      </c>
      <c r="U24" s="168">
        <f t="shared" si="3"/>
        <v>0.99999999999999056</v>
      </c>
      <c r="V24" s="152"/>
    </row>
    <row r="25" spans="1:22" ht="15.75" x14ac:dyDescent="0.25">
      <c r="A25" s="163">
        <v>43790</v>
      </c>
      <c r="B25" s="164">
        <f>Sheet21!D22</f>
        <v>0.25347222222220012</v>
      </c>
      <c r="C25" s="164">
        <f>Sheet21!E22</f>
        <v>206.60763888888889</v>
      </c>
      <c r="D25" s="164">
        <f>Sheet21!F22</f>
        <v>206.875</v>
      </c>
      <c r="E25" s="164">
        <f>Sheet21!G22</f>
        <v>0.26736111111111427</v>
      </c>
      <c r="F25" s="164">
        <f>Sheet21!H22</f>
        <v>206.90972222222223</v>
      </c>
      <c r="G25" s="164">
        <f>Sheet21!I22</f>
        <v>207.1875</v>
      </c>
      <c r="H25" s="164">
        <f>Sheet21!J22</f>
        <v>0.27777777777777146</v>
      </c>
      <c r="I25" s="165">
        <f t="shared" si="0"/>
        <v>0.79861111111108585</v>
      </c>
      <c r="J25" s="164">
        <v>9.375E-2</v>
      </c>
      <c r="K25" s="164">
        <v>0</v>
      </c>
      <c r="L25" s="164">
        <v>0</v>
      </c>
      <c r="M25" s="164">
        <v>0.1076388888888889</v>
      </c>
      <c r="N25" s="164">
        <v>0</v>
      </c>
      <c r="O25" s="165">
        <f t="shared" si="1"/>
        <v>0.1076388888888889</v>
      </c>
      <c r="P25" s="164">
        <v>0</v>
      </c>
      <c r="Q25" s="164">
        <v>0</v>
      </c>
      <c r="R25" s="164">
        <v>0</v>
      </c>
      <c r="S25" s="164">
        <v>0</v>
      </c>
      <c r="T25" s="165">
        <f t="shared" si="2"/>
        <v>0</v>
      </c>
      <c r="U25" s="168">
        <f t="shared" si="3"/>
        <v>0.99999999999997469</v>
      </c>
    </row>
    <row r="26" spans="1:22" ht="15.75" x14ac:dyDescent="0.25">
      <c r="A26" s="163">
        <v>43791</v>
      </c>
      <c r="B26" s="164">
        <f>Sheet22!D22</f>
        <v>0.29166666666665719</v>
      </c>
      <c r="C26" s="164">
        <f>Sheet22!E22</f>
        <v>206.57986111111111</v>
      </c>
      <c r="D26" s="164">
        <f>Sheet22!F22</f>
        <v>206.875</v>
      </c>
      <c r="E26" s="164">
        <f>Sheet22!G22</f>
        <v>0.29513888888888573</v>
      </c>
      <c r="F26" s="164">
        <f>Sheet22!H22</f>
        <v>206.875</v>
      </c>
      <c r="G26" s="164">
        <f>Sheet22!I22</f>
        <v>207.20833333333334</v>
      </c>
      <c r="H26" s="164">
        <f>Sheet22!J22</f>
        <v>0.33333333333334281</v>
      </c>
      <c r="I26" s="165">
        <f t="shared" si="0"/>
        <v>0.92013888888888573</v>
      </c>
      <c r="J26" s="164">
        <v>7.9861111111111105E-2</v>
      </c>
      <c r="K26" s="164">
        <v>0</v>
      </c>
      <c r="L26" s="164">
        <v>0</v>
      </c>
      <c r="M26" s="164">
        <v>0</v>
      </c>
      <c r="N26" s="164">
        <v>0</v>
      </c>
      <c r="O26" s="165">
        <f t="shared" si="1"/>
        <v>0</v>
      </c>
      <c r="P26" s="164">
        <v>0</v>
      </c>
      <c r="Q26" s="164">
        <v>0</v>
      </c>
      <c r="R26" s="164">
        <v>0</v>
      </c>
      <c r="S26" s="164">
        <v>0</v>
      </c>
      <c r="T26" s="165">
        <f t="shared" si="2"/>
        <v>0</v>
      </c>
      <c r="U26" s="168">
        <f t="shared" si="3"/>
        <v>0.99999999999999689</v>
      </c>
      <c r="V26" s="173"/>
    </row>
    <row r="27" spans="1:22" ht="15.75" x14ac:dyDescent="0.25">
      <c r="A27" s="163">
        <v>43792</v>
      </c>
      <c r="B27" s="164">
        <f>Sheet23!D22</f>
        <v>0.22916666666665719</v>
      </c>
      <c r="C27" s="164">
        <f>Sheet23!E22</f>
        <v>206.57291666666666</v>
      </c>
      <c r="D27" s="164">
        <f>Sheet23!F22</f>
        <v>206.875</v>
      </c>
      <c r="E27" s="164">
        <f>Sheet23!G22</f>
        <v>0.30208333333334281</v>
      </c>
      <c r="F27" s="164">
        <f>Sheet23!H22</f>
        <v>206.91319444444446</v>
      </c>
      <c r="G27" s="164">
        <f>Sheet23!I22</f>
        <v>207.20833333333334</v>
      </c>
      <c r="H27" s="164">
        <f>Sheet23!J22</f>
        <v>0.29513888888888573</v>
      </c>
      <c r="I27" s="165">
        <f t="shared" si="0"/>
        <v>0.82638888888888573</v>
      </c>
      <c r="J27" s="164">
        <v>0.13194444444444445</v>
      </c>
      <c r="K27" s="164">
        <v>0</v>
      </c>
      <c r="L27" s="164">
        <v>0</v>
      </c>
      <c r="M27" s="164">
        <v>4.1666666666666664E-2</v>
      </c>
      <c r="N27" s="164">
        <v>0</v>
      </c>
      <c r="O27" s="165">
        <f t="shared" si="1"/>
        <v>4.1666666666666664E-2</v>
      </c>
      <c r="P27" s="164">
        <v>0</v>
      </c>
      <c r="Q27" s="164">
        <v>0</v>
      </c>
      <c r="R27" s="164">
        <v>0</v>
      </c>
      <c r="S27" s="164">
        <v>0</v>
      </c>
      <c r="T27" s="165">
        <f t="shared" si="2"/>
        <v>0</v>
      </c>
      <c r="U27" s="168">
        <f t="shared" si="3"/>
        <v>0.99999999999999678</v>
      </c>
      <c r="V27" s="152"/>
    </row>
    <row r="28" spans="1:22" ht="15.75" x14ac:dyDescent="0.25">
      <c r="A28" s="163">
        <v>43793</v>
      </c>
      <c r="B28" s="164">
        <f>Sheet24!D22</f>
        <v>0.26388888888888573</v>
      </c>
      <c r="C28" s="164">
        <f>Sheet24!E22</f>
        <v>206.59027777777777</v>
      </c>
      <c r="D28" s="164">
        <f>Sheet24!F22</f>
        <v>206.875</v>
      </c>
      <c r="E28" s="164">
        <f>Sheet24!G22</f>
        <v>0.28472222222222854</v>
      </c>
      <c r="F28" s="164">
        <f>Sheet24!H22</f>
        <v>206.9375</v>
      </c>
      <c r="G28" s="164">
        <f>Sheet24!I22</f>
        <v>207.20833333333334</v>
      </c>
      <c r="H28" s="164">
        <f>Sheet24!J22</f>
        <v>0.27083333333334281</v>
      </c>
      <c r="I28" s="165">
        <f t="shared" si="0"/>
        <v>0.81944444444445708</v>
      </c>
      <c r="J28" s="164">
        <v>0.18055555555555555</v>
      </c>
      <c r="K28" s="164">
        <v>0</v>
      </c>
      <c r="L28" s="164">
        <v>0</v>
      </c>
      <c r="M28" s="164">
        <v>0</v>
      </c>
      <c r="N28" s="164">
        <v>0</v>
      </c>
      <c r="O28" s="165">
        <f t="shared" si="1"/>
        <v>0</v>
      </c>
      <c r="P28" s="164">
        <v>0</v>
      </c>
      <c r="Q28" s="164">
        <v>0</v>
      </c>
      <c r="R28" s="164">
        <v>0</v>
      </c>
      <c r="S28" s="164">
        <v>0</v>
      </c>
      <c r="T28" s="165">
        <f t="shared" si="2"/>
        <v>0</v>
      </c>
      <c r="U28" s="168">
        <f t="shared" si="3"/>
        <v>1.0000000000000127</v>
      </c>
      <c r="V28" s="152"/>
    </row>
    <row r="29" spans="1:22" ht="31.5" x14ac:dyDescent="0.25">
      <c r="A29" s="163">
        <v>43794</v>
      </c>
      <c r="B29" s="164">
        <f>Sheet25!D22</f>
        <v>0.27777777777777146</v>
      </c>
      <c r="C29" s="164">
        <f>Sheet25!E22</f>
        <v>206.58333333333334</v>
      </c>
      <c r="D29" s="164">
        <f>Sheet25!F22</f>
        <v>206.875</v>
      </c>
      <c r="E29" s="164">
        <f>Sheet25!G22</f>
        <v>0.29166666666665719</v>
      </c>
      <c r="F29" s="164">
        <f>Sheet25!H22</f>
        <v>206.98263888888889</v>
      </c>
      <c r="G29" s="164">
        <f>Sheet25!I22</f>
        <v>207.20833333333334</v>
      </c>
      <c r="H29" s="164">
        <f>Sheet25!J22</f>
        <v>0.22569444444445708</v>
      </c>
      <c r="I29" s="165">
        <f t="shared" si="0"/>
        <v>0.79513888888888573</v>
      </c>
      <c r="J29" s="164">
        <v>9.0277777777777776E-2</v>
      </c>
      <c r="K29" s="164">
        <v>0</v>
      </c>
      <c r="L29" s="164">
        <v>0</v>
      </c>
      <c r="M29" s="164">
        <v>0</v>
      </c>
      <c r="N29" s="164">
        <v>0</v>
      </c>
      <c r="O29" s="165">
        <f t="shared" si="1"/>
        <v>0</v>
      </c>
      <c r="P29" s="164">
        <v>0</v>
      </c>
      <c r="Q29" s="164">
        <v>0.11458333333333333</v>
      </c>
      <c r="R29" s="164">
        <v>0</v>
      </c>
      <c r="S29" s="164">
        <v>0</v>
      </c>
      <c r="T29" s="165">
        <f t="shared" si="2"/>
        <v>0.11458333333333333</v>
      </c>
      <c r="U29" s="168">
        <f t="shared" si="3"/>
        <v>0.99999999999999689</v>
      </c>
      <c r="V29" s="273" t="s">
        <v>273</v>
      </c>
    </row>
    <row r="30" spans="1:22" ht="15.75" x14ac:dyDescent="0.25">
      <c r="A30" s="163">
        <v>43795</v>
      </c>
      <c r="B30" s="164">
        <f>Sheet26!D22</f>
        <v>0.27083333333331439</v>
      </c>
      <c r="C30" s="164">
        <f>Sheet26!E22</f>
        <v>206.58333333333334</v>
      </c>
      <c r="D30" s="164">
        <f>Sheet26!F22</f>
        <v>206.875</v>
      </c>
      <c r="E30" s="164">
        <f>Sheet26!G22</f>
        <v>0.29166666666665719</v>
      </c>
      <c r="F30" s="164">
        <f>Sheet26!H22</f>
        <v>206.92013888888889</v>
      </c>
      <c r="G30" s="164">
        <f>Sheet26!I22</f>
        <v>207.20833333333334</v>
      </c>
      <c r="H30" s="164">
        <f>Sheet26!J22</f>
        <v>0.28819444444445708</v>
      </c>
      <c r="I30" s="165">
        <f t="shared" si="0"/>
        <v>0.85069444444442865</v>
      </c>
      <c r="J30" s="164">
        <v>0.14930555555555555</v>
      </c>
      <c r="K30" s="164">
        <v>0</v>
      </c>
      <c r="L30" s="164">
        <v>0</v>
      </c>
      <c r="M30" s="164">
        <v>0</v>
      </c>
      <c r="N30" s="164">
        <v>0</v>
      </c>
      <c r="O30" s="165">
        <f t="shared" si="1"/>
        <v>0</v>
      </c>
      <c r="P30" s="164">
        <v>0</v>
      </c>
      <c r="Q30" s="164">
        <v>0</v>
      </c>
      <c r="R30" s="164">
        <v>0</v>
      </c>
      <c r="S30" s="164">
        <v>0</v>
      </c>
      <c r="T30" s="165">
        <f t="shared" si="2"/>
        <v>0</v>
      </c>
      <c r="U30" s="168">
        <f t="shared" si="3"/>
        <v>0.99999999999998423</v>
      </c>
      <c r="V30" s="152"/>
    </row>
    <row r="31" spans="1:22" ht="15.75" x14ac:dyDescent="0.25">
      <c r="A31" s="163">
        <v>43796</v>
      </c>
      <c r="B31" s="164">
        <f>Sheet27!D22</f>
        <v>0.27083333333331439</v>
      </c>
      <c r="C31" s="164">
        <f>Sheet27!E22</f>
        <v>206.58333333333334</v>
      </c>
      <c r="D31" s="164">
        <f>Sheet27!F22</f>
        <v>206.875</v>
      </c>
      <c r="E31" s="164">
        <f>Sheet27!G22</f>
        <v>0.29166666666665719</v>
      </c>
      <c r="F31" s="164">
        <f>Sheet27!H22</f>
        <v>206.91319444444446</v>
      </c>
      <c r="G31" s="164">
        <f>Sheet27!I22</f>
        <v>207.20833333333334</v>
      </c>
      <c r="H31" s="164">
        <f>Sheet27!J22</f>
        <v>0.29513888888888573</v>
      </c>
      <c r="I31" s="165">
        <f t="shared" si="0"/>
        <v>0.85763888888885731</v>
      </c>
      <c r="J31" s="164">
        <v>0.1423611111111111</v>
      </c>
      <c r="K31" s="164">
        <v>0</v>
      </c>
      <c r="L31" s="164">
        <v>0</v>
      </c>
      <c r="M31" s="164">
        <v>0</v>
      </c>
      <c r="N31" s="164">
        <v>0</v>
      </c>
      <c r="O31" s="165">
        <f t="shared" si="1"/>
        <v>0</v>
      </c>
      <c r="P31" s="164">
        <v>0</v>
      </c>
      <c r="Q31" s="164">
        <v>0</v>
      </c>
      <c r="R31" s="164">
        <v>0</v>
      </c>
      <c r="S31" s="164">
        <v>0</v>
      </c>
      <c r="T31" s="165">
        <f t="shared" si="2"/>
        <v>0</v>
      </c>
      <c r="U31" s="168">
        <f t="shared" si="3"/>
        <v>0.99999999999996847</v>
      </c>
      <c r="V31" s="152"/>
    </row>
    <row r="32" spans="1:22" ht="30" x14ac:dyDescent="0.25">
      <c r="A32" s="163">
        <v>43797</v>
      </c>
      <c r="B32" s="164">
        <f>Sheet28!D22</f>
        <v>0.23611111111111427</v>
      </c>
      <c r="C32" s="164">
        <f>Sheet28!E22</f>
        <v>206.58333333333334</v>
      </c>
      <c r="D32" s="164">
        <f>Sheet28!F22</f>
        <v>206.79166666666666</v>
      </c>
      <c r="E32" s="164">
        <f>Sheet28!G22</f>
        <v>0.20833333333331439</v>
      </c>
      <c r="F32" s="164">
        <f>Sheet28!H22</f>
        <v>206.9375</v>
      </c>
      <c r="G32" s="164">
        <f>Sheet28!I22</f>
        <v>207.20833333333334</v>
      </c>
      <c r="H32" s="164">
        <f>Sheet28!J22</f>
        <v>0.27083333333334281</v>
      </c>
      <c r="I32" s="165">
        <f t="shared" si="0"/>
        <v>0.71527777777777146</v>
      </c>
      <c r="J32" s="164">
        <v>0.125</v>
      </c>
      <c r="K32" s="164">
        <v>0</v>
      </c>
      <c r="L32" s="164">
        <v>0</v>
      </c>
      <c r="M32" s="164">
        <v>0.15972222222222224</v>
      </c>
      <c r="N32" s="164">
        <v>0</v>
      </c>
      <c r="O32" s="165">
        <f t="shared" si="1"/>
        <v>0.15972222222222224</v>
      </c>
      <c r="P32" s="164">
        <v>0</v>
      </c>
      <c r="Q32" s="164">
        <v>0</v>
      </c>
      <c r="R32" s="164">
        <v>0</v>
      </c>
      <c r="S32" s="164">
        <v>0</v>
      </c>
      <c r="T32" s="165">
        <f t="shared" si="2"/>
        <v>0</v>
      </c>
      <c r="U32" s="168">
        <f>I32+O32+J32+T32</f>
        <v>0.99999999999999367</v>
      </c>
      <c r="V32" s="152" t="s">
        <v>272</v>
      </c>
    </row>
    <row r="33" spans="1:22" ht="45" x14ac:dyDescent="0.25">
      <c r="A33" s="163">
        <v>43798</v>
      </c>
      <c r="B33" s="164">
        <f>Sheet29!D22</f>
        <v>0.29513888888888573</v>
      </c>
      <c r="C33" s="164">
        <f>Sheet29!E22</f>
        <v>206.65277777777777</v>
      </c>
      <c r="D33" s="164">
        <f>Sheet29!F22</f>
        <v>206.875</v>
      </c>
      <c r="E33" s="164">
        <f>Sheet29!G22</f>
        <v>0.22222222222222854</v>
      </c>
      <c r="F33" s="164">
        <f>Sheet29!H22</f>
        <v>206.91666666666666</v>
      </c>
      <c r="G33" s="164">
        <f>Sheet29!I22</f>
        <v>207.20833333333334</v>
      </c>
      <c r="H33" s="164">
        <f>Sheet29!J22</f>
        <v>0.29166666666668561</v>
      </c>
      <c r="I33" s="165">
        <f t="shared" si="0"/>
        <v>0.80902777777779988</v>
      </c>
      <c r="J33" s="164">
        <v>0.10416666666666667</v>
      </c>
      <c r="K33" s="164">
        <v>0</v>
      </c>
      <c r="L33" s="164">
        <v>0</v>
      </c>
      <c r="M33" s="164">
        <v>8.6805555555555566E-2</v>
      </c>
      <c r="N33" s="164">
        <v>0</v>
      </c>
      <c r="O33" s="165">
        <f t="shared" si="1"/>
        <v>8.6805555555555566E-2</v>
      </c>
      <c r="P33" s="164">
        <v>0</v>
      </c>
      <c r="Q33" s="164">
        <v>0</v>
      </c>
      <c r="R33" s="164">
        <v>0</v>
      </c>
      <c r="S33" s="164">
        <v>0</v>
      </c>
      <c r="T33" s="165">
        <f t="shared" si="2"/>
        <v>0</v>
      </c>
      <c r="U33" s="168">
        <f t="shared" si="3"/>
        <v>1.0000000000000222</v>
      </c>
      <c r="V33" s="152" t="s">
        <v>271</v>
      </c>
    </row>
    <row r="34" spans="1:22" ht="15.75" x14ac:dyDescent="0.25">
      <c r="A34" s="163">
        <v>43799</v>
      </c>
      <c r="B34" s="164">
        <f>Sheet30!D22</f>
        <v>0.29513888888888573</v>
      </c>
      <c r="C34" s="164">
        <f>Sheet30!E22</f>
        <v>206.58333333333334</v>
      </c>
      <c r="D34" s="164">
        <f>Sheet30!F22</f>
        <v>206.875</v>
      </c>
      <c r="E34" s="164">
        <f>Sheet30!G22</f>
        <v>0.29166666666665719</v>
      </c>
      <c r="F34" s="164">
        <f>Sheet30!H22</f>
        <v>206.91666666666666</v>
      </c>
      <c r="G34" s="164">
        <f>Sheet30!I22</f>
        <v>207.20833333333334</v>
      </c>
      <c r="H34" s="164">
        <f>Sheet30!J22</f>
        <v>0.29166666666668561</v>
      </c>
      <c r="I34" s="165">
        <f t="shared" si="0"/>
        <v>0.87847222222222854</v>
      </c>
      <c r="J34" s="164">
        <v>0.12152777777777778</v>
      </c>
      <c r="K34" s="164">
        <v>0</v>
      </c>
      <c r="L34" s="164">
        <v>0</v>
      </c>
      <c r="M34" s="164">
        <v>0</v>
      </c>
      <c r="N34" s="164">
        <v>0</v>
      </c>
      <c r="O34" s="165">
        <f t="shared" si="1"/>
        <v>0</v>
      </c>
      <c r="P34" s="164">
        <v>0</v>
      </c>
      <c r="Q34" s="164">
        <v>0</v>
      </c>
      <c r="R34" s="164">
        <v>0</v>
      </c>
      <c r="S34" s="164">
        <v>0</v>
      </c>
      <c r="T34" s="165">
        <f t="shared" si="2"/>
        <v>0</v>
      </c>
      <c r="U34" s="168">
        <f t="shared" si="3"/>
        <v>1.0000000000000062</v>
      </c>
      <c r="V34" s="152"/>
    </row>
    <row r="35" spans="1:22" ht="15.75" x14ac:dyDescent="0.25">
      <c r="A35" s="153" t="s">
        <v>116</v>
      </c>
      <c r="B35" s="151" t="s">
        <v>11</v>
      </c>
      <c r="C35" s="151"/>
      <c r="D35" s="151"/>
      <c r="E35" s="151"/>
      <c r="F35" s="151"/>
      <c r="G35" s="151"/>
      <c r="H35" s="151" t="s">
        <v>11</v>
      </c>
      <c r="I35" s="174">
        <f>SUM(I5:I34)</f>
        <v>10.454861111111029</v>
      </c>
      <c r="J35" s="174">
        <f t="shared" ref="J35:S35" si="6">SUM(J5:J34)</f>
        <v>1.6319444444444444</v>
      </c>
      <c r="K35" s="174">
        <f>SUM(K5:K34)</f>
        <v>0</v>
      </c>
      <c r="L35" s="174">
        <f t="shared" si="6"/>
        <v>0</v>
      </c>
      <c r="M35" s="174">
        <f t="shared" si="6"/>
        <v>0.54861111111111116</v>
      </c>
      <c r="N35" s="174">
        <f t="shared" si="6"/>
        <v>0</v>
      </c>
      <c r="O35" s="174">
        <f t="shared" si="6"/>
        <v>0.54861111111111116</v>
      </c>
      <c r="P35" s="174">
        <f t="shared" si="6"/>
        <v>16.988194444444442</v>
      </c>
      <c r="Q35" s="174">
        <f t="shared" si="6"/>
        <v>0.37638888888888883</v>
      </c>
      <c r="R35" s="174">
        <f t="shared" si="6"/>
        <v>0</v>
      </c>
      <c r="S35" s="174">
        <f t="shared" si="6"/>
        <v>0</v>
      </c>
      <c r="T35" s="174">
        <f>SUM(T5:T34)</f>
        <v>17.364583333333332</v>
      </c>
      <c r="U35" s="175">
        <f>I35+O35+T35+J35</f>
        <v>29.999999999999915</v>
      </c>
      <c r="V35" s="102"/>
    </row>
    <row r="36" spans="1:22" ht="15.75" x14ac:dyDescent="0.25">
      <c r="B36" s="154"/>
      <c r="C36" s="154"/>
      <c r="D36" s="154"/>
      <c r="E36" s="154"/>
      <c r="F36" s="154"/>
      <c r="G36" s="154"/>
      <c r="H36" s="154"/>
      <c r="I36" s="155"/>
      <c r="J36" s="156"/>
      <c r="K36" s="154"/>
      <c r="L36" s="154"/>
      <c r="M36" s="154"/>
      <c r="N36" s="154"/>
      <c r="O36" s="154"/>
      <c r="P36" s="154"/>
      <c r="Q36" s="154"/>
      <c r="R36" s="154"/>
      <c r="S36" s="154"/>
      <c r="T36" s="157"/>
      <c r="U36" s="157"/>
    </row>
    <row r="37" spans="1:22" x14ac:dyDescent="0.25">
      <c r="B37" s="154"/>
      <c r="C37" s="154"/>
      <c r="D37" s="154"/>
      <c r="E37" s="154"/>
      <c r="F37" s="154"/>
      <c r="G37" s="154"/>
      <c r="H37" s="154"/>
      <c r="I37" s="155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</row>
    <row r="38" spans="1:22" x14ac:dyDescent="0.25"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8"/>
      <c r="N38" s="154"/>
      <c r="O38" s="154"/>
      <c r="P38" s="154"/>
      <c r="Q38" s="154"/>
      <c r="R38" s="154" t="s">
        <v>118</v>
      </c>
      <c r="S38" s="154"/>
      <c r="T38" s="154"/>
      <c r="U38" s="154"/>
    </row>
    <row r="39" spans="1:22" x14ac:dyDescent="0.25">
      <c r="B39" s="154"/>
      <c r="C39" s="154"/>
      <c r="D39" s="154"/>
      <c r="E39" s="154"/>
      <c r="F39" s="154"/>
      <c r="G39" s="154"/>
      <c r="H39" s="154"/>
      <c r="I39" s="159"/>
      <c r="J39" s="159"/>
      <c r="K39" s="159"/>
      <c r="L39" s="159"/>
      <c r="M39" s="159"/>
      <c r="N39" s="159"/>
      <c r="O39" s="160"/>
      <c r="P39" s="159"/>
      <c r="Q39" s="159"/>
      <c r="R39" s="159" t="s">
        <v>119</v>
      </c>
      <c r="S39" s="159"/>
      <c r="T39" s="154"/>
      <c r="U39" s="154"/>
    </row>
    <row r="40" spans="1:22" ht="15.75" x14ac:dyDescent="0.25">
      <c r="A40" s="161" t="s">
        <v>120</v>
      </c>
      <c r="B40" s="154"/>
      <c r="C40" s="154"/>
      <c r="D40" s="154"/>
      <c r="E40" s="154"/>
      <c r="F40" s="154"/>
      <c r="G40" s="154"/>
      <c r="H40" s="154"/>
      <c r="I40" s="155"/>
      <c r="J40" s="154"/>
      <c r="K40" s="154"/>
      <c r="L40" s="154"/>
      <c r="M40" s="158"/>
      <c r="N40" s="154"/>
      <c r="O40" s="160"/>
      <c r="P40" s="154"/>
      <c r="Q40" s="154"/>
      <c r="R40" s="154"/>
      <c r="S40" s="154"/>
      <c r="T40" s="154"/>
      <c r="U40" s="154"/>
    </row>
    <row r="41" spans="1:22" ht="15.75" x14ac:dyDescent="0.25">
      <c r="A41" s="171">
        <v>1</v>
      </c>
      <c r="B41" s="161" t="s">
        <v>145</v>
      </c>
      <c r="C41" s="224"/>
      <c r="D41" s="224"/>
      <c r="E41" s="224"/>
      <c r="F41" s="224"/>
      <c r="G41" s="224"/>
      <c r="H41" s="224"/>
      <c r="I41" s="225"/>
      <c r="J41" s="154"/>
      <c r="K41" s="154"/>
      <c r="L41" s="154"/>
      <c r="M41" s="154"/>
      <c r="N41" s="154"/>
      <c r="O41" s="160"/>
      <c r="P41" s="154"/>
      <c r="Q41" s="154"/>
      <c r="R41" s="154"/>
      <c r="S41" s="154"/>
      <c r="T41" s="154"/>
      <c r="U41" s="154"/>
    </row>
    <row r="42" spans="1:22" ht="15.75" x14ac:dyDescent="0.25">
      <c r="A42" s="226">
        <v>2</v>
      </c>
      <c r="B42" s="228" t="s">
        <v>146</v>
      </c>
      <c r="C42" s="227"/>
      <c r="D42" s="227"/>
      <c r="E42" s="227"/>
      <c r="F42" s="227"/>
      <c r="G42" s="227"/>
      <c r="H42" s="227"/>
      <c r="I42" s="227"/>
      <c r="J42" s="154"/>
      <c r="K42" s="154"/>
      <c r="L42" s="154"/>
      <c r="M42" s="154"/>
      <c r="N42" s="154"/>
      <c r="O42" s="160"/>
      <c r="P42" s="154"/>
      <c r="Q42" s="154"/>
      <c r="R42" s="154"/>
      <c r="S42" s="154"/>
      <c r="T42" s="154"/>
      <c r="U42" s="154"/>
    </row>
    <row r="43" spans="1:22" ht="15.75" x14ac:dyDescent="0.25">
      <c r="A43" s="226">
        <v>3</v>
      </c>
      <c r="B43" s="224" t="s">
        <v>147</v>
      </c>
      <c r="C43" s="224"/>
      <c r="D43" s="224"/>
      <c r="E43" s="224"/>
      <c r="F43" s="224"/>
      <c r="G43" s="224"/>
      <c r="H43" s="224"/>
      <c r="I43" s="225"/>
      <c r="J43" s="154"/>
      <c r="K43" s="154"/>
      <c r="L43" s="154"/>
      <c r="M43" s="154"/>
      <c r="N43" s="154"/>
      <c r="O43" s="160"/>
      <c r="P43" s="154"/>
      <c r="Q43" s="154"/>
      <c r="R43" s="154"/>
      <c r="S43" s="154"/>
      <c r="T43" s="154"/>
      <c r="U43" s="154"/>
    </row>
    <row r="44" spans="1:22" x14ac:dyDescent="0.25">
      <c r="A44" s="171">
        <v>4</v>
      </c>
      <c r="B44" s="162" t="s">
        <v>148</v>
      </c>
      <c r="C44" s="224"/>
      <c r="D44" s="224"/>
      <c r="E44" s="224"/>
      <c r="F44" s="224"/>
      <c r="G44" s="224"/>
      <c r="H44" s="224"/>
      <c r="I44" s="224"/>
      <c r="J44" s="154"/>
      <c r="K44" s="154"/>
      <c r="L44" s="154"/>
      <c r="M44" s="154"/>
      <c r="N44" s="154"/>
      <c r="O44" s="158"/>
      <c r="P44" s="154"/>
      <c r="Q44" s="154"/>
      <c r="R44" s="154"/>
      <c r="S44" s="154"/>
      <c r="T44" s="154"/>
      <c r="U44" s="154"/>
    </row>
    <row r="45" spans="1:22" ht="15.75" x14ac:dyDescent="0.25">
      <c r="A45" s="161"/>
      <c r="B45" s="154"/>
      <c r="C45" s="154"/>
      <c r="D45" s="154"/>
      <c r="E45" s="155"/>
      <c r="F45" s="154"/>
      <c r="G45" s="154"/>
      <c r="H45" s="154"/>
      <c r="I45" s="154"/>
      <c r="J45" s="154"/>
      <c r="K45" s="160"/>
      <c r="L45" s="154"/>
      <c r="M45" s="154"/>
      <c r="N45" s="154"/>
      <c r="O45" s="154"/>
      <c r="P45" s="154"/>
      <c r="Q45" s="154"/>
    </row>
    <row r="46" spans="1:22" ht="15.75" x14ac:dyDescent="0.25">
      <c r="A46" s="161"/>
      <c r="B46" s="154"/>
      <c r="C46" s="154"/>
      <c r="D46" s="154"/>
      <c r="E46" s="155"/>
      <c r="F46" s="154"/>
      <c r="G46" s="154"/>
      <c r="H46" s="154"/>
      <c r="K46" s="160"/>
      <c r="L46" s="154"/>
      <c r="M46" s="154"/>
      <c r="N46" s="154"/>
      <c r="O46" s="154"/>
      <c r="P46" s="154"/>
      <c r="Q46" s="154"/>
    </row>
    <row r="47" spans="1:22" ht="15.75" x14ac:dyDescent="0.25">
      <c r="A47" s="161"/>
      <c r="B47" s="154"/>
      <c r="C47" s="154"/>
      <c r="D47" s="154"/>
      <c r="E47" s="155"/>
      <c r="F47" s="154"/>
      <c r="G47" s="154"/>
      <c r="H47" s="154"/>
      <c r="I47" s="154"/>
      <c r="J47" s="154"/>
      <c r="K47" s="160"/>
      <c r="L47" s="154"/>
      <c r="M47" s="154"/>
      <c r="N47" s="154"/>
      <c r="O47" s="154"/>
      <c r="P47" s="154"/>
      <c r="Q47" s="154"/>
    </row>
    <row r="48" spans="1:22" x14ac:dyDescent="0.25">
      <c r="A48" s="162"/>
      <c r="B48" s="154"/>
      <c r="C48" s="154"/>
      <c r="D48" s="154"/>
      <c r="E48" s="154"/>
      <c r="F48" s="154"/>
      <c r="G48" s="154"/>
      <c r="H48" s="154"/>
      <c r="I48" s="154"/>
      <c r="J48" s="154"/>
      <c r="K48" s="158"/>
      <c r="L48" s="154"/>
      <c r="M48" s="154"/>
      <c r="N48" s="154"/>
      <c r="O48" s="154"/>
      <c r="P48" s="154"/>
      <c r="Q48" s="154"/>
    </row>
  </sheetData>
  <pageMargins left="0.2" right="0.2" top="0.25" bottom="0.25" header="0.3" footer="0.3"/>
  <pageSetup scale="69" orientation="landscape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8"/>
  <sheetViews>
    <sheetView topLeftCell="A13" workbookViewId="0">
      <selection activeCell="B4" sqref="B4:H34"/>
    </sheetView>
  </sheetViews>
  <sheetFormatPr defaultRowHeight="15" x14ac:dyDescent="0.25"/>
  <cols>
    <col min="1" max="1" width="12" customWidth="1"/>
    <col min="2" max="2" width="8.7109375" customWidth="1"/>
    <col min="3" max="3" width="9.140625" hidden="1" customWidth="1"/>
    <col min="4" max="4" width="0.140625" customWidth="1"/>
    <col min="5" max="5" width="9" customWidth="1"/>
    <col min="6" max="6" width="9.140625" hidden="1" customWidth="1"/>
    <col min="7" max="7" width="0.28515625" hidden="1" customWidth="1"/>
    <col min="8" max="8" width="9.140625" customWidth="1"/>
    <col min="9" max="9" width="10" bestFit="1" customWidth="1"/>
    <col min="12" max="12" width="11.5703125" bestFit="1" customWidth="1"/>
    <col min="18" max="18" width="9.140625" style="176"/>
    <col min="21" max="21" width="11.140625" customWidth="1"/>
    <col min="22" max="22" width="38.7109375" customWidth="1"/>
  </cols>
  <sheetData>
    <row r="1" spans="1:22" ht="22.5" x14ac:dyDescent="0.3">
      <c r="A1" s="129" t="s">
        <v>257</v>
      </c>
      <c r="R1"/>
    </row>
    <row r="2" spans="1:22" ht="21" thickBot="1" x14ac:dyDescent="0.35">
      <c r="A2" s="130" t="s">
        <v>102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R2"/>
    </row>
    <row r="3" spans="1:22" ht="15.75" x14ac:dyDescent="0.25">
      <c r="A3" s="132" t="s">
        <v>83</v>
      </c>
      <c r="B3" s="133" t="s">
        <v>103</v>
      </c>
      <c r="C3" s="137"/>
      <c r="D3" s="137"/>
      <c r="E3" s="137"/>
      <c r="F3" s="137"/>
      <c r="G3" s="137"/>
      <c r="H3" s="134"/>
      <c r="I3" s="135" t="s">
        <v>11</v>
      </c>
      <c r="J3" s="136" t="s">
        <v>104</v>
      </c>
      <c r="K3" s="137" t="s">
        <v>105</v>
      </c>
      <c r="L3" s="134"/>
      <c r="M3" s="134"/>
      <c r="N3" s="134"/>
      <c r="O3" s="138" t="s">
        <v>11</v>
      </c>
      <c r="P3" s="133" t="s">
        <v>106</v>
      </c>
      <c r="Q3" s="134"/>
      <c r="R3" s="139"/>
      <c r="S3" s="140"/>
      <c r="T3" s="141"/>
      <c r="U3" s="166"/>
      <c r="V3" s="142" t="s">
        <v>107</v>
      </c>
    </row>
    <row r="4" spans="1:22" ht="16.5" thickBot="1" x14ac:dyDescent="0.3">
      <c r="A4" s="143"/>
      <c r="B4" s="144" t="s">
        <v>108</v>
      </c>
      <c r="C4" s="144"/>
      <c r="D4" s="144"/>
      <c r="E4" s="144" t="s">
        <v>109</v>
      </c>
      <c r="F4" s="144"/>
      <c r="G4" s="144"/>
      <c r="H4" s="144" t="s">
        <v>110</v>
      </c>
      <c r="I4" s="145" t="s">
        <v>111</v>
      </c>
      <c r="J4" s="146"/>
      <c r="K4" s="147" t="s">
        <v>112</v>
      </c>
      <c r="L4" s="148" t="s">
        <v>113</v>
      </c>
      <c r="M4" s="148" t="s">
        <v>114</v>
      </c>
      <c r="N4" s="148" t="s">
        <v>115</v>
      </c>
      <c r="O4" s="149" t="s">
        <v>42</v>
      </c>
      <c r="P4" s="148" t="s">
        <v>112</v>
      </c>
      <c r="Q4" s="148" t="s">
        <v>113</v>
      </c>
      <c r="R4" s="148" t="s">
        <v>114</v>
      </c>
      <c r="S4" s="148" t="s">
        <v>115</v>
      </c>
      <c r="T4" s="149" t="s">
        <v>42</v>
      </c>
      <c r="U4" s="167"/>
      <c r="V4" s="150"/>
    </row>
    <row r="5" spans="1:22" ht="15.75" x14ac:dyDescent="0.25">
      <c r="A5" s="163">
        <v>43770</v>
      </c>
      <c r="B5" s="164">
        <f>Sheet1!D23</f>
        <v>0</v>
      </c>
      <c r="C5" s="164">
        <f>Sheet1!E23</f>
        <v>0</v>
      </c>
      <c r="D5" s="164">
        <f>Sheet1!F23</f>
        <v>0</v>
      </c>
      <c r="E5" s="164">
        <f>Sheet1!G23</f>
        <v>0</v>
      </c>
      <c r="F5" s="164">
        <f>Sheet1!H23</f>
        <v>0</v>
      </c>
      <c r="G5" s="164">
        <f>Sheet1!I23</f>
        <v>0</v>
      </c>
      <c r="H5" s="164">
        <f>Sheet1!J23</f>
        <v>0</v>
      </c>
      <c r="I5" s="165">
        <f>B5+E5+H5</f>
        <v>0</v>
      </c>
      <c r="J5" s="164">
        <v>0</v>
      </c>
      <c r="K5" s="164">
        <v>0</v>
      </c>
      <c r="L5" s="164">
        <v>0</v>
      </c>
      <c r="M5" s="164">
        <v>0</v>
      </c>
      <c r="N5" s="164">
        <v>0</v>
      </c>
      <c r="O5" s="165">
        <f>SUM(K5:N5)</f>
        <v>0</v>
      </c>
      <c r="P5" s="164">
        <v>1</v>
      </c>
      <c r="Q5" s="164">
        <v>0</v>
      </c>
      <c r="R5" s="164">
        <v>0</v>
      </c>
      <c r="S5" s="164">
        <v>0</v>
      </c>
      <c r="T5" s="165">
        <f t="shared" ref="T5" si="0">SUM(P5:S5)</f>
        <v>1</v>
      </c>
      <c r="U5" s="168">
        <f>I5+O5+J5+T5</f>
        <v>1</v>
      </c>
      <c r="V5" s="152" t="s">
        <v>274</v>
      </c>
    </row>
    <row r="6" spans="1:22" ht="15.75" x14ac:dyDescent="0.25">
      <c r="A6" s="163">
        <v>43771</v>
      </c>
      <c r="B6" s="164">
        <f>Sheet2!D23</f>
        <v>0</v>
      </c>
      <c r="C6" s="164">
        <f>Sheet2!E23</f>
        <v>206.58333333333334</v>
      </c>
      <c r="D6" s="164">
        <f>Sheet2!F23</f>
        <v>206.875</v>
      </c>
      <c r="E6" s="164">
        <f>Sheet2!G23</f>
        <v>0.29166666666665719</v>
      </c>
      <c r="F6" s="164">
        <f>Sheet2!H23</f>
        <v>206.91666666666666</v>
      </c>
      <c r="G6" s="164">
        <f>Sheet2!I23</f>
        <v>207.20833333333334</v>
      </c>
      <c r="H6" s="164">
        <f>Sheet2!J23</f>
        <v>0.29166666666668561</v>
      </c>
      <c r="I6" s="165">
        <f t="shared" ref="I6:I34" si="1">B6+E6+H6</f>
        <v>0.58333333333334281</v>
      </c>
      <c r="J6" s="164">
        <v>8.3333333333333329E-2</v>
      </c>
      <c r="K6" s="164">
        <v>0</v>
      </c>
      <c r="L6" s="164">
        <v>0</v>
      </c>
      <c r="M6" s="164">
        <v>0</v>
      </c>
      <c r="N6" s="164">
        <v>0</v>
      </c>
      <c r="O6" s="165">
        <f t="shared" ref="O6:O34" si="2">SUM(K6:N6)</f>
        <v>0</v>
      </c>
      <c r="P6" s="164">
        <v>0.33333333333333331</v>
      </c>
      <c r="Q6" s="164">
        <v>0</v>
      </c>
      <c r="R6" s="164">
        <v>0</v>
      </c>
      <c r="S6" s="164">
        <v>0</v>
      </c>
      <c r="T6" s="165">
        <f>SUM(P6:S6)</f>
        <v>0.33333333333333331</v>
      </c>
      <c r="U6" s="168">
        <f t="shared" ref="U6:U34" si="3">I6+O6+J6+T6</f>
        <v>1.0000000000000095</v>
      </c>
      <c r="V6" s="152" t="s">
        <v>274</v>
      </c>
    </row>
    <row r="7" spans="1:22" ht="15.75" x14ac:dyDescent="0.25">
      <c r="A7" s="163">
        <v>43772</v>
      </c>
      <c r="B7" s="164">
        <f>Sheet3!D23</f>
        <v>0.29166666666665719</v>
      </c>
      <c r="C7" s="164">
        <f>Sheet3!E23</f>
        <v>206.58333333333334</v>
      </c>
      <c r="D7" s="164">
        <f>Sheet3!F23</f>
        <v>206.875</v>
      </c>
      <c r="E7" s="164">
        <f>Sheet3!G23</f>
        <v>0.29166666666665719</v>
      </c>
      <c r="F7" s="164">
        <f>Sheet3!H23</f>
        <v>206.91666666666666</v>
      </c>
      <c r="G7" s="164">
        <f>Sheet3!I23</f>
        <v>207.20833333333334</v>
      </c>
      <c r="H7" s="164">
        <f>Sheet3!J23</f>
        <v>0.29166666666668561</v>
      </c>
      <c r="I7" s="165">
        <f t="shared" si="1"/>
        <v>0.875</v>
      </c>
      <c r="J7" s="164">
        <v>0.125</v>
      </c>
      <c r="K7" s="164">
        <v>0</v>
      </c>
      <c r="L7" s="164">
        <v>0</v>
      </c>
      <c r="M7" s="164">
        <v>0</v>
      </c>
      <c r="N7" s="164">
        <v>0</v>
      </c>
      <c r="O7" s="165">
        <f t="shared" si="2"/>
        <v>0</v>
      </c>
      <c r="P7" s="164">
        <v>0</v>
      </c>
      <c r="Q7" s="164">
        <v>0</v>
      </c>
      <c r="R7" s="164">
        <v>0</v>
      </c>
      <c r="S7" s="164">
        <v>0</v>
      </c>
      <c r="T7" s="165">
        <f t="shared" ref="T7:T34" si="4">SUM(P7:S7)</f>
        <v>0</v>
      </c>
      <c r="U7" s="168">
        <f t="shared" si="3"/>
        <v>1</v>
      </c>
      <c r="V7" s="152"/>
    </row>
    <row r="8" spans="1:22" ht="15.75" x14ac:dyDescent="0.25">
      <c r="A8" s="163">
        <v>43773</v>
      </c>
      <c r="B8" s="164">
        <f>Sheet4!D23</f>
        <v>0.20833333333334281</v>
      </c>
      <c r="C8" s="164">
        <f>Sheet4!E23</f>
        <v>206.58333333333334</v>
      </c>
      <c r="D8" s="164">
        <f>Sheet4!F23</f>
        <v>206.875</v>
      </c>
      <c r="E8" s="164">
        <f>Sheet4!G23</f>
        <v>0.29166666666665719</v>
      </c>
      <c r="F8" s="164">
        <f>Sheet4!H23</f>
        <v>206.91666666666666</v>
      </c>
      <c r="G8" s="164">
        <f>Sheet4!I23</f>
        <v>207.20833333333334</v>
      </c>
      <c r="H8" s="164">
        <f>Sheet4!J23</f>
        <v>0.29166666666668561</v>
      </c>
      <c r="I8" s="165">
        <f t="shared" si="1"/>
        <v>0.79166666666668561</v>
      </c>
      <c r="J8" s="164">
        <v>0.125</v>
      </c>
      <c r="K8" s="164">
        <v>0</v>
      </c>
      <c r="L8" s="164">
        <v>0</v>
      </c>
      <c r="M8" s="164">
        <v>8.3333333333333329E-2</v>
      </c>
      <c r="N8" s="164">
        <v>0</v>
      </c>
      <c r="O8" s="165">
        <f t="shared" si="2"/>
        <v>8.3333333333333329E-2</v>
      </c>
      <c r="P8" s="164">
        <v>0</v>
      </c>
      <c r="Q8" s="164">
        <v>0</v>
      </c>
      <c r="R8" s="164">
        <v>0</v>
      </c>
      <c r="S8" s="164">
        <v>0</v>
      </c>
      <c r="T8" s="165">
        <f t="shared" si="4"/>
        <v>0</v>
      </c>
      <c r="U8" s="168">
        <f t="shared" si="3"/>
        <v>1.0000000000000191</v>
      </c>
      <c r="V8" s="152"/>
    </row>
    <row r="9" spans="1:22" ht="15.75" x14ac:dyDescent="0.25">
      <c r="A9" s="163">
        <v>43774</v>
      </c>
      <c r="B9" s="164">
        <f>Sheet5!D23</f>
        <v>0.18402777777779988</v>
      </c>
      <c r="C9" s="164">
        <f>Sheet5!E23</f>
        <v>0</v>
      </c>
      <c r="D9" s="164">
        <f>Sheet5!F23</f>
        <v>0</v>
      </c>
      <c r="E9" s="164">
        <f>Sheet5!G23</f>
        <v>0</v>
      </c>
      <c r="F9" s="164">
        <f>Sheet5!H23</f>
        <v>0</v>
      </c>
      <c r="G9" s="164">
        <f>Sheet5!I23</f>
        <v>0</v>
      </c>
      <c r="H9" s="164">
        <f>Sheet5!J23</f>
        <v>0</v>
      </c>
      <c r="I9" s="165">
        <f t="shared" si="1"/>
        <v>0.18402777777779988</v>
      </c>
      <c r="J9" s="164">
        <v>0.1076388888888889</v>
      </c>
      <c r="K9" s="164">
        <v>0</v>
      </c>
      <c r="L9" s="164">
        <v>0</v>
      </c>
      <c r="M9" s="164">
        <v>0</v>
      </c>
      <c r="N9" s="164">
        <v>0</v>
      </c>
      <c r="O9" s="165">
        <f t="shared" si="2"/>
        <v>0</v>
      </c>
      <c r="P9" s="164">
        <v>0.70833333333333337</v>
      </c>
      <c r="Q9" s="164">
        <v>0</v>
      </c>
      <c r="R9" s="164">
        <v>0</v>
      </c>
      <c r="S9" s="164">
        <v>0</v>
      </c>
      <c r="T9" s="165">
        <f t="shared" si="4"/>
        <v>0.70833333333333337</v>
      </c>
      <c r="U9" s="168">
        <f t="shared" si="3"/>
        <v>1.0000000000000222</v>
      </c>
      <c r="V9" s="152" t="s">
        <v>274</v>
      </c>
    </row>
    <row r="10" spans="1:22" ht="15.75" x14ac:dyDescent="0.25">
      <c r="A10" s="163">
        <v>43775</v>
      </c>
      <c r="B10" s="164">
        <f>Sheet6!D23</f>
        <v>0.25</v>
      </c>
      <c r="C10" s="164">
        <f>Sheet6!E23</f>
        <v>206.58333333333334</v>
      </c>
      <c r="D10" s="164">
        <f>Sheet6!F23</f>
        <v>206.875</v>
      </c>
      <c r="E10" s="164">
        <f>Sheet6!G23</f>
        <v>0.29166666666665719</v>
      </c>
      <c r="F10" s="164">
        <f>Sheet6!H23</f>
        <v>206.91319444444446</v>
      </c>
      <c r="G10" s="164">
        <f>Sheet6!I23</f>
        <v>207.20833333333334</v>
      </c>
      <c r="H10" s="164">
        <f>Sheet6!J23</f>
        <v>0.29513888888888573</v>
      </c>
      <c r="I10" s="165">
        <f t="shared" si="1"/>
        <v>0.83680555555554292</v>
      </c>
      <c r="J10" s="164">
        <v>0.16319444444444445</v>
      </c>
      <c r="K10" s="164">
        <v>0</v>
      </c>
      <c r="L10" s="164">
        <v>0</v>
      </c>
      <c r="M10" s="164">
        <v>0</v>
      </c>
      <c r="N10" s="164">
        <v>0</v>
      </c>
      <c r="O10" s="165">
        <f t="shared" si="2"/>
        <v>0</v>
      </c>
      <c r="P10" s="164">
        <v>0</v>
      </c>
      <c r="Q10" s="164">
        <v>0</v>
      </c>
      <c r="R10" s="164">
        <v>0</v>
      </c>
      <c r="S10" s="164">
        <v>0</v>
      </c>
      <c r="T10" s="165">
        <f t="shared" si="4"/>
        <v>0</v>
      </c>
      <c r="U10" s="168">
        <f t="shared" si="3"/>
        <v>0.99999999999998734</v>
      </c>
      <c r="V10" s="152"/>
    </row>
    <row r="11" spans="1:22" ht="15.75" x14ac:dyDescent="0.25">
      <c r="A11" s="163">
        <v>43776</v>
      </c>
      <c r="B11" s="164">
        <f>Sheet7!D23</f>
        <v>0.27777777777777146</v>
      </c>
      <c r="C11" s="164">
        <f>Sheet7!E23</f>
        <v>206.59375</v>
      </c>
      <c r="D11" s="164">
        <f>Sheet7!F23</f>
        <v>206.875</v>
      </c>
      <c r="E11" s="164">
        <f>Sheet7!G23</f>
        <v>0.28125</v>
      </c>
      <c r="F11" s="164">
        <f>Sheet7!H23</f>
        <v>206.91666666666666</v>
      </c>
      <c r="G11" s="164">
        <f>Sheet7!I23</f>
        <v>207.20833333333334</v>
      </c>
      <c r="H11" s="164">
        <f>Sheet7!J23</f>
        <v>0.29166666666668561</v>
      </c>
      <c r="I11" s="165">
        <f t="shared" si="1"/>
        <v>0.85069444444445708</v>
      </c>
      <c r="J11" s="164">
        <v>0.14930555555555555</v>
      </c>
      <c r="K11" s="164">
        <v>0</v>
      </c>
      <c r="L11" s="164">
        <v>0</v>
      </c>
      <c r="M11" s="164">
        <v>0</v>
      </c>
      <c r="N11" s="164">
        <v>0</v>
      </c>
      <c r="O11" s="165">
        <f t="shared" si="2"/>
        <v>0</v>
      </c>
      <c r="P11" s="164">
        <v>0</v>
      </c>
      <c r="Q11" s="164">
        <v>0</v>
      </c>
      <c r="R11" s="164">
        <v>0</v>
      </c>
      <c r="S11" s="164">
        <v>0</v>
      </c>
      <c r="T11" s="165">
        <f t="shared" si="4"/>
        <v>0</v>
      </c>
      <c r="U11" s="168">
        <f t="shared" si="3"/>
        <v>1.0000000000000127</v>
      </c>
      <c r="V11" s="152"/>
    </row>
    <row r="12" spans="1:22" ht="15.75" x14ac:dyDescent="0.25">
      <c r="A12" s="163">
        <v>43777</v>
      </c>
      <c r="B12" s="164">
        <f>Sheet8!D23</f>
        <v>0.29513888888888573</v>
      </c>
      <c r="C12" s="164">
        <f>Sheet8!E23</f>
        <v>206.64583333333334</v>
      </c>
      <c r="D12" s="164">
        <f>Sheet8!F23</f>
        <v>206.875</v>
      </c>
      <c r="E12" s="164">
        <f>Sheet8!G23</f>
        <v>0.22916666666665719</v>
      </c>
      <c r="F12" s="164">
        <f>Sheet8!H23</f>
        <v>206.99305555555554</v>
      </c>
      <c r="G12" s="164">
        <f>Sheet8!I23</f>
        <v>207.20833333333334</v>
      </c>
      <c r="H12" s="164">
        <f>Sheet8!J23</f>
        <v>0.21527777777779988</v>
      </c>
      <c r="I12" s="165">
        <f t="shared" si="1"/>
        <v>0.73958333333334281</v>
      </c>
      <c r="J12" s="164">
        <v>0.1076388888888889</v>
      </c>
      <c r="K12" s="164">
        <v>0</v>
      </c>
      <c r="L12" s="164">
        <v>0.10069444444444443</v>
      </c>
      <c r="M12" s="164">
        <v>0</v>
      </c>
      <c r="N12" s="164">
        <v>0</v>
      </c>
      <c r="O12" s="165">
        <f t="shared" si="2"/>
        <v>0.10069444444444443</v>
      </c>
      <c r="P12" s="164">
        <v>0</v>
      </c>
      <c r="Q12" s="164">
        <v>0</v>
      </c>
      <c r="R12" s="164">
        <v>5.2083333333333336E-2</v>
      </c>
      <c r="S12" s="164">
        <v>0</v>
      </c>
      <c r="T12" s="165">
        <f t="shared" si="4"/>
        <v>5.2083333333333336E-2</v>
      </c>
      <c r="U12" s="168">
        <f t="shared" si="3"/>
        <v>1.0000000000000093</v>
      </c>
      <c r="V12" s="152" t="s">
        <v>275</v>
      </c>
    </row>
    <row r="13" spans="1:22" ht="15.75" x14ac:dyDescent="0.25">
      <c r="A13" s="163">
        <v>43778</v>
      </c>
      <c r="B13" s="164">
        <f>Sheet9!D23</f>
        <v>0.29166666666665719</v>
      </c>
      <c r="C13" s="164">
        <f>Sheet9!E23</f>
        <v>206.59027777777777</v>
      </c>
      <c r="D13" s="164">
        <f>Sheet9!F23</f>
        <v>206.875</v>
      </c>
      <c r="E13" s="164">
        <f>Sheet9!G23</f>
        <v>0.28472222222222854</v>
      </c>
      <c r="F13" s="164">
        <f>Sheet9!H23</f>
        <v>206.90972222222223</v>
      </c>
      <c r="G13" s="164">
        <f>Sheet9!I23</f>
        <v>207.20833333333334</v>
      </c>
      <c r="H13" s="164">
        <f>Sheet9!J23</f>
        <v>0.29861111111111427</v>
      </c>
      <c r="I13" s="165">
        <f t="shared" si="1"/>
        <v>0.875</v>
      </c>
      <c r="J13" s="164">
        <v>0.125</v>
      </c>
      <c r="K13" s="164">
        <v>0</v>
      </c>
      <c r="L13" s="164">
        <v>0</v>
      </c>
      <c r="M13" s="164">
        <v>0</v>
      </c>
      <c r="N13" s="164">
        <v>0</v>
      </c>
      <c r="O13" s="165">
        <f t="shared" si="2"/>
        <v>0</v>
      </c>
      <c r="P13" s="164">
        <v>0</v>
      </c>
      <c r="Q13" s="164">
        <v>0</v>
      </c>
      <c r="R13" s="164">
        <v>0</v>
      </c>
      <c r="S13" s="164">
        <v>0</v>
      </c>
      <c r="T13" s="165">
        <f t="shared" si="4"/>
        <v>0</v>
      </c>
      <c r="U13" s="168">
        <f t="shared" si="3"/>
        <v>1</v>
      </c>
      <c r="V13" s="152"/>
    </row>
    <row r="14" spans="1:22" ht="15.75" x14ac:dyDescent="0.25">
      <c r="A14" s="163">
        <v>43779</v>
      </c>
      <c r="B14" s="164">
        <f>Sheet10!D23</f>
        <v>0.20138888888888573</v>
      </c>
      <c r="C14" s="164">
        <f>Sheet10!E23</f>
        <v>206.625</v>
      </c>
      <c r="D14" s="164">
        <f>Sheet10!F23</f>
        <v>206.875</v>
      </c>
      <c r="E14" s="164">
        <f>Sheet10!G23</f>
        <v>0.25</v>
      </c>
      <c r="F14" s="164">
        <f>Sheet10!H23</f>
        <v>206.91319444444446</v>
      </c>
      <c r="G14" s="164">
        <f>Sheet10!I23</f>
        <v>207.20833333333334</v>
      </c>
      <c r="H14" s="164">
        <f>Sheet10!J23</f>
        <v>0.29513888888888573</v>
      </c>
      <c r="I14" s="165">
        <f t="shared" si="1"/>
        <v>0.74652777777777146</v>
      </c>
      <c r="J14" s="164">
        <v>9.375E-2</v>
      </c>
      <c r="K14" s="164">
        <v>0</v>
      </c>
      <c r="L14" s="164">
        <v>0</v>
      </c>
      <c r="M14" s="164">
        <v>0</v>
      </c>
      <c r="N14" s="164">
        <v>0</v>
      </c>
      <c r="O14" s="165">
        <f t="shared" si="2"/>
        <v>0</v>
      </c>
      <c r="P14" s="164">
        <v>0</v>
      </c>
      <c r="Q14" s="164">
        <v>0.15972222222222224</v>
      </c>
      <c r="R14" s="164">
        <v>0</v>
      </c>
      <c r="S14" s="164">
        <v>0</v>
      </c>
      <c r="T14" s="165">
        <f t="shared" si="4"/>
        <v>0.15972222222222224</v>
      </c>
      <c r="U14" s="168">
        <f t="shared" si="3"/>
        <v>0.99999999999999367</v>
      </c>
      <c r="V14" s="152"/>
    </row>
    <row r="15" spans="1:22" ht="15.75" x14ac:dyDescent="0.25">
      <c r="A15" s="163">
        <v>43780</v>
      </c>
      <c r="B15" s="164">
        <f>Sheet11!D23</f>
        <v>0.27083333333334281</v>
      </c>
      <c r="C15" s="164">
        <f>Sheet11!E23</f>
        <v>206.59027777777777</v>
      </c>
      <c r="D15" s="164">
        <f>Sheet11!F23</f>
        <v>206.875</v>
      </c>
      <c r="E15" s="164">
        <f>Sheet11!G23</f>
        <v>0.28472222222222854</v>
      </c>
      <c r="F15" s="164">
        <f>Sheet11!H23</f>
        <v>206.90625</v>
      </c>
      <c r="G15" s="164">
        <f>Sheet11!I23</f>
        <v>207.20833333333334</v>
      </c>
      <c r="H15" s="164">
        <f>Sheet11!J23</f>
        <v>0.30208333333334281</v>
      </c>
      <c r="I15" s="165">
        <f t="shared" si="1"/>
        <v>0.85763888888891415</v>
      </c>
      <c r="J15" s="164">
        <v>0.1423611111111111</v>
      </c>
      <c r="K15" s="164">
        <v>0</v>
      </c>
      <c r="L15" s="164">
        <v>0</v>
      </c>
      <c r="M15" s="164">
        <v>0</v>
      </c>
      <c r="N15" s="164">
        <v>0</v>
      </c>
      <c r="O15" s="165">
        <f t="shared" si="2"/>
        <v>0</v>
      </c>
      <c r="P15" s="164">
        <v>0</v>
      </c>
      <c r="Q15" s="164">
        <v>0</v>
      </c>
      <c r="R15" s="164">
        <v>0</v>
      </c>
      <c r="S15" s="164">
        <v>0</v>
      </c>
      <c r="T15" s="165">
        <f t="shared" si="4"/>
        <v>0</v>
      </c>
      <c r="U15" s="168">
        <f t="shared" si="3"/>
        <v>1.0000000000000253</v>
      </c>
      <c r="V15" s="152"/>
    </row>
    <row r="16" spans="1:22" ht="15.75" x14ac:dyDescent="0.25">
      <c r="A16" s="163">
        <v>43781</v>
      </c>
      <c r="B16" s="164">
        <f>Sheet12!D23</f>
        <v>0.27083333333331439</v>
      </c>
      <c r="C16" s="164">
        <f>Sheet12!E23</f>
        <v>206.6875</v>
      </c>
      <c r="D16" s="164">
        <f>Sheet12!F23</f>
        <v>206.875</v>
      </c>
      <c r="E16" s="164">
        <f>Sheet12!G23</f>
        <v>0.1875</v>
      </c>
      <c r="F16" s="164">
        <f>Sheet12!H23</f>
        <v>206.91319444444446</v>
      </c>
      <c r="G16" s="164">
        <f>Sheet12!I23</f>
        <v>207.20833333333334</v>
      </c>
      <c r="H16" s="164">
        <f>Sheet12!J23</f>
        <v>0.29513888888888573</v>
      </c>
      <c r="I16" s="165">
        <f t="shared" si="1"/>
        <v>0.75347222222220012</v>
      </c>
      <c r="J16" s="164">
        <v>0.17708333333333334</v>
      </c>
      <c r="K16" s="164">
        <v>0</v>
      </c>
      <c r="L16" s="164">
        <v>0</v>
      </c>
      <c r="M16" s="164">
        <v>0</v>
      </c>
      <c r="N16" s="164">
        <v>0</v>
      </c>
      <c r="O16" s="165">
        <f t="shared" si="2"/>
        <v>0</v>
      </c>
      <c r="P16" s="164">
        <v>0</v>
      </c>
      <c r="Q16" s="164">
        <v>0</v>
      </c>
      <c r="R16" s="164">
        <v>6.9444444444444434E-2</v>
      </c>
      <c r="S16" s="164">
        <v>0</v>
      </c>
      <c r="T16" s="165">
        <f t="shared" si="4"/>
        <v>6.9444444444444434E-2</v>
      </c>
      <c r="U16" s="168">
        <f t="shared" si="3"/>
        <v>0.99999999999997791</v>
      </c>
      <c r="V16" s="152" t="s">
        <v>276</v>
      </c>
    </row>
    <row r="17" spans="1:22" ht="15.75" x14ac:dyDescent="0.25">
      <c r="A17" s="163">
        <v>43782</v>
      </c>
      <c r="B17" s="164">
        <f>Sheet13!D23</f>
        <v>0.27083333333331439</v>
      </c>
      <c r="C17" s="164">
        <f>Sheet13!E23</f>
        <v>206.59375</v>
      </c>
      <c r="D17" s="164">
        <f>Sheet13!F23</f>
        <v>206.875</v>
      </c>
      <c r="E17" s="164">
        <f>Sheet13!G23</f>
        <v>0.28125</v>
      </c>
      <c r="F17" s="164">
        <f>Sheet13!H23</f>
        <v>206.90625</v>
      </c>
      <c r="G17" s="164">
        <f>Sheet13!I23</f>
        <v>207.20833333333334</v>
      </c>
      <c r="H17" s="164">
        <f>Sheet13!J23</f>
        <v>0.30208333333334281</v>
      </c>
      <c r="I17" s="165">
        <f t="shared" si="1"/>
        <v>0.85416666666665719</v>
      </c>
      <c r="J17" s="164">
        <v>0.14583333333333334</v>
      </c>
      <c r="K17" s="164">
        <v>0</v>
      </c>
      <c r="L17" s="164">
        <v>0</v>
      </c>
      <c r="M17" s="164">
        <v>0</v>
      </c>
      <c r="N17" s="164">
        <v>0</v>
      </c>
      <c r="O17" s="165">
        <f t="shared" si="2"/>
        <v>0</v>
      </c>
      <c r="P17" s="164">
        <v>0</v>
      </c>
      <c r="Q17" s="164">
        <v>0</v>
      </c>
      <c r="R17" s="164">
        <v>0</v>
      </c>
      <c r="S17" s="164">
        <v>0</v>
      </c>
      <c r="T17" s="165">
        <f t="shared" si="4"/>
        <v>0</v>
      </c>
      <c r="U17" s="168">
        <f t="shared" si="3"/>
        <v>0.99999999999999056</v>
      </c>
      <c r="V17" s="152"/>
    </row>
    <row r="18" spans="1:22" ht="15.75" x14ac:dyDescent="0.25">
      <c r="A18" s="163">
        <v>43783</v>
      </c>
      <c r="B18" s="164">
        <f>Sheet14!D23</f>
        <v>0.27777777777777146</v>
      </c>
      <c r="C18" s="164">
        <f>Sheet14!E23</f>
        <v>206.54166666666666</v>
      </c>
      <c r="D18" s="164">
        <f>Sheet14!F23</f>
        <v>206.875</v>
      </c>
      <c r="E18" s="164">
        <f>Sheet14!G23</f>
        <v>0.33333333333334281</v>
      </c>
      <c r="F18" s="164">
        <f>Sheet14!H23</f>
        <v>206.89583333333334</v>
      </c>
      <c r="G18" s="164">
        <f>Sheet14!I23</f>
        <v>207.08333333333334</v>
      </c>
      <c r="H18" s="164">
        <f>Sheet14!J23</f>
        <v>0.1875</v>
      </c>
      <c r="I18" s="165">
        <f t="shared" si="1"/>
        <v>0.79861111111111427</v>
      </c>
      <c r="J18" s="164">
        <v>0.11805555555555557</v>
      </c>
      <c r="K18" s="164">
        <v>8.3333333333333329E-2</v>
      </c>
      <c r="L18" s="164">
        <v>0</v>
      </c>
      <c r="M18" s="164">
        <v>0</v>
      </c>
      <c r="N18" s="164">
        <v>0</v>
      </c>
      <c r="O18" s="165">
        <f t="shared" si="2"/>
        <v>8.3333333333333329E-2</v>
      </c>
      <c r="P18" s="164">
        <v>0</v>
      </c>
      <c r="Q18" s="164">
        <v>0</v>
      </c>
      <c r="R18" s="164">
        <v>0</v>
      </c>
      <c r="S18" s="164">
        <v>0</v>
      </c>
      <c r="T18" s="165">
        <f t="shared" si="4"/>
        <v>0</v>
      </c>
      <c r="U18" s="168">
        <f t="shared" si="3"/>
        <v>1.0000000000000031</v>
      </c>
      <c r="V18" s="152" t="s">
        <v>277</v>
      </c>
    </row>
    <row r="19" spans="1:22" ht="15.75" x14ac:dyDescent="0.25">
      <c r="A19" s="163">
        <v>43784</v>
      </c>
      <c r="B19" s="164">
        <f>Sheet14!D23</f>
        <v>0.27777777777777146</v>
      </c>
      <c r="C19" s="164">
        <f>Sheet14!E23</f>
        <v>206.54166666666666</v>
      </c>
      <c r="D19" s="164">
        <f>Sheet14!F23</f>
        <v>206.875</v>
      </c>
      <c r="E19" s="164">
        <f>Sheet14!G23</f>
        <v>0.33333333333334281</v>
      </c>
      <c r="F19" s="164">
        <f>Sheet14!H23</f>
        <v>206.89583333333334</v>
      </c>
      <c r="G19" s="164">
        <f>Sheet14!I23</f>
        <v>207.08333333333334</v>
      </c>
      <c r="H19" s="164">
        <f>Sheet14!J23</f>
        <v>0.1875</v>
      </c>
      <c r="I19" s="165">
        <f t="shared" si="1"/>
        <v>0.79861111111111427</v>
      </c>
      <c r="J19" s="164">
        <v>9.375E-2</v>
      </c>
      <c r="K19" s="164">
        <v>0</v>
      </c>
      <c r="L19" s="164">
        <v>0</v>
      </c>
      <c r="M19" s="164">
        <v>0</v>
      </c>
      <c r="N19" s="164">
        <v>0</v>
      </c>
      <c r="O19" s="165">
        <f t="shared" si="2"/>
        <v>0</v>
      </c>
      <c r="P19" s="164">
        <v>0</v>
      </c>
      <c r="Q19" s="164">
        <v>0</v>
      </c>
      <c r="R19" s="164">
        <v>0.1076388888888889</v>
      </c>
      <c r="S19" s="164">
        <v>0</v>
      </c>
      <c r="T19" s="165">
        <f t="shared" si="4"/>
        <v>0.1076388888888889</v>
      </c>
      <c r="U19" s="168">
        <f t="shared" si="3"/>
        <v>1.0000000000000031</v>
      </c>
      <c r="V19" s="152" t="s">
        <v>276</v>
      </c>
    </row>
    <row r="20" spans="1:22" ht="15.75" x14ac:dyDescent="0.25">
      <c r="A20" s="163">
        <v>43785</v>
      </c>
      <c r="B20" s="164">
        <f>Sheet16!D23</f>
        <v>0.27777777777777146</v>
      </c>
      <c r="C20" s="164">
        <f>Sheet16!E23</f>
        <v>206.58333333333334</v>
      </c>
      <c r="D20" s="164">
        <f>Sheet16!F23</f>
        <v>206.875</v>
      </c>
      <c r="E20" s="164">
        <f>Sheet16!G23</f>
        <v>0.29166666666665719</v>
      </c>
      <c r="F20" s="164">
        <f>Sheet16!H23</f>
        <v>206.90972222222223</v>
      </c>
      <c r="G20" s="164">
        <f>Sheet16!I23</f>
        <v>207.20833333333334</v>
      </c>
      <c r="H20" s="164">
        <f>Sheet16!J23</f>
        <v>0.29861111111111427</v>
      </c>
      <c r="I20" s="165">
        <f t="shared" si="1"/>
        <v>0.86805555555554292</v>
      </c>
      <c r="J20" s="164">
        <v>0.13194444444444445</v>
      </c>
      <c r="K20" s="164">
        <v>0</v>
      </c>
      <c r="L20" s="164">
        <v>0</v>
      </c>
      <c r="M20" s="164">
        <v>0</v>
      </c>
      <c r="N20" s="164">
        <v>0</v>
      </c>
      <c r="O20" s="165">
        <f t="shared" si="2"/>
        <v>0</v>
      </c>
      <c r="P20" s="164">
        <v>0</v>
      </c>
      <c r="Q20" s="164">
        <v>0</v>
      </c>
      <c r="R20" s="164">
        <v>0</v>
      </c>
      <c r="S20" s="164">
        <v>0</v>
      </c>
      <c r="T20" s="165">
        <f t="shared" si="4"/>
        <v>0</v>
      </c>
      <c r="U20" s="168">
        <f t="shared" si="3"/>
        <v>0.99999999999998734</v>
      </c>
      <c r="V20" s="152"/>
    </row>
    <row r="21" spans="1:22" ht="15.75" x14ac:dyDescent="0.25">
      <c r="A21" s="163">
        <v>43786</v>
      </c>
      <c r="B21" s="164">
        <f>Sheet17!D23</f>
        <v>0.19791666666665719</v>
      </c>
      <c r="C21" s="164">
        <f>Sheet17!E23</f>
        <v>206.57638888888889</v>
      </c>
      <c r="D21" s="164">
        <f>Sheet17!F23</f>
        <v>206.875</v>
      </c>
      <c r="E21" s="164">
        <f>Sheet17!G23</f>
        <v>0.29861111111111427</v>
      </c>
      <c r="F21" s="164">
        <f>Sheet17!H23</f>
        <v>206.91319444444446</v>
      </c>
      <c r="G21" s="164">
        <f>Sheet17!I23</f>
        <v>207.20833333333334</v>
      </c>
      <c r="H21" s="164">
        <f>Sheet17!J23</f>
        <v>0.29513888888888573</v>
      </c>
      <c r="I21" s="165">
        <f t="shared" si="1"/>
        <v>0.79166666666665719</v>
      </c>
      <c r="J21" s="164">
        <v>0.13194444444444445</v>
      </c>
      <c r="K21" s="164">
        <v>0</v>
      </c>
      <c r="L21" s="164">
        <v>0</v>
      </c>
      <c r="M21" s="164">
        <v>7.6388888888888895E-2</v>
      </c>
      <c r="N21" s="164">
        <v>0</v>
      </c>
      <c r="O21" s="165">
        <f t="shared" si="2"/>
        <v>7.6388888888888895E-2</v>
      </c>
      <c r="P21" s="164">
        <v>0</v>
      </c>
      <c r="Q21" s="164">
        <v>0</v>
      </c>
      <c r="R21" s="164">
        <v>0</v>
      </c>
      <c r="S21" s="164">
        <v>0</v>
      </c>
      <c r="T21" s="165">
        <f t="shared" si="4"/>
        <v>0</v>
      </c>
      <c r="U21" s="168">
        <f t="shared" si="3"/>
        <v>0.99999999999999045</v>
      </c>
      <c r="V21" s="152"/>
    </row>
    <row r="22" spans="1:22" ht="15.75" x14ac:dyDescent="0.25">
      <c r="A22" s="163">
        <v>43787</v>
      </c>
      <c r="B22" s="164">
        <f>Sheet18!D23</f>
        <v>0.25347222222220012</v>
      </c>
      <c r="C22" s="164">
        <f>Sheet18!E23</f>
        <v>206.57638888888889</v>
      </c>
      <c r="D22" s="164">
        <f>Sheet18!F23</f>
        <v>206.875</v>
      </c>
      <c r="E22" s="164">
        <f>Sheet18!G23</f>
        <v>0.29861111111111427</v>
      </c>
      <c r="F22" s="164">
        <f>Sheet18!H23</f>
        <v>206.90972222222223</v>
      </c>
      <c r="G22" s="164">
        <f>Sheet18!I23</f>
        <v>207.20833333333334</v>
      </c>
      <c r="H22" s="164">
        <f>Sheet18!J23</f>
        <v>0.29861111111111427</v>
      </c>
      <c r="I22" s="165">
        <f t="shared" si="1"/>
        <v>0.85069444444442865</v>
      </c>
      <c r="J22" s="164">
        <v>0.14930555555555555</v>
      </c>
      <c r="K22" s="164">
        <v>0</v>
      </c>
      <c r="L22" s="164">
        <v>0</v>
      </c>
      <c r="M22" s="164">
        <v>0</v>
      </c>
      <c r="N22" s="164">
        <v>0</v>
      </c>
      <c r="O22" s="165">
        <f t="shared" si="2"/>
        <v>0</v>
      </c>
      <c r="P22" s="164">
        <v>0</v>
      </c>
      <c r="Q22" s="164">
        <v>0</v>
      </c>
      <c r="R22" s="164">
        <v>0</v>
      </c>
      <c r="S22" s="164">
        <v>0</v>
      </c>
      <c r="T22" s="165">
        <f t="shared" si="4"/>
        <v>0</v>
      </c>
      <c r="U22" s="168">
        <f t="shared" si="3"/>
        <v>0.99999999999998423</v>
      </c>
      <c r="V22" s="170"/>
    </row>
    <row r="23" spans="1:22" ht="15.75" x14ac:dyDescent="0.25">
      <c r="A23" s="163">
        <v>43788</v>
      </c>
      <c r="B23" s="164">
        <f>Sheet18!D23</f>
        <v>0.25347222222220012</v>
      </c>
      <c r="C23" s="164">
        <f>Sheet18!E23</f>
        <v>206.57638888888889</v>
      </c>
      <c r="D23" s="164">
        <f>Sheet18!F23</f>
        <v>206.875</v>
      </c>
      <c r="E23" s="164">
        <f>Sheet18!G23</f>
        <v>0.29861111111111427</v>
      </c>
      <c r="F23" s="164">
        <f>Sheet18!H23</f>
        <v>206.90972222222223</v>
      </c>
      <c r="G23" s="164">
        <f>Sheet18!I23</f>
        <v>207.20833333333334</v>
      </c>
      <c r="H23" s="164">
        <f>Sheet18!J23</f>
        <v>0.29861111111111427</v>
      </c>
      <c r="I23" s="165">
        <f t="shared" si="1"/>
        <v>0.85069444444442865</v>
      </c>
      <c r="J23" s="164">
        <v>0.14930555555555555</v>
      </c>
      <c r="K23" s="164">
        <v>0</v>
      </c>
      <c r="L23" s="164">
        <v>0</v>
      </c>
      <c r="M23" s="164">
        <v>0</v>
      </c>
      <c r="N23" s="164">
        <v>0</v>
      </c>
      <c r="O23" s="165">
        <f t="shared" si="2"/>
        <v>0</v>
      </c>
      <c r="P23" s="164">
        <v>0</v>
      </c>
      <c r="Q23" s="164">
        <v>0</v>
      </c>
      <c r="R23" s="164">
        <v>0</v>
      </c>
      <c r="S23" s="164">
        <v>0</v>
      </c>
      <c r="T23" s="165">
        <f t="shared" si="4"/>
        <v>0</v>
      </c>
      <c r="U23" s="168">
        <f t="shared" si="3"/>
        <v>0.99999999999998423</v>
      </c>
      <c r="V23" s="152"/>
    </row>
    <row r="24" spans="1:22" ht="15.75" customHeight="1" x14ac:dyDescent="0.25">
      <c r="A24" s="163">
        <v>43789</v>
      </c>
      <c r="B24" s="164">
        <f>Sheet20!D23</f>
        <v>0.33333333333334281</v>
      </c>
      <c r="C24" s="164">
        <f>Sheet20!E23</f>
        <v>206.65625</v>
      </c>
      <c r="D24" s="164">
        <f>Sheet20!F23</f>
        <v>206.875</v>
      </c>
      <c r="E24" s="164">
        <f>Sheet20!G23</f>
        <v>0.21875</v>
      </c>
      <c r="F24" s="164">
        <f>Sheet20!H23</f>
        <v>206.97569444444446</v>
      </c>
      <c r="G24" s="164">
        <f>Sheet20!I23</f>
        <v>207.25</v>
      </c>
      <c r="H24" s="164">
        <f>Sheet20!J23</f>
        <v>0.27430555555554292</v>
      </c>
      <c r="I24" s="165">
        <f t="shared" si="1"/>
        <v>0.82638888888888573</v>
      </c>
      <c r="J24" s="164">
        <v>0.125</v>
      </c>
      <c r="K24" s="164">
        <v>0</v>
      </c>
      <c r="L24" s="164">
        <v>0</v>
      </c>
      <c r="M24" s="164">
        <v>0</v>
      </c>
      <c r="N24" s="164">
        <v>0</v>
      </c>
      <c r="O24" s="165">
        <f t="shared" si="2"/>
        <v>0</v>
      </c>
      <c r="P24" s="164">
        <v>0</v>
      </c>
      <c r="Q24" s="164">
        <v>4.8611111111111112E-2</v>
      </c>
      <c r="R24" s="164">
        <v>0</v>
      </c>
      <c r="S24" s="164">
        <v>0</v>
      </c>
      <c r="T24" s="165">
        <f t="shared" si="4"/>
        <v>4.8611111111111112E-2</v>
      </c>
      <c r="U24" s="168">
        <f t="shared" si="3"/>
        <v>0.99999999999999689</v>
      </c>
      <c r="V24" s="152" t="s">
        <v>278</v>
      </c>
    </row>
    <row r="25" spans="1:22" ht="15.75" x14ac:dyDescent="0.25">
      <c r="A25" s="163">
        <v>43790</v>
      </c>
      <c r="B25" s="164">
        <f>Sheet21!D23</f>
        <v>0.28472222222220012</v>
      </c>
      <c r="C25" s="164">
        <f>Sheet21!E23</f>
        <v>206.58333333333334</v>
      </c>
      <c r="D25" s="164">
        <f>Sheet21!F23</f>
        <v>206.875</v>
      </c>
      <c r="E25" s="164">
        <f>Sheet21!G23</f>
        <v>0.29166666666665719</v>
      </c>
      <c r="F25" s="164">
        <f>Sheet21!H23</f>
        <v>206.91666666666666</v>
      </c>
      <c r="G25" s="164">
        <f>Sheet21!I23</f>
        <v>207.20833333333334</v>
      </c>
      <c r="H25" s="164">
        <f>Sheet21!J23</f>
        <v>0.29166666666668561</v>
      </c>
      <c r="I25" s="165">
        <f t="shared" si="1"/>
        <v>0.86805555555554292</v>
      </c>
      <c r="J25" s="164">
        <v>0.13194444444444445</v>
      </c>
      <c r="K25" s="164">
        <v>0</v>
      </c>
      <c r="L25" s="164">
        <v>0</v>
      </c>
      <c r="M25" s="164">
        <v>0</v>
      </c>
      <c r="N25" s="164">
        <v>0</v>
      </c>
      <c r="O25" s="165">
        <f t="shared" si="2"/>
        <v>0</v>
      </c>
      <c r="P25" s="164">
        <v>0</v>
      </c>
      <c r="Q25" s="164">
        <v>0</v>
      </c>
      <c r="R25" s="164">
        <v>0</v>
      </c>
      <c r="S25" s="164">
        <v>0</v>
      </c>
      <c r="T25" s="165">
        <f t="shared" si="4"/>
        <v>0</v>
      </c>
      <c r="U25" s="168">
        <f t="shared" si="3"/>
        <v>0.99999999999998734</v>
      </c>
    </row>
    <row r="26" spans="1:22" ht="15.75" x14ac:dyDescent="0.25">
      <c r="A26" s="163">
        <v>43791</v>
      </c>
      <c r="B26" s="164">
        <f>Sheet22!D23</f>
        <v>0.20138888888888573</v>
      </c>
      <c r="C26" s="164">
        <f>Sheet22!E23</f>
        <v>206.58333333333334</v>
      </c>
      <c r="D26" s="164">
        <f>Sheet22!F23</f>
        <v>206.875</v>
      </c>
      <c r="E26" s="164">
        <f>Sheet22!G23</f>
        <v>0.29166666666665719</v>
      </c>
      <c r="F26" s="164">
        <f>Sheet22!H23</f>
        <v>206.91666666666666</v>
      </c>
      <c r="G26" s="164">
        <f>Sheet22!I23</f>
        <v>207.10416666666666</v>
      </c>
      <c r="H26" s="164">
        <f>Sheet22!J23</f>
        <v>0.1875</v>
      </c>
      <c r="I26" s="165">
        <f t="shared" si="1"/>
        <v>0.68055555555554292</v>
      </c>
      <c r="J26" s="164">
        <v>0.13194444444444445</v>
      </c>
      <c r="K26" s="164">
        <v>0</v>
      </c>
      <c r="L26" s="164">
        <v>0</v>
      </c>
      <c r="M26" s="164">
        <v>0.1875</v>
      </c>
      <c r="N26" s="164">
        <v>0</v>
      </c>
      <c r="O26" s="165">
        <f t="shared" si="2"/>
        <v>0.1875</v>
      </c>
      <c r="P26" s="164">
        <v>0</v>
      </c>
      <c r="Q26" s="164">
        <v>0</v>
      </c>
      <c r="R26" s="164">
        <v>0</v>
      </c>
      <c r="S26" s="164">
        <v>0</v>
      </c>
      <c r="T26" s="165">
        <f t="shared" si="4"/>
        <v>0</v>
      </c>
      <c r="U26" s="168">
        <f t="shared" si="3"/>
        <v>0.99999999999998734</v>
      </c>
      <c r="V26" s="173" t="s">
        <v>279</v>
      </c>
    </row>
    <row r="27" spans="1:22" ht="15.75" x14ac:dyDescent="0.25">
      <c r="A27" s="163">
        <v>43792</v>
      </c>
      <c r="B27" s="164">
        <f>Sheet23!D23</f>
        <v>0.27083333333331439</v>
      </c>
      <c r="C27" s="164">
        <f>Sheet23!E23</f>
        <v>206.57986111111111</v>
      </c>
      <c r="D27" s="164">
        <f>Sheet23!F23</f>
        <v>206.875</v>
      </c>
      <c r="E27" s="164">
        <f>Sheet23!G23</f>
        <v>0.29513888888888573</v>
      </c>
      <c r="F27" s="164">
        <f>Sheet23!H23</f>
        <v>206.96180555555554</v>
      </c>
      <c r="G27" s="164">
        <f>Sheet23!I23</f>
        <v>207.16666666666666</v>
      </c>
      <c r="H27" s="164">
        <f>Sheet23!J23</f>
        <v>0.20486111111111427</v>
      </c>
      <c r="I27" s="165">
        <f t="shared" si="1"/>
        <v>0.77083333333331439</v>
      </c>
      <c r="J27" s="164">
        <v>0.15277777777777776</v>
      </c>
      <c r="K27" s="164">
        <v>0</v>
      </c>
      <c r="L27" s="164">
        <v>7.6388888888888895E-2</v>
      </c>
      <c r="M27" s="164">
        <v>0</v>
      </c>
      <c r="N27" s="164">
        <v>0</v>
      </c>
      <c r="O27" s="165">
        <f t="shared" si="2"/>
        <v>7.6388888888888895E-2</v>
      </c>
      <c r="P27" s="164">
        <v>0</v>
      </c>
      <c r="Q27" s="164">
        <v>0</v>
      </c>
      <c r="R27" s="164">
        <v>0</v>
      </c>
      <c r="S27" s="164">
        <v>0</v>
      </c>
      <c r="T27" s="165">
        <f t="shared" si="4"/>
        <v>0</v>
      </c>
      <c r="U27" s="168">
        <f t="shared" si="3"/>
        <v>0.99999999999998102</v>
      </c>
      <c r="V27" s="152"/>
    </row>
    <row r="28" spans="1:22" ht="15.75" x14ac:dyDescent="0.25">
      <c r="A28" s="163">
        <v>43793</v>
      </c>
      <c r="B28" s="164">
        <f>Sheet24!D23</f>
        <v>0.27083333333331439</v>
      </c>
      <c r="C28" s="164">
        <f>Sheet24!E23</f>
        <v>206.58333333333334</v>
      </c>
      <c r="D28" s="164">
        <f>Sheet24!F23</f>
        <v>206.875</v>
      </c>
      <c r="E28" s="164">
        <f>Sheet24!G23</f>
        <v>0.29166666666665719</v>
      </c>
      <c r="F28" s="164">
        <f>Sheet24!H23</f>
        <v>206.91666666666666</v>
      </c>
      <c r="G28" s="164">
        <f>Sheet24!I23</f>
        <v>207.20833333333334</v>
      </c>
      <c r="H28" s="164">
        <f>Sheet24!J23</f>
        <v>0.29166666666668561</v>
      </c>
      <c r="I28" s="165">
        <f t="shared" si="1"/>
        <v>0.85416666666665719</v>
      </c>
      <c r="J28" s="164">
        <v>0.14583333333333334</v>
      </c>
      <c r="K28" s="164">
        <v>0</v>
      </c>
      <c r="L28" s="164">
        <v>0</v>
      </c>
      <c r="M28" s="164">
        <v>0</v>
      </c>
      <c r="N28" s="164">
        <v>0</v>
      </c>
      <c r="O28" s="165">
        <f t="shared" si="2"/>
        <v>0</v>
      </c>
      <c r="P28" s="164">
        <v>0</v>
      </c>
      <c r="Q28" s="164">
        <v>0</v>
      </c>
      <c r="R28" s="164">
        <v>0</v>
      </c>
      <c r="S28" s="164">
        <v>0</v>
      </c>
      <c r="T28" s="165">
        <f t="shared" si="4"/>
        <v>0</v>
      </c>
      <c r="U28" s="168">
        <f t="shared" si="3"/>
        <v>0.99999999999999056</v>
      </c>
      <c r="V28" s="152"/>
    </row>
    <row r="29" spans="1:22" ht="15.75" x14ac:dyDescent="0.25">
      <c r="A29" s="163">
        <v>43794</v>
      </c>
      <c r="B29" s="164">
        <f>Sheet25!D23</f>
        <v>0.22916666666665719</v>
      </c>
      <c r="C29" s="164">
        <f>Sheet25!E23</f>
        <v>206.60416666666666</v>
      </c>
      <c r="D29" s="164">
        <f>Sheet25!F23</f>
        <v>206.875</v>
      </c>
      <c r="E29" s="164">
        <f>Sheet25!G23</f>
        <v>0.27083333333334281</v>
      </c>
      <c r="F29" s="164">
        <f>Sheet25!H23</f>
        <v>206.92013888888889</v>
      </c>
      <c r="G29" s="164">
        <f>Sheet25!I23</f>
        <v>207.20833333333334</v>
      </c>
      <c r="H29" s="164">
        <f>Sheet25!J23</f>
        <v>0.28819444444445708</v>
      </c>
      <c r="I29" s="165">
        <f t="shared" si="1"/>
        <v>0.78819444444445708</v>
      </c>
      <c r="J29" s="164">
        <v>9.375E-2</v>
      </c>
      <c r="K29" s="164">
        <v>0</v>
      </c>
      <c r="L29" s="164">
        <v>0</v>
      </c>
      <c r="M29" s="164">
        <v>0.11805555555555557</v>
      </c>
      <c r="N29" s="164">
        <v>0</v>
      </c>
      <c r="O29" s="165">
        <f t="shared" si="2"/>
        <v>0.11805555555555557</v>
      </c>
      <c r="P29" s="164">
        <v>0</v>
      </c>
      <c r="Q29" s="164">
        <v>0</v>
      </c>
      <c r="R29" s="164">
        <v>0</v>
      </c>
      <c r="S29" s="164">
        <v>0</v>
      </c>
      <c r="T29" s="165">
        <f t="shared" si="4"/>
        <v>0</v>
      </c>
      <c r="U29" s="168">
        <f t="shared" si="3"/>
        <v>1.0000000000000127</v>
      </c>
      <c r="V29" s="274" t="s">
        <v>280</v>
      </c>
    </row>
    <row r="30" spans="1:22" ht="15.75" x14ac:dyDescent="0.25">
      <c r="A30" s="163">
        <v>43795</v>
      </c>
      <c r="B30" s="164">
        <f>Sheet26!D23</f>
        <v>0.29513888888888573</v>
      </c>
      <c r="C30" s="164">
        <f>Sheet26!E23</f>
        <v>206.65625</v>
      </c>
      <c r="D30" s="164">
        <f>Sheet26!F23</f>
        <v>206.875</v>
      </c>
      <c r="E30" s="164">
        <f>Sheet26!G23</f>
        <v>0.21875</v>
      </c>
      <c r="F30" s="164">
        <f>Sheet26!H23</f>
        <v>206.92708333333334</v>
      </c>
      <c r="G30" s="164">
        <f>Sheet26!I23</f>
        <v>207.20833333333334</v>
      </c>
      <c r="H30" s="164">
        <f>Sheet26!J23</f>
        <v>0.28125</v>
      </c>
      <c r="I30" s="165">
        <f t="shared" si="1"/>
        <v>0.79513888888888573</v>
      </c>
      <c r="J30" s="164">
        <v>0.1076388888888889</v>
      </c>
      <c r="K30" s="164">
        <v>0</v>
      </c>
      <c r="L30" s="164">
        <v>0</v>
      </c>
      <c r="M30" s="164">
        <v>0</v>
      </c>
      <c r="N30" s="164">
        <v>0</v>
      </c>
      <c r="O30" s="165">
        <f t="shared" si="2"/>
        <v>0</v>
      </c>
      <c r="P30" s="164">
        <v>0</v>
      </c>
      <c r="Q30" s="164">
        <v>0</v>
      </c>
      <c r="R30" s="164">
        <v>9.7222222222222224E-2</v>
      </c>
      <c r="S30" s="164">
        <v>0</v>
      </c>
      <c r="T30" s="165">
        <f t="shared" si="4"/>
        <v>9.7222222222222224E-2</v>
      </c>
      <c r="U30" s="168">
        <f t="shared" si="3"/>
        <v>0.99999999999999678</v>
      </c>
      <c r="V30" s="152" t="s">
        <v>282</v>
      </c>
    </row>
    <row r="31" spans="1:22" ht="30" x14ac:dyDescent="0.25">
      <c r="A31" s="163">
        <v>43796</v>
      </c>
      <c r="B31" s="164">
        <f>Sheet27!D23</f>
        <v>0.29166666666665719</v>
      </c>
      <c r="C31" s="164">
        <f>Sheet27!E23</f>
        <v>206</v>
      </c>
      <c r="D31" s="164">
        <f>Sheet27!F23</f>
        <v>206</v>
      </c>
      <c r="E31" s="164">
        <f>Sheet27!G23</f>
        <v>0</v>
      </c>
      <c r="F31" s="164">
        <f>Sheet27!H23</f>
        <v>206</v>
      </c>
      <c r="G31" s="164">
        <f>Sheet27!I23</f>
        <v>206</v>
      </c>
      <c r="H31" s="164">
        <f>Sheet27!J23</f>
        <v>0</v>
      </c>
      <c r="I31" s="165">
        <f t="shared" si="1"/>
        <v>0.29166666666665719</v>
      </c>
      <c r="J31" s="164">
        <v>0.1423611111111111</v>
      </c>
      <c r="K31" s="164">
        <v>0</v>
      </c>
      <c r="L31" s="164">
        <v>0</v>
      </c>
      <c r="M31" s="164">
        <v>0</v>
      </c>
      <c r="N31" s="164">
        <v>0</v>
      </c>
      <c r="O31" s="165">
        <f t="shared" si="2"/>
        <v>0</v>
      </c>
      <c r="P31" s="164">
        <v>0</v>
      </c>
      <c r="Q31" s="164">
        <v>0.56597222222222221</v>
      </c>
      <c r="R31" s="164">
        <v>0</v>
      </c>
      <c r="S31" s="164">
        <v>0</v>
      </c>
      <c r="T31" s="165">
        <f t="shared" si="4"/>
        <v>0.56597222222222221</v>
      </c>
      <c r="U31" s="168">
        <f t="shared" si="3"/>
        <v>0.99999999999999045</v>
      </c>
      <c r="V31" s="152" t="s">
        <v>281</v>
      </c>
    </row>
    <row r="32" spans="1:22" ht="15.75" x14ac:dyDescent="0.25">
      <c r="A32" s="163">
        <v>43797</v>
      </c>
      <c r="B32" s="164">
        <f>Sheet28!D23</f>
        <v>0.20833333333334281</v>
      </c>
      <c r="C32" s="164">
        <f>Sheet28!E23</f>
        <v>206.60416666666666</v>
      </c>
      <c r="D32" s="164">
        <f>Sheet28!F23</f>
        <v>206.84375</v>
      </c>
      <c r="E32" s="164">
        <f>Sheet28!G23</f>
        <v>0.23958333333334281</v>
      </c>
      <c r="F32" s="164">
        <f>Sheet28!H23</f>
        <v>206.99652777777777</v>
      </c>
      <c r="G32" s="164">
        <f>Sheet28!I23</f>
        <v>207.20833333333334</v>
      </c>
      <c r="H32" s="164">
        <f>Sheet28!J23</f>
        <v>0.21180555555557135</v>
      </c>
      <c r="I32" s="165">
        <f t="shared" si="1"/>
        <v>0.65972222222225696</v>
      </c>
      <c r="J32" s="164">
        <v>0.21527777777777779</v>
      </c>
      <c r="K32" s="164">
        <v>0</v>
      </c>
      <c r="L32" s="164">
        <v>0.125</v>
      </c>
      <c r="M32" s="164">
        <v>0</v>
      </c>
      <c r="N32" s="164">
        <v>0</v>
      </c>
      <c r="O32" s="165">
        <f t="shared" si="2"/>
        <v>0.125</v>
      </c>
      <c r="P32" s="164">
        <v>0</v>
      </c>
      <c r="Q32" s="164">
        <v>0</v>
      </c>
      <c r="R32" s="164">
        <v>0</v>
      </c>
      <c r="S32" s="164">
        <v>0</v>
      </c>
      <c r="T32" s="165">
        <f t="shared" si="4"/>
        <v>0</v>
      </c>
      <c r="U32" s="168">
        <f t="shared" si="3"/>
        <v>1.0000000000000346</v>
      </c>
      <c r="V32" s="152" t="s">
        <v>283</v>
      </c>
    </row>
    <row r="33" spans="1:22" ht="15.75" x14ac:dyDescent="0.25">
      <c r="A33" s="163">
        <v>43798</v>
      </c>
      <c r="B33" s="164">
        <f>Sheet29!D23</f>
        <v>0.29166666666665719</v>
      </c>
      <c r="C33" s="164">
        <f>Sheet29!E23</f>
        <v>206.65625</v>
      </c>
      <c r="D33" s="164">
        <f>Sheet29!F23</f>
        <v>206.875</v>
      </c>
      <c r="E33" s="164">
        <f>Sheet29!G23</f>
        <v>0.21875</v>
      </c>
      <c r="F33" s="164">
        <f>Sheet29!H23</f>
        <v>207</v>
      </c>
      <c r="G33" s="164">
        <f>Sheet29!I23</f>
        <v>207.20833333333334</v>
      </c>
      <c r="H33" s="164">
        <f>Sheet29!J23</f>
        <v>0.20833333333334281</v>
      </c>
      <c r="I33" s="165">
        <f t="shared" si="1"/>
        <v>0.71875</v>
      </c>
      <c r="J33" s="164">
        <v>0.19444444444444445</v>
      </c>
      <c r="K33" s="164">
        <v>0</v>
      </c>
      <c r="L33" s="164">
        <v>0</v>
      </c>
      <c r="M33" s="164">
        <v>8.6805555555555566E-2</v>
      </c>
      <c r="N33" s="164">
        <v>0</v>
      </c>
      <c r="O33" s="165">
        <f t="shared" si="2"/>
        <v>8.6805555555555566E-2</v>
      </c>
      <c r="P33" s="164">
        <v>0</v>
      </c>
      <c r="Q33" s="164">
        <v>0</v>
      </c>
      <c r="R33" s="164">
        <v>0</v>
      </c>
      <c r="S33" s="164">
        <v>0</v>
      </c>
      <c r="T33" s="165">
        <f t="shared" si="4"/>
        <v>0</v>
      </c>
      <c r="U33" s="168">
        <f t="shared" si="3"/>
        <v>1</v>
      </c>
      <c r="V33" s="152"/>
    </row>
    <row r="34" spans="1:22" ht="15.75" x14ac:dyDescent="0.25">
      <c r="A34" s="163">
        <v>43799</v>
      </c>
      <c r="B34" s="164">
        <f>Sheet30!D23</f>
        <v>0.23958333333331439</v>
      </c>
      <c r="C34" s="164">
        <f>Sheet30!E23</f>
        <v>206.61111111111111</v>
      </c>
      <c r="D34" s="164">
        <f>Sheet30!F23</f>
        <v>206.875</v>
      </c>
      <c r="E34" s="164">
        <f>Sheet30!G23</f>
        <v>0.26388888888888573</v>
      </c>
      <c r="F34" s="164">
        <f>Sheet30!H23</f>
        <v>206.91666666666666</v>
      </c>
      <c r="G34" s="164">
        <f>Sheet30!I23</f>
        <v>207.20833333333334</v>
      </c>
      <c r="H34" s="164">
        <f>Sheet30!J23</f>
        <v>0.29166666666668561</v>
      </c>
      <c r="I34" s="165">
        <f t="shared" si="1"/>
        <v>0.79513888888888573</v>
      </c>
      <c r="J34" s="164">
        <v>0.13541666666666666</v>
      </c>
      <c r="K34" s="164">
        <v>0</v>
      </c>
      <c r="L34" s="164">
        <v>6.9444444444444434E-2</v>
      </c>
      <c r="M34" s="164">
        <v>0</v>
      </c>
      <c r="N34" s="164">
        <v>0</v>
      </c>
      <c r="O34" s="165">
        <f t="shared" si="2"/>
        <v>6.9444444444444434E-2</v>
      </c>
      <c r="P34" s="164">
        <v>0</v>
      </c>
      <c r="Q34" s="164">
        <v>0</v>
      </c>
      <c r="R34" s="164">
        <v>0</v>
      </c>
      <c r="S34" s="164">
        <v>0</v>
      </c>
      <c r="T34" s="165">
        <f t="shared" si="4"/>
        <v>0</v>
      </c>
      <c r="U34" s="168">
        <f t="shared" si="3"/>
        <v>0.99999999999999678</v>
      </c>
      <c r="V34" s="152"/>
    </row>
    <row r="35" spans="1:22" ht="15.75" x14ac:dyDescent="0.25">
      <c r="A35" s="153" t="s">
        <v>116</v>
      </c>
      <c r="B35" s="151" t="s">
        <v>11</v>
      </c>
      <c r="C35" s="151"/>
      <c r="D35" s="151"/>
      <c r="E35" s="151"/>
      <c r="F35" s="151"/>
      <c r="G35" s="151"/>
      <c r="H35" s="151" t="s">
        <v>11</v>
      </c>
      <c r="I35" s="174">
        <f t="shared" ref="I35:T35" si="5">SUM(I5:I34)</f>
        <v>21.954861111111086</v>
      </c>
      <c r="J35" s="174">
        <f t="shared" si="5"/>
        <v>3.8958333333333335</v>
      </c>
      <c r="K35" s="174">
        <f t="shared" si="5"/>
        <v>8.3333333333333329E-2</v>
      </c>
      <c r="L35" s="174">
        <f t="shared" si="5"/>
        <v>0.37152777777777773</v>
      </c>
      <c r="M35" s="174">
        <f t="shared" si="5"/>
        <v>0.55208333333333337</v>
      </c>
      <c r="N35" s="174">
        <f t="shared" si="5"/>
        <v>0</v>
      </c>
      <c r="O35" s="174">
        <f t="shared" si="5"/>
        <v>1.0069444444444444</v>
      </c>
      <c r="P35" s="174">
        <f t="shared" si="5"/>
        <v>2.0416666666666665</v>
      </c>
      <c r="Q35" s="174">
        <f t="shared" si="5"/>
        <v>0.77430555555555558</v>
      </c>
      <c r="R35" s="174">
        <f t="shared" si="5"/>
        <v>0.3263888888888889</v>
      </c>
      <c r="S35" s="174">
        <f t="shared" si="5"/>
        <v>0</v>
      </c>
      <c r="T35" s="174">
        <f t="shared" si="5"/>
        <v>3.1423611111111116</v>
      </c>
      <c r="U35" s="175">
        <f>I35+O35+T35+J35</f>
        <v>29.999999999999972</v>
      </c>
      <c r="V35" s="102"/>
    </row>
    <row r="36" spans="1:22" ht="15.75" x14ac:dyDescent="0.25">
      <c r="B36" s="154"/>
      <c r="C36" s="154"/>
      <c r="D36" s="154"/>
      <c r="E36" s="154"/>
      <c r="F36" s="154"/>
      <c r="G36" s="154"/>
      <c r="H36" s="154"/>
      <c r="I36" s="155"/>
      <c r="J36" s="156"/>
      <c r="K36" s="154"/>
      <c r="L36" s="154"/>
      <c r="M36" s="154"/>
      <c r="N36" s="154"/>
      <c r="O36" s="154"/>
      <c r="P36" s="154"/>
      <c r="Q36" s="154"/>
      <c r="R36" s="154"/>
      <c r="S36" s="154"/>
      <c r="T36" s="157"/>
      <c r="U36" s="157"/>
    </row>
    <row r="37" spans="1:22" x14ac:dyDescent="0.25">
      <c r="B37" s="154"/>
      <c r="C37" s="154"/>
      <c r="D37" s="154"/>
      <c r="E37" s="154"/>
      <c r="F37" s="154"/>
      <c r="G37" s="154"/>
      <c r="H37" s="154"/>
      <c r="I37" s="155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</row>
    <row r="38" spans="1:22" x14ac:dyDescent="0.25"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8"/>
      <c r="N38" s="154"/>
      <c r="O38" s="154"/>
      <c r="P38" s="154"/>
      <c r="Q38" s="154"/>
      <c r="R38" s="154" t="s">
        <v>118</v>
      </c>
      <c r="S38" s="154"/>
      <c r="T38" s="154"/>
      <c r="U38" s="154"/>
    </row>
    <row r="39" spans="1:22" x14ac:dyDescent="0.25">
      <c r="B39" s="154"/>
      <c r="C39" s="154"/>
      <c r="D39" s="154"/>
      <c r="E39" s="154"/>
      <c r="F39" s="154"/>
      <c r="G39" s="154"/>
      <c r="H39" s="154"/>
      <c r="I39" s="159"/>
      <c r="J39" s="159"/>
      <c r="K39" s="159"/>
      <c r="L39" s="159"/>
      <c r="M39" s="159"/>
      <c r="N39" s="159"/>
      <c r="O39" s="160"/>
      <c r="P39" s="159"/>
      <c r="Q39" s="159"/>
      <c r="R39" s="159" t="s">
        <v>119</v>
      </c>
      <c r="S39" s="159"/>
      <c r="T39" s="154"/>
      <c r="U39" s="154"/>
    </row>
    <row r="40" spans="1:22" ht="15.75" x14ac:dyDescent="0.25">
      <c r="A40" s="161" t="s">
        <v>120</v>
      </c>
      <c r="B40" s="154"/>
      <c r="C40" s="154"/>
      <c r="D40" s="154"/>
      <c r="E40" s="154"/>
      <c r="F40" s="154"/>
      <c r="G40" s="154"/>
      <c r="H40" s="154"/>
      <c r="I40" s="155"/>
      <c r="J40" s="154"/>
      <c r="K40" s="154"/>
      <c r="L40" s="154"/>
      <c r="M40" s="158"/>
      <c r="N40" s="154"/>
      <c r="O40" s="160"/>
      <c r="P40" s="154"/>
      <c r="Q40" s="154"/>
      <c r="R40" s="154"/>
      <c r="S40" s="154"/>
      <c r="T40" s="154"/>
      <c r="U40" s="154"/>
    </row>
    <row r="41" spans="1:22" ht="15.75" x14ac:dyDescent="0.25">
      <c r="A41" s="171">
        <v>1</v>
      </c>
      <c r="B41" s="161" t="s">
        <v>145</v>
      </c>
      <c r="C41" s="224"/>
      <c r="D41" s="224"/>
      <c r="E41" s="224"/>
      <c r="F41" s="224"/>
      <c r="G41" s="224"/>
      <c r="H41" s="224"/>
      <c r="I41" s="161" t="s">
        <v>145</v>
      </c>
      <c r="J41" s="154"/>
      <c r="K41" s="154"/>
      <c r="L41" s="154"/>
      <c r="M41" s="154"/>
      <c r="N41" s="154"/>
      <c r="O41" s="160"/>
      <c r="P41" s="154"/>
      <c r="Q41" s="154"/>
      <c r="R41" s="154"/>
      <c r="S41" s="154"/>
      <c r="T41" s="154"/>
      <c r="U41" s="154"/>
    </row>
    <row r="42" spans="1:22" ht="15.75" x14ac:dyDescent="0.25">
      <c r="A42" s="226">
        <v>2</v>
      </c>
      <c r="B42" s="228" t="s">
        <v>146</v>
      </c>
      <c r="C42" s="227"/>
      <c r="D42" s="227"/>
      <c r="E42" s="227"/>
      <c r="F42" s="227"/>
      <c r="G42" s="227"/>
      <c r="H42" s="227"/>
      <c r="I42" s="228" t="s">
        <v>146</v>
      </c>
      <c r="J42" s="154"/>
      <c r="K42" s="154"/>
      <c r="L42" s="154"/>
      <c r="M42" s="154"/>
      <c r="N42" s="154"/>
      <c r="O42" s="160"/>
      <c r="P42" s="154"/>
      <c r="Q42" s="154"/>
      <c r="R42" s="154"/>
      <c r="S42" s="154"/>
      <c r="T42" s="154"/>
      <c r="U42" s="154"/>
    </row>
    <row r="43" spans="1:22" ht="15.75" x14ac:dyDescent="0.25">
      <c r="A43" s="226">
        <v>3</v>
      </c>
      <c r="B43" s="224" t="s">
        <v>147</v>
      </c>
      <c r="C43" s="224"/>
      <c r="D43" s="224"/>
      <c r="E43" s="224"/>
      <c r="F43" s="224"/>
      <c r="G43" s="224"/>
      <c r="H43" s="224"/>
      <c r="I43" s="224" t="s">
        <v>147</v>
      </c>
      <c r="J43" s="154"/>
      <c r="K43" s="154"/>
      <c r="L43" s="154"/>
      <c r="M43" s="154"/>
      <c r="N43" s="154"/>
      <c r="O43" s="160"/>
      <c r="P43" s="154"/>
      <c r="Q43" s="154"/>
      <c r="R43" s="154"/>
      <c r="S43" s="154"/>
      <c r="T43" s="154"/>
      <c r="U43" s="154"/>
    </row>
    <row r="44" spans="1:22" x14ac:dyDescent="0.25">
      <c r="A44" s="171">
        <v>4</v>
      </c>
      <c r="B44" s="162" t="s">
        <v>148</v>
      </c>
      <c r="C44" s="224"/>
      <c r="D44" s="224"/>
      <c r="E44" s="224"/>
      <c r="F44" s="224"/>
      <c r="G44" s="224"/>
      <c r="H44" s="224"/>
      <c r="I44" s="162" t="s">
        <v>148</v>
      </c>
      <c r="J44" s="154"/>
      <c r="K44" s="154"/>
      <c r="L44" s="154"/>
      <c r="M44" s="154"/>
      <c r="N44" s="154"/>
      <c r="O44" s="158"/>
      <c r="P44" s="154"/>
      <c r="Q44" s="154"/>
      <c r="R44" s="154"/>
      <c r="S44" s="154"/>
      <c r="T44" s="154"/>
      <c r="U44" s="154"/>
    </row>
    <row r="45" spans="1:22" ht="15.75" x14ac:dyDescent="0.25">
      <c r="A45" s="161"/>
      <c r="B45" s="154"/>
      <c r="C45" s="154"/>
      <c r="D45" s="154"/>
      <c r="E45" s="155"/>
      <c r="F45" s="154"/>
      <c r="G45" s="154"/>
      <c r="H45" s="154"/>
      <c r="I45" s="154"/>
      <c r="J45" s="154"/>
      <c r="K45" s="160"/>
      <c r="L45" s="154"/>
      <c r="M45" s="154"/>
      <c r="N45" s="154"/>
      <c r="O45" s="154"/>
      <c r="P45" s="154"/>
      <c r="Q45" s="154"/>
    </row>
    <row r="46" spans="1:22" ht="15.75" x14ac:dyDescent="0.25">
      <c r="A46" s="161"/>
      <c r="B46" s="154"/>
      <c r="C46" s="154"/>
      <c r="D46" s="154"/>
      <c r="E46" s="155"/>
      <c r="F46" s="154"/>
      <c r="G46" s="154"/>
      <c r="H46" s="154"/>
      <c r="I46" s="154"/>
      <c r="J46" s="154"/>
      <c r="K46" s="160"/>
      <c r="L46" s="154"/>
      <c r="M46" s="154"/>
      <c r="N46" s="154"/>
      <c r="O46" s="154"/>
      <c r="P46" s="154"/>
      <c r="Q46" s="154"/>
    </row>
    <row r="47" spans="1:22" ht="15.75" x14ac:dyDescent="0.25">
      <c r="A47" s="161"/>
      <c r="B47" s="154"/>
      <c r="C47" s="154"/>
      <c r="D47" s="154"/>
      <c r="E47" s="155"/>
      <c r="F47" s="154"/>
      <c r="G47" s="154"/>
      <c r="H47" s="154"/>
      <c r="I47" s="154"/>
      <c r="J47" s="154"/>
      <c r="K47" s="160"/>
      <c r="L47" s="154"/>
      <c r="M47" s="154"/>
      <c r="N47" s="154"/>
      <c r="O47" s="154"/>
      <c r="P47" s="154"/>
      <c r="Q47" s="154"/>
    </row>
    <row r="48" spans="1:22" x14ac:dyDescent="0.25">
      <c r="A48" s="162"/>
      <c r="B48" s="154"/>
      <c r="C48" s="154"/>
      <c r="D48" s="154"/>
      <c r="E48" s="154"/>
      <c r="F48" s="154"/>
      <c r="G48" s="154"/>
      <c r="H48" s="154"/>
      <c r="I48" s="154"/>
      <c r="J48" s="154"/>
      <c r="K48" s="158"/>
      <c r="L48" s="154"/>
      <c r="M48" s="154"/>
      <c r="N48" s="154"/>
      <c r="O48" s="154"/>
      <c r="P48" s="154"/>
      <c r="Q48" s="154"/>
    </row>
  </sheetData>
  <pageMargins left="0.2" right="0.2" top="0.25" bottom="0.25" header="0.3" footer="0.3"/>
  <pageSetup scale="64" orientation="landscape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P47"/>
  <sheetViews>
    <sheetView topLeftCell="A7" workbookViewId="0">
      <selection activeCell="A7" sqref="A7:K7"/>
    </sheetView>
  </sheetViews>
  <sheetFormatPr defaultRowHeight="15" x14ac:dyDescent="0.25"/>
  <cols>
    <col min="1" max="1" width="12.5703125" customWidth="1"/>
    <col min="12" max="12" width="13.7109375" customWidth="1"/>
    <col min="13" max="13" width="13.85546875" customWidth="1"/>
  </cols>
  <sheetData>
    <row r="7" spans="1:16" ht="22.5" x14ac:dyDescent="0.3">
      <c r="A7" s="129" t="s">
        <v>126</v>
      </c>
    </row>
    <row r="8" spans="1:16" ht="20.25" x14ac:dyDescent="0.3">
      <c r="A8" s="130"/>
      <c r="B8" s="131"/>
      <c r="C8" s="131"/>
      <c r="D8" s="131"/>
      <c r="E8" s="131"/>
      <c r="F8" s="131"/>
      <c r="G8" s="131"/>
      <c r="H8" s="131"/>
    </row>
    <row r="9" spans="1:16" x14ac:dyDescent="0.25">
      <c r="A9" s="177"/>
      <c r="B9" s="286" t="s">
        <v>84</v>
      </c>
      <c r="C9" s="286"/>
      <c r="D9" s="286"/>
      <c r="E9" s="286"/>
      <c r="F9" s="287" t="s">
        <v>131</v>
      </c>
      <c r="G9" s="287"/>
      <c r="H9" s="287"/>
      <c r="I9" s="287" t="s">
        <v>130</v>
      </c>
      <c r="J9" s="287"/>
      <c r="K9" s="287"/>
      <c r="L9" s="178" t="s">
        <v>129</v>
      </c>
      <c r="M9" s="178" t="s">
        <v>124</v>
      </c>
      <c r="N9" s="288" t="s">
        <v>123</v>
      </c>
      <c r="O9" s="276"/>
      <c r="P9" s="280"/>
    </row>
    <row r="10" spans="1:16" x14ac:dyDescent="0.25">
      <c r="A10" s="177" t="s">
        <v>83</v>
      </c>
      <c r="B10" s="177" t="s">
        <v>85</v>
      </c>
      <c r="C10" s="177" t="s">
        <v>86</v>
      </c>
      <c r="D10" s="177" t="s">
        <v>87</v>
      </c>
      <c r="E10" s="177" t="s">
        <v>42</v>
      </c>
      <c r="F10" s="128" t="s">
        <v>128</v>
      </c>
      <c r="G10" s="128" t="s">
        <v>14</v>
      </c>
      <c r="H10" s="128" t="s">
        <v>90</v>
      </c>
      <c r="I10" s="128" t="s">
        <v>12</v>
      </c>
      <c r="J10" s="128" t="s">
        <v>14</v>
      </c>
      <c r="K10" s="128" t="s">
        <v>90</v>
      </c>
      <c r="L10" s="128"/>
      <c r="M10" s="128" t="s">
        <v>98</v>
      </c>
      <c r="N10" s="128" t="s">
        <v>99</v>
      </c>
      <c r="O10" s="128" t="s">
        <v>100</v>
      </c>
      <c r="P10" s="128" t="s">
        <v>101</v>
      </c>
    </row>
    <row r="11" spans="1:16" x14ac:dyDescent="0.25">
      <c r="A11" s="110">
        <v>43678</v>
      </c>
      <c r="B11" s="111" t="s">
        <v>11</v>
      </c>
      <c r="C11" s="111">
        <f>'Nov stream II '!E13</f>
        <v>0</v>
      </c>
      <c r="D11" s="111">
        <f>'Nov stream III'!E13</f>
        <v>0.28472222222222854</v>
      </c>
      <c r="E11" s="112" t="e">
        <f>B11+C11+D11</f>
        <v>#VALUE!</v>
      </c>
      <c r="F11" s="102"/>
      <c r="G11" s="102"/>
      <c r="H11" s="102"/>
      <c r="I11" s="178"/>
      <c r="J11" s="178"/>
      <c r="K11" s="178"/>
      <c r="L11" s="178"/>
      <c r="M11" s="102">
        <v>34795.910000000003</v>
      </c>
      <c r="N11" s="178">
        <v>10</v>
      </c>
      <c r="O11" s="102">
        <v>36573.1</v>
      </c>
      <c r="P11" s="102">
        <f>O11</f>
        <v>36573.1</v>
      </c>
    </row>
    <row r="12" spans="1:16" x14ac:dyDescent="0.25">
      <c r="A12" s="110">
        <v>43679</v>
      </c>
      <c r="B12" s="111">
        <f>'Nov stream I '!I11</f>
        <v>0.84722222222222854</v>
      </c>
      <c r="C12" s="111">
        <f>'Nov stream II '!E14</f>
        <v>0</v>
      </c>
      <c r="D12" s="111">
        <f>'Nov stream III'!E14</f>
        <v>0.25</v>
      </c>
      <c r="E12" s="112">
        <f>SUM(B12:D12)</f>
        <v>1.0972222222222285</v>
      </c>
      <c r="F12" s="102"/>
      <c r="G12" s="102"/>
      <c r="H12" s="102"/>
      <c r="I12" s="178"/>
      <c r="J12" s="178"/>
      <c r="K12" s="178"/>
      <c r="L12" s="178"/>
      <c r="M12" s="102">
        <v>35431.29</v>
      </c>
      <c r="N12" s="178">
        <v>9</v>
      </c>
      <c r="O12" s="102">
        <v>33007.72</v>
      </c>
      <c r="P12" s="102">
        <f>P11+O12</f>
        <v>69580.820000000007</v>
      </c>
    </row>
    <row r="13" spans="1:16" x14ac:dyDescent="0.25">
      <c r="A13" s="110">
        <v>43680</v>
      </c>
      <c r="B13" s="111">
        <f>'Nov stream I '!I12</f>
        <v>0.91319444444442865</v>
      </c>
      <c r="C13" s="111">
        <f>'Nov stream II '!E15</f>
        <v>0</v>
      </c>
      <c r="D13" s="111">
        <f>'Nov stream III'!E15</f>
        <v>0.28472222222222854</v>
      </c>
      <c r="E13" s="112">
        <f t="shared" ref="E13:E41" si="0">SUM(B13:D13)</f>
        <v>1.1979166666666572</v>
      </c>
      <c r="F13" s="102"/>
      <c r="G13" s="102"/>
      <c r="H13" s="102"/>
      <c r="I13" s="178"/>
      <c r="J13" s="178"/>
      <c r="K13" s="178"/>
      <c r="L13" s="178"/>
      <c r="M13" s="102">
        <v>35884.44</v>
      </c>
      <c r="N13" s="178">
        <v>10</v>
      </c>
      <c r="O13" s="102">
        <v>37849.35</v>
      </c>
      <c r="P13" s="102">
        <f t="shared" ref="P13:P41" si="1">P12+O13</f>
        <v>107430.17000000001</v>
      </c>
    </row>
    <row r="14" spans="1:16" x14ac:dyDescent="0.25">
      <c r="A14" s="110">
        <v>43681</v>
      </c>
      <c r="B14" s="111">
        <f>'Nov stream I '!I13</f>
        <v>0.86805555555557135</v>
      </c>
      <c r="C14" s="111">
        <f>'Nov stream II '!E16</f>
        <v>0</v>
      </c>
      <c r="D14" s="111">
        <f>'Nov stream III'!E16</f>
        <v>0.1875</v>
      </c>
      <c r="E14" s="112">
        <f t="shared" si="0"/>
        <v>1.0555555555555713</v>
      </c>
      <c r="F14" s="102"/>
      <c r="G14" s="102"/>
      <c r="H14" s="102"/>
      <c r="I14" s="178"/>
      <c r="J14" s="178"/>
      <c r="K14" s="178"/>
      <c r="L14" s="178"/>
      <c r="M14" s="102">
        <v>36495.39</v>
      </c>
      <c r="N14" s="178">
        <v>10</v>
      </c>
      <c r="O14" s="102">
        <v>36835.07</v>
      </c>
      <c r="P14" s="102">
        <f t="shared" si="1"/>
        <v>144265.24000000002</v>
      </c>
    </row>
    <row r="15" spans="1:16" x14ac:dyDescent="0.25">
      <c r="A15" s="110">
        <v>43682</v>
      </c>
      <c r="B15" s="111">
        <f>'Nov stream I '!I14</f>
        <v>0.83333333333334281</v>
      </c>
      <c r="C15" s="111">
        <f>'Nov stream II '!E17</f>
        <v>0</v>
      </c>
      <c r="D15" s="111">
        <f>'Nov stream III'!E17</f>
        <v>0.28125</v>
      </c>
      <c r="E15" s="112">
        <f t="shared" si="0"/>
        <v>1.1145833333333428</v>
      </c>
      <c r="F15" s="102"/>
      <c r="G15" s="102"/>
      <c r="H15" s="102"/>
      <c r="I15" s="178"/>
      <c r="J15" s="178"/>
      <c r="K15" s="178"/>
      <c r="L15" s="178"/>
      <c r="M15" s="102">
        <v>34829.949999999997</v>
      </c>
      <c r="N15" s="178">
        <v>9</v>
      </c>
      <c r="O15" s="102">
        <v>32575.81</v>
      </c>
      <c r="P15" s="102">
        <f t="shared" si="1"/>
        <v>176841.05000000002</v>
      </c>
    </row>
    <row r="16" spans="1:16" x14ac:dyDescent="0.25">
      <c r="A16" s="110">
        <v>43683</v>
      </c>
      <c r="B16" s="111">
        <f>'Nov stream I '!I15</f>
        <v>0.86111111111111427</v>
      </c>
      <c r="C16" s="111">
        <f>'Nov stream II '!E18</f>
        <v>0</v>
      </c>
      <c r="D16" s="111">
        <f>'Nov stream III'!E18</f>
        <v>0.33333333333334281</v>
      </c>
      <c r="E16" s="112">
        <f t="shared" si="0"/>
        <v>1.1944444444444571</v>
      </c>
      <c r="F16" s="102"/>
      <c r="G16" s="102"/>
      <c r="H16" s="102"/>
      <c r="I16" s="178"/>
      <c r="J16" s="178"/>
      <c r="K16" s="178"/>
      <c r="L16" s="178"/>
      <c r="M16" s="102">
        <v>29332.91</v>
      </c>
      <c r="N16" s="178">
        <v>9</v>
      </c>
      <c r="O16" s="102">
        <v>33449.49</v>
      </c>
      <c r="P16" s="102">
        <f t="shared" si="1"/>
        <v>210290.54</v>
      </c>
    </row>
    <row r="17" spans="1:16" x14ac:dyDescent="0.25">
      <c r="A17" s="110">
        <v>43684</v>
      </c>
      <c r="B17" s="111">
        <f>'Nov stream I '!I16</f>
        <v>0.87847222222222854</v>
      </c>
      <c r="C17" s="111">
        <f>'Nov stream II '!E19</f>
        <v>0</v>
      </c>
      <c r="D17" s="111">
        <f>'Nov stream III'!E19</f>
        <v>0.33333333333334281</v>
      </c>
      <c r="E17" s="112">
        <f t="shared" si="0"/>
        <v>1.2118055555555713</v>
      </c>
      <c r="F17" s="102"/>
      <c r="G17" s="102"/>
      <c r="H17" s="102"/>
      <c r="I17" s="178"/>
      <c r="J17" s="178"/>
      <c r="K17" s="178"/>
      <c r="L17" s="178"/>
      <c r="M17" s="102">
        <v>24731.37</v>
      </c>
      <c r="N17" s="178">
        <v>8</v>
      </c>
      <c r="O17" s="102">
        <v>29835.52</v>
      </c>
      <c r="P17" s="102">
        <f t="shared" si="1"/>
        <v>240126.06</v>
      </c>
    </row>
    <row r="18" spans="1:16" x14ac:dyDescent="0.25">
      <c r="A18" s="110">
        <v>43685</v>
      </c>
      <c r="B18" s="111">
        <f>'Nov stream I '!I17</f>
        <v>0.92708333333334281</v>
      </c>
      <c r="C18" s="111">
        <f>'Nov stream II '!E20</f>
        <v>0</v>
      </c>
      <c r="D18" s="111">
        <f>'Nov stream III'!E20</f>
        <v>0.29166666666665719</v>
      </c>
      <c r="E18" s="112">
        <f t="shared" si="0"/>
        <v>1.21875</v>
      </c>
      <c r="F18" s="102"/>
      <c r="G18" s="102"/>
      <c r="H18" s="102"/>
      <c r="I18" s="178"/>
      <c r="J18" s="178"/>
      <c r="K18" s="178"/>
      <c r="L18" s="178"/>
      <c r="M18" s="104">
        <v>24663</v>
      </c>
      <c r="N18" s="178">
        <v>9</v>
      </c>
      <c r="O18" s="102">
        <v>33380.6</v>
      </c>
      <c r="P18" s="102">
        <f t="shared" si="1"/>
        <v>273506.65999999997</v>
      </c>
    </row>
    <row r="19" spans="1:16" x14ac:dyDescent="0.25">
      <c r="A19" s="110">
        <v>43686</v>
      </c>
      <c r="B19" s="111">
        <f>'Nov stream I '!I18</f>
        <v>0.54166666666665719</v>
      </c>
      <c r="C19" s="111">
        <f>'Nov stream II '!E21</f>
        <v>0</v>
      </c>
      <c r="D19" s="111">
        <f>'Nov stream III'!E21</f>
        <v>0.29861111111111427</v>
      </c>
      <c r="E19" s="112">
        <f t="shared" si="0"/>
        <v>0.84027777777777146</v>
      </c>
      <c r="F19" s="102"/>
      <c r="G19" s="102"/>
      <c r="H19" s="102"/>
      <c r="I19" s="178"/>
      <c r="J19" s="178"/>
      <c r="K19" s="178"/>
      <c r="L19" s="178"/>
      <c r="M19" s="102">
        <v>38628.15</v>
      </c>
      <c r="N19" s="178">
        <v>10</v>
      </c>
      <c r="O19" s="102">
        <v>37009.22</v>
      </c>
      <c r="P19" s="102">
        <f t="shared" si="1"/>
        <v>310515.88</v>
      </c>
    </row>
    <row r="20" spans="1:16" x14ac:dyDescent="0.25">
      <c r="A20" s="110">
        <v>43687</v>
      </c>
      <c r="B20" s="111">
        <f>'Nov stream I '!I19</f>
        <v>0.54166666666665719</v>
      </c>
      <c r="C20" s="111">
        <f>'Nov stream II '!E22</f>
        <v>0</v>
      </c>
      <c r="D20" s="111">
        <f>'Nov stream III'!E22</f>
        <v>0.29861111111111427</v>
      </c>
      <c r="E20" s="112">
        <f t="shared" si="0"/>
        <v>0.84027777777777146</v>
      </c>
      <c r="F20" s="102"/>
      <c r="G20" s="102"/>
      <c r="H20" s="102"/>
      <c r="I20" s="178"/>
      <c r="J20" s="178"/>
      <c r="K20" s="178"/>
      <c r="L20" s="178"/>
      <c r="M20" s="102">
        <v>38563.480000000003</v>
      </c>
      <c r="N20" s="178">
        <v>9</v>
      </c>
      <c r="O20" s="102">
        <v>33067.72</v>
      </c>
      <c r="P20" s="102">
        <f t="shared" si="1"/>
        <v>343583.6</v>
      </c>
    </row>
    <row r="21" spans="1:16" x14ac:dyDescent="0.25">
      <c r="A21" s="110">
        <v>43688</v>
      </c>
      <c r="B21" s="111">
        <f>'Nov stream I '!I20</f>
        <v>0.82986111111111427</v>
      </c>
      <c r="C21" s="111">
        <f>'Nov stream II '!E23</f>
        <v>0</v>
      </c>
      <c r="D21" s="111">
        <f>'Nov stream III'!E23</f>
        <v>0.29861111111111427</v>
      </c>
      <c r="E21" s="112">
        <f t="shared" si="0"/>
        <v>1.1284722222222285</v>
      </c>
      <c r="F21" s="102"/>
      <c r="G21" s="102"/>
      <c r="H21" s="102"/>
      <c r="I21" s="178"/>
      <c r="J21" s="178"/>
      <c r="K21" s="178"/>
      <c r="L21" s="178"/>
      <c r="M21" s="102">
        <v>33223.1</v>
      </c>
      <c r="N21" s="178">
        <v>9</v>
      </c>
      <c r="O21" s="102">
        <v>33193.599999999999</v>
      </c>
      <c r="P21" s="102">
        <f t="shared" si="1"/>
        <v>376777.19999999995</v>
      </c>
    </row>
    <row r="22" spans="1:16" x14ac:dyDescent="0.25">
      <c r="A22" s="110">
        <v>43689</v>
      </c>
      <c r="B22" s="111">
        <f>'Nov stream I '!I21</f>
        <v>0.96180555555554292</v>
      </c>
      <c r="C22" s="111">
        <f>'Nov stream II '!E24</f>
        <v>0.29166666666665719</v>
      </c>
      <c r="D22" s="111">
        <f>'Nov stream III'!E24</f>
        <v>0.21875</v>
      </c>
      <c r="E22" s="112">
        <f t="shared" si="0"/>
        <v>1.4722222222222001</v>
      </c>
      <c r="F22" s="102"/>
      <c r="G22" s="102"/>
      <c r="H22" s="102"/>
      <c r="I22" s="178"/>
      <c r="J22" s="178"/>
      <c r="K22" s="178"/>
      <c r="L22" s="178"/>
      <c r="M22" s="102">
        <v>28115</v>
      </c>
      <c r="N22" s="178">
        <v>9</v>
      </c>
      <c r="O22" s="102">
        <v>33354</v>
      </c>
      <c r="P22" s="102">
        <f t="shared" si="1"/>
        <v>410131.19999999995</v>
      </c>
    </row>
    <row r="23" spans="1:16" x14ac:dyDescent="0.25">
      <c r="A23" s="110">
        <v>43690</v>
      </c>
      <c r="B23" s="111">
        <f>'Nov stream I '!I22</f>
        <v>0.89236111111111427</v>
      </c>
      <c r="C23" s="111">
        <f>'Nov stream II '!E25</f>
        <v>0.26736111111111427</v>
      </c>
      <c r="D23" s="111">
        <f>'Nov stream III'!E25</f>
        <v>0.29166666666665719</v>
      </c>
      <c r="E23" s="112">
        <f t="shared" si="0"/>
        <v>1.4513888888888857</v>
      </c>
      <c r="F23" s="102"/>
      <c r="G23" s="102"/>
      <c r="H23" s="102"/>
      <c r="I23" s="178"/>
      <c r="J23" s="178"/>
      <c r="K23" s="178"/>
      <c r="L23" s="178"/>
      <c r="M23" s="102">
        <v>34283</v>
      </c>
      <c r="N23" s="178">
        <v>10</v>
      </c>
      <c r="O23" s="102">
        <v>36808.300000000003</v>
      </c>
      <c r="P23" s="102">
        <f t="shared" si="1"/>
        <v>446939.49999999994</v>
      </c>
    </row>
    <row r="24" spans="1:16" x14ac:dyDescent="0.25">
      <c r="A24" s="110">
        <v>43691</v>
      </c>
      <c r="B24" s="111">
        <f>'Nov stream I '!I23</f>
        <v>0.89236111111111427</v>
      </c>
      <c r="C24" s="111">
        <f>'Nov stream II '!E26</f>
        <v>0.29513888888888573</v>
      </c>
      <c r="D24" s="111">
        <f>'Nov stream III'!E26</f>
        <v>0.29166666666665719</v>
      </c>
      <c r="E24" s="112">
        <f t="shared" si="0"/>
        <v>1.4791666666666572</v>
      </c>
      <c r="F24" s="102"/>
      <c r="G24" s="102"/>
      <c r="H24" s="102"/>
      <c r="I24" s="178"/>
      <c r="J24" s="178"/>
      <c r="K24" s="178"/>
      <c r="L24" s="178"/>
      <c r="M24" s="102">
        <v>30943</v>
      </c>
      <c r="N24" s="178">
        <v>9</v>
      </c>
      <c r="O24" s="102">
        <v>33240</v>
      </c>
      <c r="P24" s="102">
        <f t="shared" si="1"/>
        <v>480179.49999999994</v>
      </c>
    </row>
    <row r="25" spans="1:16" x14ac:dyDescent="0.25">
      <c r="A25" s="110">
        <v>43692</v>
      </c>
      <c r="B25" s="111">
        <f>'Nov stream I '!I24</f>
        <v>0.74305555555557135</v>
      </c>
      <c r="C25" s="111">
        <f>'Nov stream II '!E27</f>
        <v>0.30208333333334281</v>
      </c>
      <c r="D25" s="111">
        <f>'Nov stream III'!E27</f>
        <v>0.29513888888888573</v>
      </c>
      <c r="E25" s="112">
        <f t="shared" si="0"/>
        <v>1.3402777777777999</v>
      </c>
      <c r="F25" s="102"/>
      <c r="G25" s="102"/>
      <c r="H25" s="102"/>
      <c r="I25" s="178"/>
      <c r="J25" s="178"/>
      <c r="K25" s="178"/>
      <c r="L25" s="178"/>
      <c r="M25" s="102">
        <v>30845.11</v>
      </c>
      <c r="N25" s="178">
        <v>10</v>
      </c>
      <c r="O25" s="102">
        <v>37245</v>
      </c>
      <c r="P25" s="102">
        <f t="shared" si="1"/>
        <v>517424.49999999994</v>
      </c>
    </row>
    <row r="26" spans="1:16" x14ac:dyDescent="0.25">
      <c r="A26" s="110">
        <v>43693</v>
      </c>
      <c r="B26" s="111">
        <f>'Nov stream I '!I25</f>
        <v>0.85763888888891415</v>
      </c>
      <c r="C26" s="111">
        <f>'Nov stream II '!E28</f>
        <v>0.28472222222222854</v>
      </c>
      <c r="D26" s="111">
        <f>'Nov stream III'!E28</f>
        <v>0.29166666666665719</v>
      </c>
      <c r="E26" s="112">
        <f t="shared" si="0"/>
        <v>1.4340277777777999</v>
      </c>
      <c r="F26" s="102"/>
      <c r="G26" s="102"/>
      <c r="H26" s="102"/>
      <c r="I26" s="178"/>
      <c r="J26" s="178"/>
      <c r="K26" s="178"/>
      <c r="L26" s="178"/>
      <c r="M26" s="102">
        <v>33254</v>
      </c>
      <c r="N26" s="178">
        <v>9</v>
      </c>
      <c r="O26" s="102">
        <v>34081.9</v>
      </c>
      <c r="P26" s="102">
        <f t="shared" si="1"/>
        <v>551506.39999999991</v>
      </c>
    </row>
    <row r="27" spans="1:16" x14ac:dyDescent="0.25">
      <c r="A27" s="110">
        <v>43694</v>
      </c>
      <c r="B27" s="111">
        <f>'Nov stream I '!I26</f>
        <v>0.82638888888888573</v>
      </c>
      <c r="C27" s="111">
        <f>'Nov stream II '!E29</f>
        <v>0.29166666666665719</v>
      </c>
      <c r="D27" s="111">
        <f>'Nov stream III'!E29</f>
        <v>0.27083333333334281</v>
      </c>
      <c r="E27" s="112">
        <f t="shared" si="0"/>
        <v>1.3888888888888857</v>
      </c>
      <c r="F27" s="102"/>
      <c r="G27" s="102"/>
      <c r="H27" s="102"/>
      <c r="I27" s="178"/>
      <c r="J27" s="178"/>
      <c r="K27" s="178"/>
      <c r="L27" s="178"/>
      <c r="M27" s="102">
        <v>30217.43</v>
      </c>
      <c r="N27" s="178">
        <v>9</v>
      </c>
      <c r="O27" s="102">
        <v>34011.94</v>
      </c>
      <c r="P27" s="102">
        <f t="shared" si="1"/>
        <v>585518.33999999985</v>
      </c>
    </row>
    <row r="28" spans="1:16" x14ac:dyDescent="0.25">
      <c r="A28" s="110">
        <v>43695</v>
      </c>
      <c r="B28" s="111">
        <f>'Nov stream I '!I27</f>
        <v>0.88541666666665719</v>
      </c>
      <c r="C28" s="111">
        <f>'Nov stream II '!E30</f>
        <v>0.29166666666665719</v>
      </c>
      <c r="D28" s="111">
        <f>'Nov stream III'!E30</f>
        <v>0.21875</v>
      </c>
      <c r="E28" s="112">
        <f t="shared" si="0"/>
        <v>1.3958333333333144</v>
      </c>
      <c r="F28" s="102"/>
      <c r="G28" s="102"/>
      <c r="H28" s="102"/>
      <c r="I28" s="178"/>
      <c r="J28" s="178"/>
      <c r="K28" s="178"/>
      <c r="L28" s="178"/>
      <c r="M28" s="102">
        <v>31908.23</v>
      </c>
      <c r="N28" s="178">
        <v>9</v>
      </c>
      <c r="O28" s="102">
        <v>33767.919999999998</v>
      </c>
      <c r="P28" s="102">
        <f t="shared" si="1"/>
        <v>619286.25999999989</v>
      </c>
    </row>
    <row r="29" spans="1:16" x14ac:dyDescent="0.25">
      <c r="A29" s="110">
        <v>43696</v>
      </c>
      <c r="B29" s="111">
        <f>'Nov stream I '!I28</f>
        <v>0.88194444444445708</v>
      </c>
      <c r="C29" s="111">
        <f>'Nov stream II '!E31</f>
        <v>0.29166666666665719</v>
      </c>
      <c r="D29" s="111">
        <f>'Nov stream III'!E31</f>
        <v>0</v>
      </c>
      <c r="E29" s="112">
        <f t="shared" si="0"/>
        <v>1.1736111111111143</v>
      </c>
      <c r="F29" s="102"/>
      <c r="G29" s="102"/>
      <c r="H29" s="102"/>
      <c r="I29" s="178"/>
      <c r="J29" s="178"/>
      <c r="K29" s="178"/>
      <c r="L29" s="178"/>
      <c r="M29" s="102">
        <v>33011.480000000003</v>
      </c>
      <c r="N29" s="178">
        <v>9</v>
      </c>
      <c r="O29" s="102">
        <v>33684.800000000003</v>
      </c>
      <c r="P29" s="102">
        <f t="shared" si="1"/>
        <v>652971.05999999994</v>
      </c>
    </row>
    <row r="30" spans="1:16" x14ac:dyDescent="0.25">
      <c r="A30" s="110">
        <v>43697</v>
      </c>
      <c r="B30" s="111">
        <f>'Nov stream I '!I29</f>
        <v>0.77430555555554292</v>
      </c>
      <c r="C30" s="111">
        <f>'Nov stream II '!E32</f>
        <v>0.20833333333331439</v>
      </c>
      <c r="D30" s="111">
        <f>'Nov stream III'!E32</f>
        <v>0.23958333333334281</v>
      </c>
      <c r="E30" s="112">
        <f t="shared" si="0"/>
        <v>1.2222222222222001</v>
      </c>
      <c r="F30" s="102"/>
      <c r="G30" s="102"/>
      <c r="H30" s="102"/>
      <c r="I30" s="178"/>
      <c r="J30" s="178"/>
      <c r="K30" s="178"/>
      <c r="L30" s="178"/>
      <c r="M30" s="102">
        <v>33323.54</v>
      </c>
      <c r="N30" s="178">
        <v>9</v>
      </c>
      <c r="O30" s="102">
        <v>33695.300000000003</v>
      </c>
      <c r="P30" s="102">
        <f t="shared" si="1"/>
        <v>686666.36</v>
      </c>
    </row>
    <row r="31" spans="1:16" x14ac:dyDescent="0.25">
      <c r="A31" s="110">
        <v>43698</v>
      </c>
      <c r="B31" s="111">
        <f>'Nov stream I '!I30</f>
        <v>0.88194444444445708</v>
      </c>
      <c r="C31" s="111">
        <f>'Nov stream II '!E33</f>
        <v>0.22222222222222854</v>
      </c>
      <c r="D31" s="111">
        <f>'Nov stream III'!E33</f>
        <v>0.21875</v>
      </c>
      <c r="E31" s="112">
        <f t="shared" si="0"/>
        <v>1.3229166666666856</v>
      </c>
      <c r="F31" s="102"/>
      <c r="G31" s="102"/>
      <c r="H31" s="102"/>
      <c r="I31" s="178"/>
      <c r="J31" s="178"/>
      <c r="K31" s="178"/>
      <c r="L31" s="178"/>
      <c r="M31" s="102">
        <v>27356.959999999999</v>
      </c>
      <c r="N31" s="178">
        <v>8</v>
      </c>
      <c r="O31" s="102">
        <v>30595.85</v>
      </c>
      <c r="P31" s="102">
        <f t="shared" si="1"/>
        <v>717262.21</v>
      </c>
    </row>
    <row r="32" spans="1:16" x14ac:dyDescent="0.25">
      <c r="A32" s="110">
        <v>43699</v>
      </c>
      <c r="B32" s="111">
        <f>'Nov stream I '!I31</f>
        <v>0.89236111111111427</v>
      </c>
      <c r="C32" s="111">
        <f>'Nov stream II '!E34</f>
        <v>0.29166666666665719</v>
      </c>
      <c r="D32" s="111">
        <f>'Nov stream III'!E34</f>
        <v>0.26388888888888573</v>
      </c>
      <c r="E32" s="112">
        <f t="shared" si="0"/>
        <v>1.4479166666666572</v>
      </c>
      <c r="F32" s="102"/>
      <c r="G32" s="102"/>
      <c r="H32" s="102"/>
      <c r="I32" s="178"/>
      <c r="J32" s="178"/>
      <c r="K32" s="178"/>
      <c r="L32" s="178"/>
      <c r="M32" s="102">
        <v>27986.52</v>
      </c>
      <c r="N32" s="178">
        <v>8</v>
      </c>
      <c r="O32" s="102">
        <v>30031.05</v>
      </c>
      <c r="P32" s="102">
        <f t="shared" si="1"/>
        <v>747293.26</v>
      </c>
    </row>
    <row r="33" spans="1:16" x14ac:dyDescent="0.25">
      <c r="A33" s="110">
        <v>43700</v>
      </c>
      <c r="B33" s="111">
        <f>'Nov stream I '!I32</f>
        <v>0.71527777777777146</v>
      </c>
      <c r="C33" s="111">
        <f>'Nov stream II '!E35</f>
        <v>0</v>
      </c>
      <c r="D33" s="111">
        <f>'Nov stream III'!E35</f>
        <v>0</v>
      </c>
      <c r="E33" s="112">
        <f t="shared" si="0"/>
        <v>0.71527777777777146</v>
      </c>
      <c r="F33" s="102"/>
      <c r="G33" s="102"/>
      <c r="H33" s="102"/>
      <c r="I33" s="178"/>
      <c r="J33" s="178"/>
      <c r="K33" s="178"/>
      <c r="L33" s="178"/>
      <c r="M33" s="102">
        <v>30242.46</v>
      </c>
      <c r="N33" s="178">
        <v>9</v>
      </c>
      <c r="O33" s="102">
        <v>34002.199999999997</v>
      </c>
      <c r="P33" s="102">
        <f t="shared" si="1"/>
        <v>781295.46</v>
      </c>
    </row>
    <row r="34" spans="1:16" x14ac:dyDescent="0.25">
      <c r="A34" s="110">
        <v>43701</v>
      </c>
      <c r="B34" s="111">
        <f>'Nov stream I '!I33</f>
        <v>0.59375000000002842</v>
      </c>
      <c r="C34" s="111">
        <f>'Nov stream II '!E36</f>
        <v>0</v>
      </c>
      <c r="D34" s="111">
        <f>'Nov stream III'!E36</f>
        <v>0</v>
      </c>
      <c r="E34" s="112">
        <f t="shared" si="0"/>
        <v>0.59375000000002842</v>
      </c>
      <c r="F34" s="102"/>
      <c r="G34" s="102"/>
      <c r="H34" s="102"/>
      <c r="I34" s="178"/>
      <c r="J34" s="178"/>
      <c r="K34" s="178"/>
      <c r="L34" s="178"/>
      <c r="M34" s="102">
        <v>31079.84</v>
      </c>
      <c r="N34" s="178">
        <v>8</v>
      </c>
      <c r="O34" s="102">
        <v>30077.56</v>
      </c>
      <c r="P34" s="102">
        <f t="shared" si="1"/>
        <v>811373.02</v>
      </c>
    </row>
    <row r="35" spans="1:16" x14ac:dyDescent="0.25">
      <c r="A35" s="110">
        <v>43702</v>
      </c>
      <c r="B35" s="111">
        <f>'Nov stream I '!I34</f>
        <v>0.88541666666665719</v>
      </c>
      <c r="C35" s="111">
        <f>'Nov stream II '!E37</f>
        <v>0</v>
      </c>
      <c r="D35" s="111">
        <f>'Nov stream III'!E37</f>
        <v>0</v>
      </c>
      <c r="E35" s="112">
        <f t="shared" si="0"/>
        <v>0.88541666666665719</v>
      </c>
      <c r="F35" s="102"/>
      <c r="G35" s="102"/>
      <c r="H35" s="102"/>
      <c r="I35" s="178"/>
      <c r="J35" s="178"/>
      <c r="K35" s="178"/>
      <c r="L35" s="178"/>
      <c r="M35" s="102">
        <v>28898.71</v>
      </c>
      <c r="N35" s="178">
        <v>8</v>
      </c>
      <c r="O35" s="102">
        <v>30172.41</v>
      </c>
      <c r="P35" s="102">
        <f t="shared" si="1"/>
        <v>841545.43</v>
      </c>
    </row>
    <row r="36" spans="1:16" x14ac:dyDescent="0.25">
      <c r="A36" s="110">
        <v>43703</v>
      </c>
      <c r="B36" s="111" t="e">
        <f>'Nov stream I '!#REF!</f>
        <v>#REF!</v>
      </c>
      <c r="C36" s="111">
        <f>'Nov stream II '!E38</f>
        <v>0</v>
      </c>
      <c r="D36" s="111">
        <f>'Nov stream III'!E38</f>
        <v>0</v>
      </c>
      <c r="E36" s="112" t="e">
        <f t="shared" si="0"/>
        <v>#REF!</v>
      </c>
      <c r="F36" s="102"/>
      <c r="G36" s="102"/>
      <c r="H36" s="102"/>
      <c r="I36" s="178"/>
      <c r="J36" s="178"/>
      <c r="K36" s="178"/>
      <c r="L36" s="178"/>
      <c r="M36" s="102">
        <v>34244.519999999997</v>
      </c>
      <c r="N36" s="178">
        <v>9</v>
      </c>
      <c r="O36" s="102">
        <v>33494.43</v>
      </c>
      <c r="P36" s="102">
        <f t="shared" si="1"/>
        <v>875039.8600000001</v>
      </c>
    </row>
    <row r="37" spans="1:16" x14ac:dyDescent="0.25">
      <c r="A37" s="110">
        <v>43704</v>
      </c>
      <c r="B37" s="111">
        <f>'Nov stream I '!I35</f>
        <v>24.715277777777885</v>
      </c>
      <c r="C37" s="111">
        <f>'Nov stream II '!E39</f>
        <v>0</v>
      </c>
      <c r="D37" s="111">
        <f>'Nov stream III'!E39</f>
        <v>0</v>
      </c>
      <c r="E37" s="112">
        <f t="shared" si="0"/>
        <v>24.715277777777885</v>
      </c>
      <c r="F37" s="102"/>
      <c r="G37" s="102"/>
      <c r="H37" s="102"/>
      <c r="I37" s="178"/>
      <c r="J37" s="178"/>
      <c r="K37" s="178"/>
      <c r="L37" s="178"/>
      <c r="M37" s="102">
        <v>36910.78</v>
      </c>
      <c r="N37" s="178">
        <v>9</v>
      </c>
      <c r="O37" s="102">
        <v>33840.18</v>
      </c>
      <c r="P37" s="102">
        <f t="shared" si="1"/>
        <v>908880.04000000015</v>
      </c>
    </row>
    <row r="38" spans="1:16" x14ac:dyDescent="0.25">
      <c r="A38" s="110">
        <v>43705</v>
      </c>
      <c r="B38" s="111">
        <f>'Nov stream I '!I36</f>
        <v>0</v>
      </c>
      <c r="C38" s="111">
        <f>'Nov stream II '!E40</f>
        <v>0</v>
      </c>
      <c r="D38" s="111">
        <f>'Nov stream III'!E40</f>
        <v>0</v>
      </c>
      <c r="E38" s="112">
        <f t="shared" si="0"/>
        <v>0</v>
      </c>
      <c r="F38" s="102"/>
      <c r="G38" s="102"/>
      <c r="H38" s="102"/>
      <c r="I38" s="178"/>
      <c r="J38" s="178"/>
      <c r="K38" s="178"/>
      <c r="L38" s="178"/>
      <c r="M38" s="102">
        <v>27678.65</v>
      </c>
      <c r="N38" s="178">
        <v>9</v>
      </c>
      <c r="O38" s="102">
        <v>33833.4</v>
      </c>
      <c r="P38" s="102">
        <f t="shared" si="1"/>
        <v>942713.44000000018</v>
      </c>
    </row>
    <row r="39" spans="1:16" x14ac:dyDescent="0.25">
      <c r="A39" s="110">
        <v>43706</v>
      </c>
      <c r="B39" s="111">
        <f>'Nov stream I '!I37</f>
        <v>0</v>
      </c>
      <c r="C39" s="111">
        <f>'Nov stream II '!E41</f>
        <v>0</v>
      </c>
      <c r="D39" s="111">
        <f>'Nov stream III'!E41</f>
        <v>0</v>
      </c>
      <c r="E39" s="112">
        <f t="shared" si="0"/>
        <v>0</v>
      </c>
      <c r="F39" s="102"/>
      <c r="G39" s="102"/>
      <c r="H39" s="102"/>
      <c r="I39" s="178"/>
      <c r="J39" s="178"/>
      <c r="K39" s="178"/>
      <c r="L39" s="178"/>
      <c r="M39" s="102">
        <v>28843.95</v>
      </c>
      <c r="N39" s="178">
        <v>9</v>
      </c>
      <c r="O39" s="102">
        <v>33960.79</v>
      </c>
      <c r="P39" s="102">
        <f t="shared" si="1"/>
        <v>976674.23000000021</v>
      </c>
    </row>
    <row r="40" spans="1:16" x14ac:dyDescent="0.25">
      <c r="A40" s="110">
        <v>43707</v>
      </c>
      <c r="B40" s="111">
        <f>'Nov stream I '!I38</f>
        <v>0</v>
      </c>
      <c r="C40" s="111">
        <f>'Nov stream II '!E42</f>
        <v>0</v>
      </c>
      <c r="D40" s="111">
        <f>'Nov stream III'!E42</f>
        <v>0</v>
      </c>
      <c r="E40" s="112">
        <f t="shared" si="0"/>
        <v>0</v>
      </c>
      <c r="F40" s="102"/>
      <c r="G40" s="102"/>
      <c r="H40" s="102"/>
      <c r="I40" s="178"/>
      <c r="J40" s="178"/>
      <c r="K40" s="178"/>
      <c r="L40" s="178"/>
      <c r="M40" s="102">
        <v>36538</v>
      </c>
      <c r="N40" s="178">
        <v>8</v>
      </c>
      <c r="O40" s="102">
        <v>30077.96</v>
      </c>
      <c r="P40" s="102">
        <f t="shared" si="1"/>
        <v>1006752.1900000002</v>
      </c>
    </row>
    <row r="41" spans="1:16" x14ac:dyDescent="0.25">
      <c r="A41" s="110">
        <v>43708</v>
      </c>
      <c r="B41" s="111">
        <f>'Nov stream I '!I39</f>
        <v>0</v>
      </c>
      <c r="C41" s="111">
        <f>'Nov stream II '!E43</f>
        <v>0</v>
      </c>
      <c r="D41" s="111">
        <f>'Nov stream III'!E43</f>
        <v>0</v>
      </c>
      <c r="E41" s="112">
        <f t="shared" si="0"/>
        <v>0</v>
      </c>
      <c r="F41" s="102"/>
      <c r="G41" s="102"/>
      <c r="H41" s="102"/>
      <c r="I41" s="178"/>
      <c r="J41" s="178"/>
      <c r="K41" s="178"/>
      <c r="L41" s="178"/>
      <c r="M41" s="102">
        <v>31530</v>
      </c>
      <c r="N41" s="178">
        <v>9</v>
      </c>
      <c r="O41" s="102">
        <v>34389</v>
      </c>
      <c r="P41" s="102">
        <f t="shared" si="1"/>
        <v>1041141.1900000002</v>
      </c>
    </row>
    <row r="42" spans="1:16" x14ac:dyDescent="0.25">
      <c r="A42" s="102" t="s">
        <v>9</v>
      </c>
      <c r="B42" s="172" t="e">
        <f>SUM(B11:B41)</f>
        <v>#REF!</v>
      </c>
      <c r="C42" s="172">
        <f t="shared" ref="C42:E42" si="2">SUM(C11:C41)</f>
        <v>3.0381944444444002</v>
      </c>
      <c r="D42" s="172">
        <f t="shared" si="2"/>
        <v>5.7430555555555713</v>
      </c>
      <c r="E42" s="172" t="e">
        <f t="shared" si="2"/>
        <v>#VALUE!</v>
      </c>
      <c r="F42" s="178">
        <f>SUM(F11:F41)</f>
        <v>0</v>
      </c>
      <c r="G42" s="178">
        <f t="shared" ref="G42:H42" si="3">SUM(G11:G41)</f>
        <v>0</v>
      </c>
      <c r="H42" s="178">
        <f t="shared" si="3"/>
        <v>0</v>
      </c>
      <c r="I42" s="178">
        <f>SUM(I11:I41)</f>
        <v>0</v>
      </c>
      <c r="J42" s="178">
        <f t="shared" ref="J42:O42" si="4">SUM(J11:J41)</f>
        <v>0</v>
      </c>
      <c r="K42" s="178">
        <f t="shared" si="4"/>
        <v>0</v>
      </c>
      <c r="L42" s="178"/>
      <c r="M42" s="178">
        <f t="shared" si="4"/>
        <v>993790.16999999993</v>
      </c>
      <c r="N42" s="178">
        <f t="shared" si="4"/>
        <v>279</v>
      </c>
      <c r="O42" s="178">
        <f t="shared" si="4"/>
        <v>1041141.1900000002</v>
      </c>
      <c r="P42" s="178"/>
    </row>
    <row r="43" spans="1:16" x14ac:dyDescent="0.25">
      <c r="I43" s="171"/>
      <c r="J43" s="171"/>
      <c r="K43" s="171"/>
      <c r="L43" s="171"/>
      <c r="N43" s="171"/>
    </row>
    <row r="44" spans="1:16" x14ac:dyDescent="0.25">
      <c r="I44" s="171"/>
      <c r="J44" s="171"/>
      <c r="K44" s="171"/>
      <c r="L44" s="171"/>
      <c r="N44" s="171"/>
    </row>
    <row r="45" spans="1:16" x14ac:dyDescent="0.25">
      <c r="B45" s="154"/>
      <c r="C45" s="154"/>
      <c r="D45" s="154" t="s">
        <v>117</v>
      </c>
      <c r="E45" s="154"/>
      <c r="F45" s="154"/>
      <c r="G45" s="154"/>
      <c r="H45" s="158"/>
      <c r="I45" s="154"/>
      <c r="J45" s="154"/>
      <c r="K45" s="154"/>
      <c r="L45" s="154"/>
      <c r="M45" s="154" t="s">
        <v>118</v>
      </c>
      <c r="N45" s="154"/>
      <c r="O45" s="154"/>
    </row>
    <row r="46" spans="1:16" x14ac:dyDescent="0.25">
      <c r="B46" s="154"/>
      <c r="C46" s="154"/>
      <c r="D46" s="159" t="s">
        <v>119</v>
      </c>
      <c r="E46" s="159"/>
      <c r="F46" s="159"/>
      <c r="G46" s="159"/>
      <c r="H46" s="159"/>
      <c r="I46" s="160"/>
      <c r="J46" s="159"/>
      <c r="K46" s="159"/>
      <c r="L46" s="159"/>
      <c r="M46" s="159" t="s">
        <v>119</v>
      </c>
      <c r="N46" s="159"/>
      <c r="O46" s="154"/>
    </row>
    <row r="47" spans="1:16" x14ac:dyDescent="0.25">
      <c r="I47" s="171"/>
      <c r="J47" s="171"/>
      <c r="K47" s="171"/>
      <c r="L47" s="171"/>
      <c r="N47" s="171"/>
    </row>
  </sheetData>
  <mergeCells count="4">
    <mergeCell ref="B9:E9"/>
    <mergeCell ref="F9:H9"/>
    <mergeCell ref="I9:K9"/>
    <mergeCell ref="N9:P9"/>
  </mergeCells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Q41"/>
  <sheetViews>
    <sheetView workbookViewId="0">
      <selection activeCell="A2" sqref="A2:Q41"/>
    </sheetView>
  </sheetViews>
  <sheetFormatPr defaultRowHeight="15" x14ac:dyDescent="0.25"/>
  <cols>
    <col min="1" max="1" width="10.7109375" customWidth="1"/>
    <col min="2" max="2" width="10.5703125" customWidth="1"/>
    <col min="4" max="4" width="12.140625" customWidth="1"/>
    <col min="5" max="5" width="14.42578125" customWidth="1"/>
    <col min="6" max="10" width="0" hidden="1" customWidth="1"/>
    <col min="14" max="14" width="13.85546875" customWidth="1"/>
    <col min="17" max="17" width="14.85546875" customWidth="1"/>
  </cols>
  <sheetData>
    <row r="2" spans="1:17" ht="22.5" x14ac:dyDescent="0.3">
      <c r="B2" s="129" t="s">
        <v>215</v>
      </c>
    </row>
    <row r="4" spans="1:17" x14ac:dyDescent="0.25">
      <c r="A4" s="221"/>
      <c r="B4" s="286" t="s">
        <v>84</v>
      </c>
      <c r="C4" s="286"/>
      <c r="D4" s="286"/>
      <c r="E4" s="286"/>
      <c r="F4" s="287" t="s">
        <v>91</v>
      </c>
      <c r="G4" s="287"/>
      <c r="H4" s="287"/>
      <c r="I4" s="287"/>
      <c r="J4" s="287" t="s">
        <v>125</v>
      </c>
      <c r="K4" s="287"/>
      <c r="L4" s="287"/>
      <c r="M4" s="287"/>
      <c r="N4" s="222" t="s">
        <v>124</v>
      </c>
      <c r="O4" s="288" t="s">
        <v>123</v>
      </c>
      <c r="P4" s="276"/>
      <c r="Q4" s="280"/>
    </row>
    <row r="5" spans="1:17" x14ac:dyDescent="0.25">
      <c r="A5" s="221" t="s">
        <v>83</v>
      </c>
      <c r="B5" s="221" t="s">
        <v>85</v>
      </c>
      <c r="C5" s="221" t="s">
        <v>86</v>
      </c>
      <c r="D5" s="221" t="s">
        <v>87</v>
      </c>
      <c r="E5" s="221" t="s">
        <v>42</v>
      </c>
      <c r="F5" s="128" t="s">
        <v>88</v>
      </c>
      <c r="G5" s="128" t="s">
        <v>89</v>
      </c>
      <c r="H5" s="128" t="s">
        <v>14</v>
      </c>
      <c r="I5" s="128" t="s">
        <v>90</v>
      </c>
      <c r="J5" s="128" t="s">
        <v>88</v>
      </c>
      <c r="K5" s="128" t="s">
        <v>12</v>
      </c>
      <c r="L5" s="128" t="s">
        <v>14</v>
      </c>
      <c r="M5" s="128" t="s">
        <v>90</v>
      </c>
      <c r="N5" s="128" t="s">
        <v>98</v>
      </c>
      <c r="O5" s="128" t="s">
        <v>99</v>
      </c>
      <c r="P5" s="128" t="s">
        <v>100</v>
      </c>
      <c r="Q5" s="128" t="s">
        <v>101</v>
      </c>
    </row>
    <row r="6" spans="1:17" x14ac:dyDescent="0.25">
      <c r="A6" s="110">
        <v>43770</v>
      </c>
      <c r="B6" s="111">
        <f>'Nov stream I '!I5</f>
        <v>0.89930555555557135</v>
      </c>
      <c r="C6" s="111">
        <f>'Nov stream II '!I5</f>
        <v>0.875</v>
      </c>
      <c r="D6" s="111">
        <f>'Nov stream III'!I5</f>
        <v>0</v>
      </c>
      <c r="E6" s="112">
        <f>B6+C6+D6</f>
        <v>1.7743055555555713</v>
      </c>
      <c r="F6" s="102"/>
      <c r="G6" s="102"/>
      <c r="H6" s="102"/>
      <c r="I6" s="102"/>
      <c r="J6" s="102"/>
      <c r="K6" s="222">
        <f>Sheet1!N18</f>
        <v>533</v>
      </c>
      <c r="L6" s="222">
        <f>Sheet1!N19</f>
        <v>27</v>
      </c>
      <c r="M6" s="222">
        <f>Sheet1!N20</f>
        <v>53</v>
      </c>
      <c r="N6" s="251">
        <f>Sheet1!N22</f>
        <v>30635.59</v>
      </c>
      <c r="O6" s="251">
        <f>Sheet1!N23</f>
        <v>10</v>
      </c>
      <c r="P6" s="222">
        <f>Sheet1!N24</f>
        <v>36752.230000000003</v>
      </c>
      <c r="Q6" s="102">
        <f>P6</f>
        <v>36752.230000000003</v>
      </c>
    </row>
    <row r="7" spans="1:17" x14ac:dyDescent="0.25">
      <c r="A7" s="110">
        <v>43771</v>
      </c>
      <c r="B7" s="111">
        <f>'Nov stream I '!I6</f>
        <v>0.80555555555554292</v>
      </c>
      <c r="C7" s="111">
        <f>'Nov stream II '!I6</f>
        <v>0.39236111111108585</v>
      </c>
      <c r="D7" s="111">
        <f>'Nov stream III'!I6</f>
        <v>0.58333333333334281</v>
      </c>
      <c r="E7" s="112">
        <f>SUM(B7:D7)</f>
        <v>1.7812499999999716</v>
      </c>
      <c r="F7" s="102"/>
      <c r="G7" s="102"/>
      <c r="H7" s="102"/>
      <c r="I7" s="102"/>
      <c r="J7" s="102"/>
      <c r="K7" s="222">
        <f>Sheet2!N18</f>
        <v>531</v>
      </c>
      <c r="L7" s="222">
        <f>Sheet2!N19</f>
        <v>31</v>
      </c>
      <c r="M7" s="222">
        <f>Sheet2!N20</f>
        <v>101</v>
      </c>
      <c r="N7" s="251">
        <f>Sheet2!N22</f>
        <v>32931.53</v>
      </c>
      <c r="O7" s="251">
        <f>Sheet2!N23</f>
        <v>8</v>
      </c>
      <c r="P7" s="222">
        <f>Sheet2!N24</f>
        <v>29890.959999999999</v>
      </c>
      <c r="Q7" s="102">
        <f>Q6+P7</f>
        <v>66643.19</v>
      </c>
    </row>
    <row r="8" spans="1:17" x14ac:dyDescent="0.25">
      <c r="A8" s="110">
        <v>43772</v>
      </c>
      <c r="B8" s="111">
        <f>'Nov stream I '!I7</f>
        <v>0.83333333333334281</v>
      </c>
      <c r="C8" s="111">
        <f>'Nov stream II '!I7</f>
        <v>0</v>
      </c>
      <c r="D8" s="111">
        <f>'Nov stream III'!I7</f>
        <v>0.875</v>
      </c>
      <c r="E8" s="112">
        <f t="shared" ref="E8:E35" si="0">SUM(B8:D8)</f>
        <v>1.7083333333333428</v>
      </c>
      <c r="F8" s="102"/>
      <c r="G8" s="102"/>
      <c r="H8" s="102"/>
      <c r="I8" s="102"/>
      <c r="J8" s="102"/>
      <c r="K8" s="222">
        <f>Sheet3!N18</f>
        <v>506</v>
      </c>
      <c r="L8" s="222">
        <f>Sheet3!N19</f>
        <v>6</v>
      </c>
      <c r="M8" s="222">
        <f>Sheet3!N20</f>
        <v>50</v>
      </c>
      <c r="N8" s="251">
        <f>Sheet3!N22</f>
        <v>28666.97</v>
      </c>
      <c r="O8" s="251">
        <f>Sheet3!N23</f>
        <v>8</v>
      </c>
      <c r="P8" s="222">
        <f>Sheet3!N24</f>
        <v>30112.53</v>
      </c>
      <c r="Q8" s="102">
        <f t="shared" ref="Q8:Q35" si="1">Q7+P8</f>
        <v>96755.72</v>
      </c>
    </row>
    <row r="9" spans="1:17" x14ac:dyDescent="0.25">
      <c r="A9" s="110">
        <v>43773</v>
      </c>
      <c r="B9" s="111">
        <f>'Nov stream I '!I8</f>
        <v>0.82638888888888573</v>
      </c>
      <c r="C9" s="111">
        <f>'Nov stream II '!I8</f>
        <v>0</v>
      </c>
      <c r="D9" s="111">
        <f>'Nov stream III'!I8</f>
        <v>0.79166666666668561</v>
      </c>
      <c r="E9" s="112">
        <f t="shared" si="0"/>
        <v>1.6180555555555713</v>
      </c>
      <c r="F9" s="102"/>
      <c r="G9" s="102"/>
      <c r="H9" s="102"/>
      <c r="I9" s="102"/>
      <c r="J9" s="102"/>
      <c r="K9" s="222">
        <f>Sheet4!N18</f>
        <v>546</v>
      </c>
      <c r="L9" s="222">
        <f>Sheet4!N19</f>
        <v>12</v>
      </c>
      <c r="M9" s="222">
        <f>Sheet4!N20</f>
        <v>71</v>
      </c>
      <c r="N9" s="251">
        <f>Sheet4!N22</f>
        <v>32245.439999999999</v>
      </c>
      <c r="O9" s="251">
        <f>Sheet4!N23</f>
        <v>8</v>
      </c>
      <c r="P9" s="222">
        <f>Sheet4!N24</f>
        <v>30178.25</v>
      </c>
      <c r="Q9" s="102">
        <f t="shared" si="1"/>
        <v>126933.97</v>
      </c>
    </row>
    <row r="10" spans="1:17" x14ac:dyDescent="0.25">
      <c r="A10" s="110">
        <v>43774</v>
      </c>
      <c r="B10" s="111">
        <f>'Nov stream I '!I9</f>
        <v>0.89236111111111427</v>
      </c>
      <c r="C10" s="111">
        <f>'Nov stream II '!I9</f>
        <v>0</v>
      </c>
      <c r="D10" s="111">
        <f>'Nov stream III'!I9</f>
        <v>0.18402777777779988</v>
      </c>
      <c r="E10" s="112">
        <f t="shared" si="0"/>
        <v>1.0763888888889142</v>
      </c>
      <c r="F10" s="102"/>
      <c r="G10" s="102"/>
      <c r="H10" s="102"/>
      <c r="I10" s="102"/>
      <c r="J10" s="102"/>
      <c r="K10" s="222">
        <f>Sheet5!N18</f>
        <v>620</v>
      </c>
      <c r="L10" s="222">
        <f>Sheet5!N19</f>
        <v>29</v>
      </c>
      <c r="M10" s="222">
        <f>Sheet5!N20</f>
        <v>42</v>
      </c>
      <c r="N10" s="251">
        <f>Sheet5!N22</f>
        <v>47034.67</v>
      </c>
      <c r="O10" s="251">
        <f>Sheet5!N23</f>
        <v>8</v>
      </c>
      <c r="P10" s="222">
        <f>Sheet5!N24</f>
        <v>29556.26</v>
      </c>
      <c r="Q10" s="102">
        <f t="shared" si="1"/>
        <v>156490.23000000001</v>
      </c>
    </row>
    <row r="11" spans="1:17" x14ac:dyDescent="0.25">
      <c r="A11" s="110">
        <v>43775</v>
      </c>
      <c r="B11" s="111">
        <f>'Nov stream I '!I10</f>
        <v>0.73263888888891415</v>
      </c>
      <c r="C11" s="111">
        <f>'Nov stream II '!I10</f>
        <v>0</v>
      </c>
      <c r="D11" s="111">
        <f>'Nov stream III'!I10</f>
        <v>0.83680555555554292</v>
      </c>
      <c r="E11" s="112">
        <f t="shared" si="0"/>
        <v>1.5694444444444571</v>
      </c>
      <c r="F11" s="102"/>
      <c r="G11" s="102"/>
      <c r="H11" s="102"/>
      <c r="I11" s="102"/>
      <c r="J11" s="102"/>
      <c r="K11" s="222">
        <f>Sheet6!N18</f>
        <v>497</v>
      </c>
      <c r="L11" s="222">
        <f>Sheet6!N19</f>
        <v>0</v>
      </c>
      <c r="M11" s="222">
        <f>Sheet6!N20</f>
        <v>64</v>
      </c>
      <c r="N11" s="251">
        <f>Sheet6!N22</f>
        <v>28100</v>
      </c>
      <c r="O11" s="251">
        <f>Sheet6!N23</f>
        <v>8</v>
      </c>
      <c r="P11" s="222">
        <f>Sheet6!N24</f>
        <v>29858.48</v>
      </c>
      <c r="Q11" s="102">
        <f t="shared" si="1"/>
        <v>186348.71000000002</v>
      </c>
    </row>
    <row r="12" spans="1:17" x14ac:dyDescent="0.25">
      <c r="A12" s="110">
        <v>43776</v>
      </c>
      <c r="B12" s="111">
        <f>'Nov stream I '!I11</f>
        <v>0.84722222222222854</v>
      </c>
      <c r="C12" s="111">
        <f>'Nov stream II '!I11</f>
        <v>0</v>
      </c>
      <c r="D12" s="111">
        <f>'Nov stream III'!I11</f>
        <v>0.85069444444445708</v>
      </c>
      <c r="E12" s="112">
        <f t="shared" si="0"/>
        <v>1.6979166666666856</v>
      </c>
      <c r="F12" s="102"/>
      <c r="G12" s="102"/>
      <c r="H12" s="102"/>
      <c r="I12" s="102"/>
      <c r="J12" s="102"/>
      <c r="K12" s="222">
        <f>Sheet7!N18</f>
        <v>569</v>
      </c>
      <c r="L12" s="222">
        <f>Sheet7!N19</f>
        <v>0</v>
      </c>
      <c r="M12" s="222">
        <f>Sheet7!N20</f>
        <v>94</v>
      </c>
      <c r="N12" s="251">
        <f>Sheet7!N22</f>
        <v>39990</v>
      </c>
      <c r="O12" s="251">
        <f>Sheet7!N23</f>
        <v>9</v>
      </c>
      <c r="P12" s="222">
        <f>Sheet7!N24</f>
        <v>34163.870000000003</v>
      </c>
      <c r="Q12" s="102">
        <f t="shared" si="1"/>
        <v>220512.58000000002</v>
      </c>
    </row>
    <row r="13" spans="1:17" x14ac:dyDescent="0.25">
      <c r="A13" s="110">
        <v>43777</v>
      </c>
      <c r="B13" s="111">
        <f>'Nov stream I '!I12</f>
        <v>0.91319444444442865</v>
      </c>
      <c r="C13" s="111">
        <f>'Nov stream II '!I12</f>
        <v>0</v>
      </c>
      <c r="D13" s="111">
        <f>'Nov stream III'!I12</f>
        <v>0.73958333333334281</v>
      </c>
      <c r="E13" s="112">
        <f t="shared" si="0"/>
        <v>1.6527777777777715</v>
      </c>
      <c r="F13" s="102"/>
      <c r="G13" s="102"/>
      <c r="H13" s="102"/>
      <c r="I13" s="102"/>
      <c r="J13" s="102"/>
      <c r="K13" s="222">
        <f>Sheet8!N18</f>
        <v>519</v>
      </c>
      <c r="L13" s="222">
        <f>Sheet8!N19</f>
        <v>0</v>
      </c>
      <c r="M13" s="222">
        <f>Sheet8!N20</f>
        <v>82</v>
      </c>
      <c r="N13" s="251">
        <f>Sheet8!N22</f>
        <v>30200</v>
      </c>
      <c r="O13" s="251">
        <f>Sheet8!N23</f>
        <v>8</v>
      </c>
      <c r="P13" s="222">
        <f>Sheet8!N24</f>
        <v>51685</v>
      </c>
      <c r="Q13" s="102">
        <f t="shared" si="1"/>
        <v>272197.58</v>
      </c>
    </row>
    <row r="14" spans="1:17" x14ac:dyDescent="0.25">
      <c r="A14" s="110">
        <v>43778</v>
      </c>
      <c r="B14" s="111">
        <f>'Nov stream I '!I13</f>
        <v>0.86805555555557135</v>
      </c>
      <c r="C14" s="111">
        <f>'Nov stream II '!I13</f>
        <v>0</v>
      </c>
      <c r="D14" s="111">
        <f>'Nov stream III'!I13</f>
        <v>0.875</v>
      </c>
      <c r="E14" s="112">
        <f t="shared" si="0"/>
        <v>1.7430555555555713</v>
      </c>
      <c r="F14" s="102"/>
      <c r="G14" s="102"/>
      <c r="H14" s="102"/>
      <c r="I14" s="102"/>
      <c r="J14" s="102"/>
      <c r="K14" s="222">
        <f>Sheet9!N18</f>
        <v>655</v>
      </c>
      <c r="L14" s="222">
        <f>Sheet9!N19</f>
        <v>0</v>
      </c>
      <c r="M14" s="222">
        <f>Sheet9!N20</f>
        <v>55</v>
      </c>
      <c r="N14" s="251">
        <f>Sheet9!N22</f>
        <v>35500</v>
      </c>
      <c r="O14" s="251">
        <f>Sheet9!N23</f>
        <v>8</v>
      </c>
      <c r="P14" s="222">
        <f>Sheet9!N24</f>
        <v>30086.560000000001</v>
      </c>
      <c r="Q14" s="102">
        <f t="shared" si="1"/>
        <v>302284.14</v>
      </c>
    </row>
    <row r="15" spans="1:17" x14ac:dyDescent="0.25">
      <c r="A15" s="110">
        <v>43779</v>
      </c>
      <c r="B15" s="111">
        <f>'Nov stream I '!I14</f>
        <v>0.83333333333334281</v>
      </c>
      <c r="C15" s="111">
        <f>'Nov stream II '!I14</f>
        <v>0</v>
      </c>
      <c r="D15" s="111">
        <f>'Nov stream III'!I14</f>
        <v>0.74652777777777146</v>
      </c>
      <c r="E15" s="112">
        <f t="shared" si="0"/>
        <v>1.5798611111111143</v>
      </c>
      <c r="F15" s="102"/>
      <c r="G15" s="102"/>
      <c r="H15" s="102"/>
      <c r="I15" s="102"/>
      <c r="J15" s="102"/>
      <c r="K15" s="222">
        <f>Sheet10!N18</f>
        <v>511</v>
      </c>
      <c r="L15" s="222">
        <f>Sheet10!N19</f>
        <v>0</v>
      </c>
      <c r="M15" s="222">
        <f>Sheet10!N20</f>
        <v>76</v>
      </c>
      <c r="N15" s="251">
        <f>Sheet10!N22</f>
        <v>29600</v>
      </c>
      <c r="O15" s="251">
        <f>Sheet10!N23</f>
        <v>8</v>
      </c>
      <c r="P15" s="222">
        <f>Sheet10!N24</f>
        <v>29423.69</v>
      </c>
      <c r="Q15" s="102">
        <f t="shared" si="1"/>
        <v>331707.83</v>
      </c>
    </row>
    <row r="16" spans="1:17" x14ac:dyDescent="0.25">
      <c r="A16" s="110">
        <v>43780</v>
      </c>
      <c r="B16" s="111">
        <f>'Nov stream I '!I15</f>
        <v>0.86111111111111427</v>
      </c>
      <c r="C16" s="111">
        <f>'Nov stream II '!I15</f>
        <v>0</v>
      </c>
      <c r="D16" s="111">
        <f>'Nov stream III'!I15</f>
        <v>0.85763888888891415</v>
      </c>
      <c r="E16" s="112">
        <f t="shared" si="0"/>
        <v>1.7187500000000284</v>
      </c>
      <c r="F16" s="102"/>
      <c r="G16" s="102"/>
      <c r="H16" s="102"/>
      <c r="I16" s="102"/>
      <c r="J16" s="102"/>
      <c r="K16" s="222">
        <f>Sheet11!N18</f>
        <v>596</v>
      </c>
      <c r="L16" s="222">
        <f>Sheet11!N19</f>
        <v>0</v>
      </c>
      <c r="M16" s="222">
        <f>Sheet11!N20</f>
        <v>79</v>
      </c>
      <c r="N16" s="251">
        <f>Sheet11!N22</f>
        <v>34150</v>
      </c>
      <c r="O16" s="251">
        <f>Sheet11!N23</f>
        <v>9</v>
      </c>
      <c r="P16" s="222">
        <f>Sheet11!N24</f>
        <v>33798.76</v>
      </c>
      <c r="Q16" s="102">
        <f t="shared" si="1"/>
        <v>365506.59</v>
      </c>
    </row>
    <row r="17" spans="1:17" x14ac:dyDescent="0.25">
      <c r="A17" s="110">
        <v>43781</v>
      </c>
      <c r="B17" s="111">
        <f>'Nov stream I '!I16</f>
        <v>0.87847222222222854</v>
      </c>
      <c r="C17" s="111">
        <f>'Nov stream II '!I16</f>
        <v>0</v>
      </c>
      <c r="D17" s="111">
        <f>'Nov stream III'!I16</f>
        <v>0.75347222222220012</v>
      </c>
      <c r="E17" s="112">
        <f t="shared" si="0"/>
        <v>1.6319444444444287</v>
      </c>
      <c r="F17" s="102"/>
      <c r="G17" s="102"/>
      <c r="H17" s="102"/>
      <c r="I17" s="102"/>
      <c r="J17" s="102"/>
      <c r="K17" s="222">
        <f>Sheet12!N18</f>
        <v>539</v>
      </c>
      <c r="L17" s="222">
        <f>Sheet12!N19</f>
        <v>0</v>
      </c>
      <c r="M17" s="222">
        <f>Sheet12!N20</f>
        <v>64</v>
      </c>
      <c r="N17" s="251">
        <f>Sheet12!N22</f>
        <v>30250</v>
      </c>
      <c r="O17" s="251">
        <f>Sheet12!N23</f>
        <v>8</v>
      </c>
      <c r="P17" s="222">
        <f>Sheet12!N24</f>
        <v>29697.25</v>
      </c>
      <c r="Q17" s="102">
        <f t="shared" si="1"/>
        <v>395203.84000000003</v>
      </c>
    </row>
    <row r="18" spans="1:17" x14ac:dyDescent="0.25">
      <c r="A18" s="110">
        <v>43782</v>
      </c>
      <c r="B18" s="111">
        <f>'Nov stream I '!I17</f>
        <v>0.92708333333334281</v>
      </c>
      <c r="C18" s="111">
        <f>'Nov stream II '!I17</f>
        <v>0</v>
      </c>
      <c r="D18" s="111">
        <f>'Nov stream III'!I17</f>
        <v>0.85416666666665719</v>
      </c>
      <c r="E18" s="112">
        <f t="shared" si="0"/>
        <v>1.78125</v>
      </c>
      <c r="F18" s="102"/>
      <c r="G18" s="102"/>
      <c r="H18" s="102"/>
      <c r="I18" s="102"/>
      <c r="J18" s="102"/>
      <c r="K18" s="222">
        <f>Sheet13!N18</f>
        <v>525</v>
      </c>
      <c r="L18" s="222">
        <f>Sheet13!N19</f>
        <v>0</v>
      </c>
      <c r="M18" s="222">
        <f>Sheet13!N20</f>
        <v>68</v>
      </c>
      <c r="N18" s="251">
        <f>Sheet13!N22</f>
        <v>29700</v>
      </c>
      <c r="O18" s="251">
        <f>Sheet13!N23</f>
        <v>8</v>
      </c>
      <c r="P18" s="222">
        <f>Sheet13!N24</f>
        <v>29492.37</v>
      </c>
      <c r="Q18" s="102">
        <f t="shared" si="1"/>
        <v>424696.21</v>
      </c>
    </row>
    <row r="19" spans="1:17" x14ac:dyDescent="0.25">
      <c r="A19" s="110">
        <v>43783</v>
      </c>
      <c r="B19" s="111">
        <f>'Nov stream I '!I18</f>
        <v>0.54166666666665719</v>
      </c>
      <c r="C19" s="111">
        <f>'Nov stream II '!I18</f>
        <v>0</v>
      </c>
      <c r="D19" s="111">
        <f>'Nov stream III'!I18</f>
        <v>0.79861111111111427</v>
      </c>
      <c r="E19" s="112">
        <f t="shared" si="0"/>
        <v>1.3402777777777715</v>
      </c>
      <c r="F19" s="102"/>
      <c r="G19" s="102"/>
      <c r="H19" s="102"/>
      <c r="I19" s="102"/>
      <c r="J19" s="102"/>
      <c r="K19" s="222">
        <f>Sheet14!N18</f>
        <v>355</v>
      </c>
      <c r="L19" s="222">
        <f>Sheet14!N19</f>
        <v>0</v>
      </c>
      <c r="M19" s="222">
        <f>Sheet14!N20</f>
        <v>47</v>
      </c>
      <c r="N19" s="251">
        <f>Sheet14!N22</f>
        <v>20100</v>
      </c>
      <c r="O19" s="251">
        <f>Sheet14!N23</f>
        <v>6</v>
      </c>
      <c r="P19" s="222">
        <f>Sheet14!N24</f>
        <v>22047.759999999998</v>
      </c>
      <c r="Q19" s="102">
        <f t="shared" si="1"/>
        <v>446743.97000000003</v>
      </c>
    </row>
    <row r="20" spans="1:17" x14ac:dyDescent="0.25">
      <c r="A20" s="110">
        <v>43784</v>
      </c>
      <c r="B20" s="111">
        <f>'Nov stream I '!I19</f>
        <v>0.54166666666665719</v>
      </c>
      <c r="C20" s="111">
        <f>'Nov stream II '!I19</f>
        <v>0</v>
      </c>
      <c r="D20" s="111">
        <f>'Nov stream III'!I19</f>
        <v>0.79861111111111427</v>
      </c>
      <c r="E20" s="112">
        <f t="shared" si="0"/>
        <v>1.3402777777777715</v>
      </c>
      <c r="F20" s="102"/>
      <c r="G20" s="102"/>
      <c r="H20" s="102"/>
      <c r="I20" s="102"/>
      <c r="J20" s="102"/>
      <c r="K20" s="222">
        <f>Sheet15!N18</f>
        <v>491</v>
      </c>
      <c r="L20" s="222">
        <f>Sheet15!N19</f>
        <v>0</v>
      </c>
      <c r="M20" s="222">
        <f>Sheet15!N20</f>
        <v>105</v>
      </c>
      <c r="N20" s="251">
        <f>Sheet15!N22</f>
        <v>29750</v>
      </c>
      <c r="O20" s="251">
        <f>Sheet15!N23</f>
        <v>8</v>
      </c>
      <c r="P20" s="222">
        <f>Sheet15!N24</f>
        <v>29660.080000000002</v>
      </c>
      <c r="Q20" s="102">
        <f t="shared" si="1"/>
        <v>476404.05000000005</v>
      </c>
    </row>
    <row r="21" spans="1:17" x14ac:dyDescent="0.25">
      <c r="A21" s="110">
        <v>43785</v>
      </c>
      <c r="B21" s="111">
        <f>'Nov stream I '!I20</f>
        <v>0.82986111111111427</v>
      </c>
      <c r="C21" s="111">
        <f>'Nov stream II '!I20</f>
        <v>0</v>
      </c>
      <c r="D21" s="111">
        <f>'Nov stream III'!I20</f>
        <v>0.86805555555554292</v>
      </c>
      <c r="E21" s="112">
        <f t="shared" si="0"/>
        <v>1.6979166666666572</v>
      </c>
      <c r="F21" s="102"/>
      <c r="G21" s="102"/>
      <c r="H21" s="102"/>
      <c r="I21" s="102"/>
      <c r="J21" s="102"/>
      <c r="K21" s="222">
        <f>Sheet16!N18</f>
        <v>576</v>
      </c>
      <c r="L21" s="222">
        <f>Sheet16!N19</f>
        <v>0</v>
      </c>
      <c r="M21" s="222">
        <f>Sheet16!N20</f>
        <v>54</v>
      </c>
      <c r="N21" s="251">
        <f>Sheet16!N22</f>
        <v>31650</v>
      </c>
      <c r="O21" s="251">
        <f>Sheet16!N23</f>
        <v>8</v>
      </c>
      <c r="P21" s="222">
        <f>Sheet16!N24</f>
        <v>29094.400000000001</v>
      </c>
      <c r="Q21" s="102">
        <f t="shared" si="1"/>
        <v>505498.45000000007</v>
      </c>
    </row>
    <row r="22" spans="1:17" x14ac:dyDescent="0.25">
      <c r="A22" s="110">
        <v>43786</v>
      </c>
      <c r="B22" s="111">
        <f>'Nov stream I '!I21</f>
        <v>0.96180555555554292</v>
      </c>
      <c r="C22" s="111">
        <f>'Nov stream II '!I21</f>
        <v>0</v>
      </c>
      <c r="D22" s="111">
        <f>'Nov stream III'!I21</f>
        <v>0.79166666666665719</v>
      </c>
      <c r="E22" s="112">
        <f t="shared" si="0"/>
        <v>1.7534722222222001</v>
      </c>
      <c r="F22" s="102"/>
      <c r="G22" s="102"/>
      <c r="H22" s="102"/>
      <c r="I22" s="102"/>
      <c r="J22" s="102"/>
      <c r="K22" s="222">
        <f>Sheet17!N18</f>
        <v>587</v>
      </c>
      <c r="L22" s="222">
        <f>Sheet17!N19</f>
        <v>0</v>
      </c>
      <c r="M22" s="222">
        <f>Sheet17!N20</f>
        <v>72</v>
      </c>
      <c r="N22" s="251">
        <f>Sheet17!N22</f>
        <v>33850</v>
      </c>
      <c r="O22" s="251">
        <f>Sheet17!N23</f>
        <v>8</v>
      </c>
      <c r="P22" s="222">
        <f>Sheet17!N24</f>
        <v>29557.599999999999</v>
      </c>
      <c r="Q22" s="102">
        <f t="shared" si="1"/>
        <v>535056.05000000005</v>
      </c>
    </row>
    <row r="23" spans="1:17" x14ac:dyDescent="0.25">
      <c r="A23" s="110">
        <v>43787</v>
      </c>
      <c r="B23" s="111">
        <f>'Nov stream I '!I22</f>
        <v>0.89236111111111427</v>
      </c>
      <c r="C23" s="111">
        <f>'Nov stream II '!I22</f>
        <v>0</v>
      </c>
      <c r="D23" s="111">
        <f>'Nov stream III'!I22</f>
        <v>0.85069444444442865</v>
      </c>
      <c r="E23" s="112">
        <f t="shared" si="0"/>
        <v>1.7430555555555429</v>
      </c>
      <c r="F23" s="102"/>
      <c r="G23" s="102"/>
      <c r="H23" s="102"/>
      <c r="I23" s="102"/>
      <c r="J23" s="102"/>
      <c r="K23" s="222">
        <f>Sheet18!N18</f>
        <v>551</v>
      </c>
      <c r="L23" s="222">
        <f>Sheet18!N19</f>
        <v>0</v>
      </c>
      <c r="M23" s="222">
        <f>Sheet18!N20</f>
        <v>51</v>
      </c>
      <c r="N23" s="251">
        <f>Sheet18!N22</f>
        <v>30650</v>
      </c>
      <c r="O23" s="251">
        <f>Sheet18!N23</f>
        <v>9</v>
      </c>
      <c r="P23" s="222">
        <f>Sheet18!N24</f>
        <v>33110.449999999997</v>
      </c>
      <c r="Q23" s="102">
        <f t="shared" si="1"/>
        <v>568166.5</v>
      </c>
    </row>
    <row r="24" spans="1:17" x14ac:dyDescent="0.25">
      <c r="A24" s="110">
        <v>43788</v>
      </c>
      <c r="B24" s="111">
        <f>'Nov stream I '!I23</f>
        <v>0.89236111111111427</v>
      </c>
      <c r="C24" s="111">
        <f>'Nov stream II '!I23</f>
        <v>0</v>
      </c>
      <c r="D24" s="111">
        <f>'Nov stream III'!I23</f>
        <v>0.85069444444442865</v>
      </c>
      <c r="E24" s="112">
        <f t="shared" si="0"/>
        <v>1.7430555555555429</v>
      </c>
      <c r="F24" s="102"/>
      <c r="G24" s="102"/>
      <c r="H24" s="102"/>
      <c r="I24" s="102"/>
      <c r="J24" s="102"/>
      <c r="K24" s="222">
        <f>Sheet19!N18</f>
        <v>571</v>
      </c>
      <c r="L24" s="222">
        <f>Sheet19!N19</f>
        <v>37</v>
      </c>
      <c r="M24" s="222">
        <f>Sheet19!N20</f>
        <v>87</v>
      </c>
      <c r="N24" s="251">
        <f>Sheet19!N22</f>
        <v>33505.07</v>
      </c>
      <c r="O24" s="251">
        <f>Sheet19!N23</f>
        <v>8</v>
      </c>
      <c r="P24" s="222">
        <f>Sheet19!N24</f>
        <v>29959.457999999999</v>
      </c>
      <c r="Q24" s="102">
        <f t="shared" si="1"/>
        <v>598125.95799999998</v>
      </c>
    </row>
    <row r="25" spans="1:17" x14ac:dyDescent="0.25">
      <c r="A25" s="110">
        <v>43789</v>
      </c>
      <c r="B25" s="111">
        <f>'Nov stream I '!I24</f>
        <v>0.74305555555557135</v>
      </c>
      <c r="C25" s="111">
        <f>'Nov stream II '!I24</f>
        <v>0.91666666666665719</v>
      </c>
      <c r="D25" s="111">
        <f>'Nov stream III'!I24</f>
        <v>0.82638888888888573</v>
      </c>
      <c r="E25" s="112">
        <f t="shared" si="0"/>
        <v>2.4861111111111143</v>
      </c>
      <c r="F25" s="102"/>
      <c r="G25" s="102"/>
      <c r="H25" s="102"/>
      <c r="I25" s="102"/>
      <c r="J25" s="102"/>
      <c r="K25" s="222">
        <f>Sheet20!N18</f>
        <v>658</v>
      </c>
      <c r="L25" s="222">
        <f>Sheet20!N19</f>
        <v>42</v>
      </c>
      <c r="M25" s="222">
        <f>Sheet20!N20</f>
        <v>105</v>
      </c>
      <c r="N25" s="251">
        <f>Sheet20!N22</f>
        <v>39329.15</v>
      </c>
      <c r="O25" s="251">
        <f>Sheet20!N23</f>
        <v>10</v>
      </c>
      <c r="P25" s="222">
        <f>Sheet20!N24</f>
        <v>37319.24</v>
      </c>
      <c r="Q25" s="102">
        <f t="shared" si="1"/>
        <v>635445.19799999997</v>
      </c>
    </row>
    <row r="26" spans="1:17" x14ac:dyDescent="0.25">
      <c r="A26" s="110">
        <v>43790</v>
      </c>
      <c r="B26" s="111">
        <f>'Nov stream I '!I25</f>
        <v>0.85763888888891415</v>
      </c>
      <c r="C26" s="111">
        <f>'Nov stream II '!I25</f>
        <v>0.79861111111108585</v>
      </c>
      <c r="D26" s="111">
        <f>'Nov stream III'!I25</f>
        <v>0.86805555555554292</v>
      </c>
      <c r="E26" s="112">
        <f t="shared" si="0"/>
        <v>2.5243055555555429</v>
      </c>
      <c r="F26" s="102"/>
      <c r="G26" s="102"/>
      <c r="H26" s="102"/>
      <c r="I26" s="102"/>
      <c r="J26" s="102"/>
      <c r="K26" s="222">
        <f>Sheet21!N18</f>
        <v>667</v>
      </c>
      <c r="L26" s="222">
        <f>Sheet21!N19</f>
        <v>43</v>
      </c>
      <c r="M26" s="222">
        <f>Sheet21!N20</f>
        <v>66</v>
      </c>
      <c r="N26" s="251">
        <f>Sheet21!N22</f>
        <v>37835</v>
      </c>
      <c r="O26" s="251">
        <f>Sheet21!N23</f>
        <v>9</v>
      </c>
      <c r="P26" s="222">
        <f>Sheet21!N24</f>
        <v>33189.120000000003</v>
      </c>
      <c r="Q26" s="102">
        <f t="shared" si="1"/>
        <v>668634.31799999997</v>
      </c>
    </row>
    <row r="27" spans="1:17" x14ac:dyDescent="0.25">
      <c r="A27" s="110">
        <v>43791</v>
      </c>
      <c r="B27" s="111">
        <f>'Nov stream I '!I26</f>
        <v>0.82638888888888573</v>
      </c>
      <c r="C27" s="111">
        <f>'Nov stream II '!I26</f>
        <v>0.92013888888888573</v>
      </c>
      <c r="D27" s="111">
        <f>'Nov stream III'!I26</f>
        <v>0.68055555555554292</v>
      </c>
      <c r="E27" s="112">
        <f t="shared" si="0"/>
        <v>2.4270833333333144</v>
      </c>
      <c r="F27" s="102"/>
      <c r="G27" s="102"/>
      <c r="H27" s="102"/>
      <c r="I27" s="102"/>
      <c r="J27" s="102"/>
      <c r="K27" s="222">
        <f>Sheet22!N18</f>
        <v>656</v>
      </c>
      <c r="L27" s="222">
        <f>Sheet22!N19</f>
        <v>76</v>
      </c>
      <c r="M27" s="222">
        <f>Sheet22!N20</f>
        <v>96</v>
      </c>
      <c r="N27" s="251">
        <f>Sheet22!N22</f>
        <v>39514.870000000003</v>
      </c>
      <c r="O27" s="251">
        <f>Sheet22!N23</f>
        <v>9</v>
      </c>
      <c r="P27" s="222">
        <f>Sheet22!N24</f>
        <v>33115.85</v>
      </c>
      <c r="Q27" s="102">
        <f t="shared" si="1"/>
        <v>701750.16799999995</v>
      </c>
    </row>
    <row r="28" spans="1:17" x14ac:dyDescent="0.25">
      <c r="A28" s="110">
        <v>43792</v>
      </c>
      <c r="B28" s="111">
        <f>'Nov stream I '!I27</f>
        <v>0.88541666666665719</v>
      </c>
      <c r="C28" s="111">
        <f>'Nov stream II '!I27</f>
        <v>0.82638888888888573</v>
      </c>
      <c r="D28" s="111">
        <f>'Nov stream III'!I27</f>
        <v>0.77083333333331439</v>
      </c>
      <c r="E28" s="112">
        <f t="shared" si="0"/>
        <v>2.4826388888888573</v>
      </c>
      <c r="F28" s="102"/>
      <c r="G28" s="102"/>
      <c r="H28" s="102"/>
      <c r="I28" s="102"/>
      <c r="J28" s="102"/>
      <c r="K28" s="222">
        <f>Sheet23!N18</f>
        <v>661</v>
      </c>
      <c r="L28" s="222">
        <f>Sheet23!N19</f>
        <v>101</v>
      </c>
      <c r="M28" s="222">
        <f>Sheet23!N20</f>
        <v>69</v>
      </c>
      <c r="N28" s="251">
        <f>Sheet23!N22</f>
        <v>40238</v>
      </c>
      <c r="O28" s="251">
        <f>Sheet23!N23</f>
        <v>11</v>
      </c>
      <c r="P28" s="222">
        <f>Sheet23!N24</f>
        <v>41250.629999999997</v>
      </c>
      <c r="Q28" s="102">
        <f t="shared" si="1"/>
        <v>743000.79799999995</v>
      </c>
    </row>
    <row r="29" spans="1:17" x14ac:dyDescent="0.25">
      <c r="A29" s="110">
        <v>43793</v>
      </c>
      <c r="B29" s="111">
        <f>'Nov stream I '!I28</f>
        <v>0.88194444444445708</v>
      </c>
      <c r="C29" s="111">
        <f>'Nov stream II '!I28</f>
        <v>0.81944444444445708</v>
      </c>
      <c r="D29" s="111">
        <f>'Nov stream III'!I28</f>
        <v>0.85416666666665719</v>
      </c>
      <c r="E29" s="112">
        <f t="shared" si="0"/>
        <v>2.5555555555555713</v>
      </c>
      <c r="F29" s="102"/>
      <c r="G29" s="102"/>
      <c r="H29" s="102"/>
      <c r="I29" s="102"/>
      <c r="J29" s="102"/>
      <c r="K29" s="222">
        <f>Sheet24!N18</f>
        <v>625</v>
      </c>
      <c r="L29" s="222">
        <f>Sheet24!N19</f>
        <v>80</v>
      </c>
      <c r="M29" s="222">
        <f>Sheet24!N20</f>
        <v>175</v>
      </c>
      <c r="N29" s="251">
        <f>Sheet24!N22</f>
        <v>42128</v>
      </c>
      <c r="O29" s="251">
        <f>Sheet24!N23</f>
        <v>10</v>
      </c>
      <c r="P29" s="222">
        <f>Sheet24!N24</f>
        <v>36955</v>
      </c>
      <c r="Q29" s="102">
        <f t="shared" si="1"/>
        <v>779955.79799999995</v>
      </c>
    </row>
    <row r="30" spans="1:17" x14ac:dyDescent="0.25">
      <c r="A30" s="110">
        <v>43794</v>
      </c>
      <c r="B30" s="111">
        <f>'Nov stream I '!I29</f>
        <v>0.77430555555554292</v>
      </c>
      <c r="C30" s="111">
        <f>'Nov stream II '!I29</f>
        <v>0.79513888888888573</v>
      </c>
      <c r="D30" s="111">
        <f>'Nov stream III'!I29</f>
        <v>0.78819444444445708</v>
      </c>
      <c r="E30" s="112">
        <f t="shared" si="0"/>
        <v>2.3576388888888857</v>
      </c>
      <c r="F30" s="102"/>
      <c r="G30" s="102"/>
      <c r="H30" s="102"/>
      <c r="I30" s="102"/>
      <c r="J30" s="102"/>
      <c r="K30" s="222">
        <f>Sheet25!N18</f>
        <v>634</v>
      </c>
      <c r="L30" s="222">
        <f>Sheet25!N19</f>
        <v>79</v>
      </c>
      <c r="M30" s="222">
        <f>Sheet25!N20</f>
        <v>103</v>
      </c>
      <c r="N30" s="251">
        <f>Sheet25!N22</f>
        <v>38743.25</v>
      </c>
      <c r="O30" s="251">
        <f>Sheet25!N23</f>
        <v>11</v>
      </c>
      <c r="P30" s="222">
        <f>Sheet25!N24</f>
        <v>41659.760000000002</v>
      </c>
      <c r="Q30" s="102">
        <f t="shared" si="1"/>
        <v>821615.55799999996</v>
      </c>
    </row>
    <row r="31" spans="1:17" x14ac:dyDescent="0.25">
      <c r="A31" s="110">
        <v>43795</v>
      </c>
      <c r="B31" s="111">
        <f>'Nov stream I '!I30</f>
        <v>0.88194444444445708</v>
      </c>
      <c r="C31" s="111">
        <f>'Nov stream II '!I30</f>
        <v>0.85069444444442865</v>
      </c>
      <c r="D31" s="111">
        <f>'Nov stream III'!I30</f>
        <v>0.79513888888888573</v>
      </c>
      <c r="E31" s="112">
        <f t="shared" si="0"/>
        <v>2.5277777777777715</v>
      </c>
      <c r="F31" s="102"/>
      <c r="G31" s="102"/>
      <c r="H31" s="102"/>
      <c r="I31" s="102"/>
      <c r="J31" s="102"/>
      <c r="K31" s="222">
        <f>Sheet26!N18</f>
        <v>711</v>
      </c>
      <c r="L31" s="222">
        <f>Sheet26!N19</f>
        <v>70</v>
      </c>
      <c r="M31" s="222">
        <f>Sheet26!N20</f>
        <v>82</v>
      </c>
      <c r="N31" s="251">
        <f>Sheet26!N22</f>
        <v>42023.35</v>
      </c>
      <c r="O31" s="251">
        <f>Sheet26!N23</f>
        <v>11</v>
      </c>
      <c r="P31" s="222">
        <f>Sheet26!N24</f>
        <v>41976</v>
      </c>
      <c r="Q31" s="102">
        <f t="shared" si="1"/>
        <v>863591.55799999996</v>
      </c>
    </row>
    <row r="32" spans="1:17" x14ac:dyDescent="0.25">
      <c r="A32" s="110">
        <v>43796</v>
      </c>
      <c r="B32" s="111">
        <f>'Nov stream I '!I31</f>
        <v>0.89236111111111427</v>
      </c>
      <c r="C32" s="111">
        <f>'Nov stream II '!I31</f>
        <v>0.85763888888885731</v>
      </c>
      <c r="D32" s="111">
        <f>'Nov stream III'!I31</f>
        <v>0.29166666666665719</v>
      </c>
      <c r="E32" s="112">
        <f t="shared" si="0"/>
        <v>2.0416666666666288</v>
      </c>
      <c r="F32" s="102"/>
      <c r="G32" s="102"/>
      <c r="H32" s="102"/>
      <c r="I32" s="102"/>
      <c r="J32" s="102"/>
      <c r="K32" s="222">
        <f>Sheet27!N18</f>
        <v>625</v>
      </c>
      <c r="L32" s="222">
        <f>Sheet27!N19</f>
        <v>65</v>
      </c>
      <c r="M32" s="222">
        <f>Sheet27!N20</f>
        <v>49</v>
      </c>
      <c r="N32" s="251">
        <f>Sheet27!N22</f>
        <v>35798</v>
      </c>
      <c r="O32" s="251">
        <f>Sheet27!N23</f>
        <v>10</v>
      </c>
      <c r="P32" s="222">
        <f>Sheet27!N24</f>
        <v>38003.599999999999</v>
      </c>
      <c r="Q32" s="102">
        <f t="shared" si="1"/>
        <v>901595.15799999994</v>
      </c>
    </row>
    <row r="33" spans="1:17" x14ac:dyDescent="0.25">
      <c r="A33" s="110">
        <v>43797</v>
      </c>
      <c r="B33" s="111">
        <f>'Nov stream I '!I32</f>
        <v>0.71527777777777146</v>
      </c>
      <c r="C33" s="111">
        <f>'Nov stream II '!I32</f>
        <v>0.71527777777777146</v>
      </c>
      <c r="D33" s="111">
        <f>'Nov stream III'!I32</f>
        <v>0.65972222222225696</v>
      </c>
      <c r="E33" s="112">
        <f t="shared" si="0"/>
        <v>2.0902777777777999</v>
      </c>
      <c r="F33" s="102"/>
      <c r="G33" s="102"/>
      <c r="H33" s="102"/>
      <c r="I33" s="102"/>
      <c r="J33" s="102"/>
      <c r="K33" s="222">
        <f>Sheet28!N18</f>
        <v>568</v>
      </c>
      <c r="L33" s="222">
        <f>Sheet28!N19</f>
        <v>52</v>
      </c>
      <c r="M33" s="222">
        <f>Sheet28!N20</f>
        <v>63</v>
      </c>
      <c r="N33" s="251">
        <f>Sheet28!N22</f>
        <v>37311</v>
      </c>
      <c r="O33" s="251">
        <f>Sheet28!N23</f>
        <v>10</v>
      </c>
      <c r="P33" s="222">
        <f>Sheet28!N24</f>
        <v>37638.5</v>
      </c>
      <c r="Q33" s="102">
        <f t="shared" si="1"/>
        <v>939233.65799999994</v>
      </c>
    </row>
    <row r="34" spans="1:17" x14ac:dyDescent="0.25">
      <c r="A34" s="110">
        <v>43798</v>
      </c>
      <c r="B34" s="111">
        <f>'Nov stream I '!I33</f>
        <v>0.59375000000002842</v>
      </c>
      <c r="C34" s="111">
        <f>'Nov stream II '!I33</f>
        <v>0.80902777777779988</v>
      </c>
      <c r="D34" s="111">
        <f>'Nov stream III'!I33</f>
        <v>0.71875</v>
      </c>
      <c r="E34" s="112">
        <f t="shared" si="0"/>
        <v>2.1215277777778283</v>
      </c>
      <c r="F34" s="102"/>
      <c r="G34" s="102"/>
      <c r="H34" s="102"/>
      <c r="I34" s="102"/>
      <c r="J34" s="102"/>
      <c r="K34" s="222">
        <f>Sheet29!N18</f>
        <v>689</v>
      </c>
      <c r="L34" s="222">
        <f>Sheet29!N19</f>
        <v>38</v>
      </c>
      <c r="M34" s="222">
        <f>Sheet29!N20</f>
        <v>108</v>
      </c>
      <c r="N34" s="251">
        <f>Sheet29!N22</f>
        <v>39161.86</v>
      </c>
      <c r="O34" s="251">
        <f>Sheet29!N23</f>
        <v>11</v>
      </c>
      <c r="P34" s="222">
        <f>Sheet29!N24</f>
        <v>41268</v>
      </c>
      <c r="Q34" s="102">
        <f t="shared" si="1"/>
        <v>980501.65799999994</v>
      </c>
    </row>
    <row r="35" spans="1:17" x14ac:dyDescent="0.25">
      <c r="A35" s="110">
        <v>43799</v>
      </c>
      <c r="B35" s="111">
        <f>'Nov stream I '!I34</f>
        <v>0.88541666666665719</v>
      </c>
      <c r="C35" s="111">
        <f>'Nov stream II '!I34</f>
        <v>0.87847222222222854</v>
      </c>
      <c r="D35" s="111">
        <f>'Nov stream III'!I34</f>
        <v>0.79513888888888573</v>
      </c>
      <c r="E35" s="112">
        <f t="shared" si="0"/>
        <v>2.5590277777777715</v>
      </c>
      <c r="F35" s="102"/>
      <c r="G35" s="102"/>
      <c r="H35" s="102"/>
      <c r="I35" s="102"/>
      <c r="J35" s="102"/>
      <c r="K35" s="222">
        <f>Sheet30!N18</f>
        <v>638</v>
      </c>
      <c r="L35" s="222">
        <f>Sheet30!N19</f>
        <v>49</v>
      </c>
      <c r="M35" s="222">
        <f>Sheet30!N20</f>
        <v>85</v>
      </c>
      <c r="N35" s="251">
        <f>Sheet30!N22</f>
        <v>37528.04</v>
      </c>
      <c r="O35" s="251">
        <f>Sheet30!N23</f>
        <v>10</v>
      </c>
      <c r="P35" s="222">
        <f>Sheet30!N24</f>
        <v>37537.339999999997</v>
      </c>
      <c r="Q35" s="102">
        <f t="shared" si="1"/>
        <v>1018038.9979999999</v>
      </c>
    </row>
    <row r="36" spans="1:17" x14ac:dyDescent="0.25">
      <c r="A36" s="102" t="s">
        <v>9</v>
      </c>
      <c r="B36" s="172">
        <f>SUM(B6:B35)</f>
        <v>24.715277777777885</v>
      </c>
      <c r="C36" s="172">
        <f>SUM(C6:C35)</f>
        <v>10.454861111111029</v>
      </c>
      <c r="D36" s="172">
        <f>SUM(D6:D35)</f>
        <v>21.954861111111086</v>
      </c>
      <c r="E36" s="172">
        <f>SUM(E6:E35)</f>
        <v>57.125</v>
      </c>
      <c r="K36" s="222">
        <f>SUM(K6:K35)</f>
        <v>17410</v>
      </c>
      <c r="L36" s="222">
        <f>SUM(L6:L35)</f>
        <v>837</v>
      </c>
      <c r="M36" s="222">
        <f>SUM(M6:M35)</f>
        <v>2316</v>
      </c>
      <c r="N36" s="222">
        <f t="shared" ref="N36" si="2">SUM(N6:N35)</f>
        <v>1038119.7899999999</v>
      </c>
      <c r="O36" s="222">
        <f>SUM(O6:O35)</f>
        <v>267</v>
      </c>
      <c r="P36" s="222">
        <f t="shared" ref="P36" si="3">SUM(P6:P35)</f>
        <v>1018038.9979999999</v>
      </c>
      <c r="Q36" s="222"/>
    </row>
    <row r="40" spans="1:17" x14ac:dyDescent="0.25">
      <c r="O40" s="154" t="s">
        <v>118</v>
      </c>
    </row>
    <row r="41" spans="1:17" x14ac:dyDescent="0.25">
      <c r="O41" s="159" t="s">
        <v>119</v>
      </c>
    </row>
  </sheetData>
  <mergeCells count="4">
    <mergeCell ref="B4:E4"/>
    <mergeCell ref="F4:I4"/>
    <mergeCell ref="J4:M4"/>
    <mergeCell ref="O4:Q4"/>
  </mergeCells>
  <pageMargins left="0.31496062992125984" right="0.31496062992125984" top="0.15748031496062992" bottom="0.35433070866141736" header="0.31496062992125984" footer="0.31496062992125984"/>
  <pageSetup paperSize="9" scale="92" orientation="landscape" horizontalDpi="180" verticalDpi="18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opLeftCell="A9" workbookViewId="0">
      <selection activeCell="N25" sqref="N25: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6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4.28515625" style="1" bestFit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167</v>
      </c>
    </row>
    <row r="3" spans="1:18" ht="37.5" customHeight="1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  <c r="R3" s="20"/>
    </row>
    <row r="4" spans="1:18" ht="15" customHeight="1" x14ac:dyDescent="0.25">
      <c r="A4" s="21"/>
      <c r="B4" s="22" t="s">
        <v>12</v>
      </c>
      <c r="C4" s="23">
        <v>30</v>
      </c>
      <c r="D4" s="23">
        <v>37</v>
      </c>
      <c r="E4" s="23">
        <v>23</v>
      </c>
      <c r="F4" s="23">
        <v>20</v>
      </c>
      <c r="G4" s="23">
        <v>12</v>
      </c>
      <c r="H4" s="23">
        <v>10</v>
      </c>
      <c r="I4" s="23">
        <v>8</v>
      </c>
      <c r="J4" s="23">
        <v>9</v>
      </c>
      <c r="K4" s="23">
        <v>62</v>
      </c>
      <c r="L4" s="23">
        <v>87</v>
      </c>
      <c r="M4" s="115">
        <f>K4+L4</f>
        <v>149</v>
      </c>
      <c r="N4" s="123" t="s">
        <v>156</v>
      </c>
      <c r="O4" s="117" t="s">
        <v>94</v>
      </c>
      <c r="P4" s="124" t="s">
        <v>95</v>
      </c>
      <c r="Q4" s="36"/>
      <c r="R4" s="105"/>
    </row>
    <row r="5" spans="1:18" ht="16.5" customHeight="1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0</v>
      </c>
      <c r="M5" s="115">
        <f>K5+L5</f>
        <v>0</v>
      </c>
      <c r="N5" s="123" t="s">
        <v>157</v>
      </c>
      <c r="O5" s="75"/>
      <c r="P5" s="75"/>
      <c r="Q5" s="75"/>
      <c r="R5" s="13"/>
    </row>
    <row r="6" spans="1:18" ht="15.75" customHeight="1" x14ac:dyDescent="0.25">
      <c r="A6" s="24" t="s">
        <v>15</v>
      </c>
      <c r="B6" s="22" t="s">
        <v>16</v>
      </c>
      <c r="C6" s="23"/>
      <c r="D6" s="23"/>
      <c r="E6" s="23"/>
      <c r="F6" s="23"/>
      <c r="G6" s="23">
        <v>2</v>
      </c>
      <c r="H6" s="23">
        <v>3</v>
      </c>
      <c r="I6" s="23">
        <v>3</v>
      </c>
      <c r="J6" s="23">
        <v>2</v>
      </c>
      <c r="K6" s="23">
        <v>5</v>
      </c>
      <c r="L6" s="23">
        <v>5</v>
      </c>
      <c r="M6" s="115">
        <f t="shared" ref="M6:M7" si="0">K6+L6</f>
        <v>10</v>
      </c>
      <c r="N6" s="123" t="s">
        <v>136</v>
      </c>
      <c r="O6" s="118"/>
      <c r="P6" s="74"/>
      <c r="Q6" s="229"/>
      <c r="R6" s="13"/>
    </row>
    <row r="7" spans="1:18" ht="15" customHeight="1" x14ac:dyDescent="0.25">
      <c r="A7" s="26"/>
      <c r="B7" s="22" t="s">
        <v>17</v>
      </c>
      <c r="C7" s="23"/>
      <c r="D7" s="23">
        <v>15</v>
      </c>
      <c r="E7" s="23">
        <v>20</v>
      </c>
      <c r="F7" s="23">
        <v>26</v>
      </c>
      <c r="G7" s="23">
        <v>24</v>
      </c>
      <c r="H7" s="23">
        <v>18</v>
      </c>
      <c r="I7" s="23">
        <v>17</v>
      </c>
      <c r="J7" s="23">
        <v>10</v>
      </c>
      <c r="K7" s="23">
        <v>56</v>
      </c>
      <c r="L7" s="23">
        <v>74</v>
      </c>
      <c r="M7" s="115">
        <f t="shared" si="0"/>
        <v>130</v>
      </c>
      <c r="N7" s="123" t="s">
        <v>11</v>
      </c>
      <c r="O7" s="75"/>
      <c r="P7" s="75"/>
      <c r="Q7" s="75"/>
      <c r="R7" s="13"/>
    </row>
    <row r="8" spans="1:18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29" t="s">
        <v>0</v>
      </c>
      <c r="R8" s="31"/>
    </row>
    <row r="9" spans="1:18" ht="15" x14ac:dyDescent="0.25">
      <c r="A9" s="36"/>
      <c r="B9" s="37" t="s">
        <v>12</v>
      </c>
      <c r="C9" s="23"/>
      <c r="D9" s="23">
        <v>20</v>
      </c>
      <c r="E9" s="23">
        <v>25</v>
      </c>
      <c r="F9" s="23">
        <v>24</v>
      </c>
      <c r="G9" s="23">
        <v>24</v>
      </c>
      <c r="H9" s="23"/>
      <c r="I9" s="23"/>
      <c r="J9" s="23"/>
      <c r="K9" s="23">
        <v>82</v>
      </c>
      <c r="L9" s="23">
        <v>81</v>
      </c>
      <c r="M9" s="115">
        <f>L9+K9</f>
        <v>163</v>
      </c>
      <c r="N9" s="93"/>
      <c r="O9" s="120"/>
      <c r="P9" s="93"/>
      <c r="Q9" s="41"/>
      <c r="R9" s="35"/>
    </row>
    <row r="10" spans="1:18" ht="15" customHeight="1" x14ac:dyDescent="0.25">
      <c r="A10" s="39" t="s">
        <v>25</v>
      </c>
      <c r="B10" s="37" t="s">
        <v>14</v>
      </c>
      <c r="C10" s="23"/>
      <c r="D10" s="23">
        <v>4</v>
      </c>
      <c r="E10" s="23">
        <v>5</v>
      </c>
      <c r="F10" s="23">
        <v>6</v>
      </c>
      <c r="G10" s="23">
        <v>4</v>
      </c>
      <c r="H10" s="23"/>
      <c r="I10" s="23"/>
      <c r="J10" s="23"/>
      <c r="K10" s="23">
        <v>9</v>
      </c>
      <c r="L10" s="23">
        <v>3</v>
      </c>
      <c r="M10" s="115">
        <f>L10+K10</f>
        <v>12</v>
      </c>
      <c r="N10" s="93"/>
      <c r="O10" s="275" t="s">
        <v>97</v>
      </c>
      <c r="P10" s="276"/>
      <c r="Q10" s="49" t="s">
        <v>74</v>
      </c>
      <c r="R10" s="38"/>
    </row>
    <row r="11" spans="1:18" ht="13.5" customHeight="1" x14ac:dyDescent="0.25">
      <c r="A11" s="39" t="s">
        <v>26</v>
      </c>
      <c r="B11" s="37" t="s">
        <v>16</v>
      </c>
      <c r="C11" s="23"/>
      <c r="D11" s="23">
        <v>3</v>
      </c>
      <c r="E11" s="23">
        <v>4</v>
      </c>
      <c r="F11" s="23">
        <v>2</v>
      </c>
      <c r="G11" s="23">
        <v>2</v>
      </c>
      <c r="H11" s="23"/>
      <c r="I11" s="23"/>
      <c r="J11" s="23"/>
      <c r="K11" s="23">
        <v>18</v>
      </c>
      <c r="L11" s="23">
        <v>20</v>
      </c>
      <c r="M11" s="115">
        <f>L11+K11</f>
        <v>38</v>
      </c>
      <c r="N11" s="93"/>
      <c r="O11" s="117" t="s">
        <v>94</v>
      </c>
      <c r="P11" s="124" t="s">
        <v>95</v>
      </c>
      <c r="Q11" s="75"/>
      <c r="R11" s="40"/>
    </row>
    <row r="12" spans="1:18" ht="13.5" customHeight="1" x14ac:dyDescent="0.25">
      <c r="A12" s="41"/>
      <c r="B12" s="37" t="s">
        <v>17</v>
      </c>
      <c r="C12" s="23"/>
      <c r="D12" s="23"/>
      <c r="E12" s="23"/>
      <c r="F12" s="23">
        <v>2</v>
      </c>
      <c r="G12" s="23">
        <v>1</v>
      </c>
      <c r="H12" s="23"/>
      <c r="I12" s="23"/>
      <c r="J12" s="23"/>
      <c r="K12" s="23">
        <v>12</v>
      </c>
      <c r="L12" s="23">
        <v>15</v>
      </c>
      <c r="M12" s="115">
        <f>L12+K12</f>
        <v>27</v>
      </c>
      <c r="N12" s="93"/>
      <c r="O12" s="75"/>
      <c r="P12" s="75"/>
      <c r="Q12" s="75"/>
      <c r="R12" s="40"/>
    </row>
    <row r="13" spans="1:18" ht="29.25" customHeight="1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29"/>
      <c r="R13" s="40"/>
    </row>
    <row r="14" spans="1:18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130</v>
      </c>
      <c r="L14" s="23">
        <v>104</v>
      </c>
      <c r="M14" s="115">
        <f>L14+K14</f>
        <v>234</v>
      </c>
      <c r="N14" s="122"/>
      <c r="O14" s="119"/>
      <c r="P14" s="74"/>
      <c r="Q14" s="230"/>
      <c r="R14" s="42"/>
    </row>
    <row r="15" spans="1:18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15">
        <f>L15+K15</f>
        <v>0</v>
      </c>
      <c r="N15" s="122"/>
      <c r="O15" s="121"/>
      <c r="P15" s="93"/>
      <c r="Q15" s="43"/>
      <c r="R15" s="35"/>
    </row>
    <row r="16" spans="1:18" ht="15.75" customHeight="1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23</v>
      </c>
      <c r="L16" s="23">
        <v>0</v>
      </c>
      <c r="M16" s="115">
        <f>L16+K16</f>
        <v>23</v>
      </c>
      <c r="N16" s="122"/>
      <c r="O16" s="122"/>
      <c r="P16" s="93"/>
      <c r="Q16" s="43"/>
      <c r="R16" s="38"/>
    </row>
    <row r="17" spans="1:18" ht="17.25" customHeight="1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10</v>
      </c>
      <c r="L17" s="23">
        <v>13</v>
      </c>
      <c r="M17" s="115">
        <f>L17+K17</f>
        <v>23</v>
      </c>
      <c r="N17" s="122"/>
      <c r="O17" s="122"/>
      <c r="P17" s="93"/>
      <c r="Q17" s="41"/>
      <c r="R17" s="40"/>
    </row>
    <row r="18" spans="1:18" ht="21" customHeight="1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546</v>
      </c>
      <c r="O18" s="277" t="s">
        <v>72</v>
      </c>
      <c r="P18" s="278"/>
      <c r="Q18" s="74" t="s">
        <v>71</v>
      </c>
      <c r="R18" s="40"/>
    </row>
    <row r="19" spans="1:18" ht="15" customHeight="1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12</v>
      </c>
      <c r="O19" s="78">
        <v>195.84</v>
      </c>
      <c r="P19" s="52" t="s">
        <v>151</v>
      </c>
      <c r="Q19" s="74" t="s">
        <v>168</v>
      </c>
      <c r="R19" s="42"/>
    </row>
    <row r="20" spans="1:18" ht="15.75" customHeight="1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71</v>
      </c>
      <c r="O20" s="88" t="s">
        <v>66</v>
      </c>
      <c r="P20" s="85">
        <v>67</v>
      </c>
      <c r="Q20" s="74">
        <v>4355</v>
      </c>
      <c r="R20" s="31"/>
    </row>
    <row r="21" spans="1:18" ht="25.5" customHeight="1" x14ac:dyDescent="0.25">
      <c r="A21" s="16" t="s">
        <v>44</v>
      </c>
      <c r="B21" s="75">
        <v>206.25</v>
      </c>
      <c r="C21" s="75">
        <v>206.54166666666666</v>
      </c>
      <c r="D21" s="75">
        <f t="shared" ref="D21:D23" si="1">C21-B21</f>
        <v>0.29166666666665719</v>
      </c>
      <c r="E21" s="75">
        <v>206.59027777777777</v>
      </c>
      <c r="F21" s="75">
        <v>206.875</v>
      </c>
      <c r="G21" s="75">
        <f>F21-E21</f>
        <v>0.28472222222222854</v>
      </c>
      <c r="H21" s="75">
        <v>206.90625</v>
      </c>
      <c r="I21" s="75">
        <v>207.15625</v>
      </c>
      <c r="J21" s="81">
        <f>I21-H21-K21</f>
        <v>0.25</v>
      </c>
      <c r="K21" s="75"/>
      <c r="L21" s="83">
        <f>D21+G21+J21</f>
        <v>0.82638888888888573</v>
      </c>
      <c r="M21" s="209" t="s">
        <v>45</v>
      </c>
      <c r="N21" s="74">
        <f>M17+M12+M7</f>
        <v>180</v>
      </c>
      <c r="O21" s="89" t="s">
        <v>70</v>
      </c>
      <c r="P21" s="85">
        <v>331</v>
      </c>
      <c r="Q21" s="74">
        <v>8286.89</v>
      </c>
      <c r="R21" s="28"/>
    </row>
    <row r="22" spans="1:18" ht="27" customHeight="1" x14ac:dyDescent="0.25">
      <c r="A22" s="16" t="s">
        <v>46</v>
      </c>
      <c r="B22" s="75"/>
      <c r="C22" s="75"/>
      <c r="D22" s="75"/>
      <c r="E22" s="75"/>
      <c r="F22" s="75"/>
      <c r="G22" s="75"/>
      <c r="H22" s="75"/>
      <c r="I22" s="75"/>
      <c r="J22" s="81"/>
      <c r="K22" s="85"/>
      <c r="L22" s="83">
        <f>D22+G22+J22</f>
        <v>0</v>
      </c>
      <c r="M22" s="55" t="s">
        <v>47</v>
      </c>
      <c r="N22" s="74">
        <v>32245.439999999999</v>
      </c>
      <c r="O22" s="91" t="s">
        <v>67</v>
      </c>
      <c r="P22" s="85">
        <v>171</v>
      </c>
      <c r="Q22" s="74">
        <v>4678.09</v>
      </c>
      <c r="R22" s="28"/>
    </row>
    <row r="23" spans="1:18" ht="27" customHeight="1" x14ac:dyDescent="0.25">
      <c r="A23" s="215" t="s">
        <v>48</v>
      </c>
      <c r="B23" s="75">
        <v>206.25</v>
      </c>
      <c r="C23" s="75">
        <v>206.45833333333334</v>
      </c>
      <c r="D23" s="75">
        <f t="shared" si="1"/>
        <v>0.20833333333334281</v>
      </c>
      <c r="E23" s="75">
        <v>206.58333333333334</v>
      </c>
      <c r="F23" s="75">
        <v>206.875</v>
      </c>
      <c r="G23" s="75">
        <f t="shared" ref="G23" si="2">F23-E23</f>
        <v>0.29166666666665719</v>
      </c>
      <c r="H23" s="75">
        <v>206.91666666666666</v>
      </c>
      <c r="I23" s="75">
        <v>207.20833333333334</v>
      </c>
      <c r="J23" s="81">
        <f>I23-H23-K23</f>
        <v>0.29166666666668561</v>
      </c>
      <c r="K23" s="213"/>
      <c r="L23" s="214">
        <f>D23+G23+J23</f>
        <v>0.79166666666668561</v>
      </c>
      <c r="M23" s="209" t="s">
        <v>65</v>
      </c>
      <c r="N23" s="96">
        <v>8</v>
      </c>
      <c r="O23" s="97" t="s">
        <v>68</v>
      </c>
      <c r="P23" s="86">
        <v>325</v>
      </c>
      <c r="Q23" s="74">
        <v>9947.27</v>
      </c>
      <c r="R23" s="28"/>
    </row>
    <row r="24" spans="1:18" ht="25.5" x14ac:dyDescent="0.25">
      <c r="A24" s="16" t="s">
        <v>77</v>
      </c>
      <c r="B24" s="76"/>
      <c r="C24" s="76"/>
      <c r="D24" s="75">
        <f>SUM(D21:D23)</f>
        <v>0.5</v>
      </c>
      <c r="E24" s="77"/>
      <c r="F24" s="77"/>
      <c r="G24" s="75">
        <f>SUM(G21:G23)</f>
        <v>0.57638888888888573</v>
      </c>
      <c r="H24" s="77"/>
      <c r="I24" s="77"/>
      <c r="J24" s="81">
        <f>SUM(J21:J23)</f>
        <v>0.54166666666668561</v>
      </c>
      <c r="K24" s="85"/>
      <c r="L24" s="94">
        <f>SUM(L21:L23)</f>
        <v>1.6180555555555713</v>
      </c>
      <c r="M24" s="74" t="s">
        <v>80</v>
      </c>
      <c r="N24" s="74">
        <v>30178.25</v>
      </c>
      <c r="P24" s="90" t="s">
        <v>69</v>
      </c>
      <c r="Q24" s="49">
        <v>54744</v>
      </c>
      <c r="R24" s="28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N24+Sheet3!O25</f>
        <v>126933.97</v>
      </c>
      <c r="P25" s="209" t="s">
        <v>79</v>
      </c>
      <c r="Q25" s="99">
        <v>59099.57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50000</v>
      </c>
      <c r="P26" s="57" t="s">
        <v>93</v>
      </c>
      <c r="Q26" s="78">
        <f>Q24+Sheet3!Q26</f>
        <v>207160.29</v>
      </c>
      <c r="R26" s="88"/>
    </row>
    <row r="27" spans="1:18" ht="19.5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38.25</v>
      </c>
      <c r="M27" s="63"/>
      <c r="N27" s="100">
        <f>N22/L27</f>
        <v>843.01803921568626</v>
      </c>
      <c r="O27" s="92" t="s">
        <v>75</v>
      </c>
      <c r="P27" s="78"/>
      <c r="Q27" s="74" t="s">
        <v>132</v>
      </c>
      <c r="R27" s="88"/>
    </row>
    <row r="28" spans="1:18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ht="14.25" customHeight="1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  <c r="R30" s="13"/>
    </row>
    <row r="31" spans="1:18" ht="1.5" hidden="1" customHeight="1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  <c r="R31" s="13"/>
    </row>
    <row r="32" spans="1:18" x14ac:dyDescent="0.25">
      <c r="A32" s="68"/>
      <c r="B32" s="73" t="s">
        <v>56</v>
      </c>
      <c r="C32" s="68"/>
      <c r="D32" s="69"/>
      <c r="E32" s="70"/>
      <c r="F32" s="70"/>
      <c r="G32" s="71"/>
      <c r="H32" s="68" t="s">
        <v>53</v>
      </c>
      <c r="I32" s="69"/>
      <c r="J32" s="69"/>
      <c r="K32" s="72"/>
      <c r="L32" s="72"/>
      <c r="M32" s="68"/>
      <c r="N32" s="68"/>
      <c r="P32" s="68" t="s">
        <v>53</v>
      </c>
    </row>
    <row r="33" spans="1:14" x14ac:dyDescent="0.25">
      <c r="A33" s="68"/>
      <c r="B33" s="73"/>
      <c r="C33" s="68"/>
      <c r="D33" s="69"/>
      <c r="E33" s="70"/>
      <c r="F33" s="70"/>
      <c r="G33" s="71"/>
      <c r="H33" s="69"/>
      <c r="I33" s="69"/>
      <c r="J33" s="69"/>
      <c r="K33" s="72"/>
      <c r="L33" s="72"/>
      <c r="M33" s="70"/>
    </row>
    <row r="34" spans="1:14" x14ac:dyDescent="0.25">
      <c r="A34" s="68"/>
      <c r="L34" s="6"/>
      <c r="M34" s="4"/>
    </row>
    <row r="35" spans="1:14" x14ac:dyDescent="0.25">
      <c r="A35" s="68"/>
      <c r="B35" s="73"/>
      <c r="C35" s="68"/>
      <c r="D35" s="69"/>
      <c r="E35" s="70"/>
      <c r="F35" s="70"/>
      <c r="G35" s="71"/>
      <c r="H35" s="69"/>
      <c r="I35" s="69"/>
      <c r="J35" s="69"/>
      <c r="K35" s="72"/>
      <c r="L35" s="72"/>
      <c r="M35" s="68"/>
      <c r="N35" s="68"/>
    </row>
    <row r="39" spans="1:14" x14ac:dyDescent="0.25">
      <c r="M39" s="56" t="s">
        <v>11</v>
      </c>
    </row>
    <row r="42" spans="1:14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.75" right="0" top="0.5" bottom="0" header="0.31496062992126" footer="0.31496062992126"/>
  <pageSetup paperSize="9" scale="87" orientation="landscape" horizontalDpi="4294967293" verticalDpi="4294967293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5:O31"/>
  <sheetViews>
    <sheetView workbookViewId="0">
      <selection activeCell="I13" sqref="I13"/>
    </sheetView>
  </sheetViews>
  <sheetFormatPr defaultRowHeight="15" x14ac:dyDescent="0.25"/>
  <cols>
    <col min="4" max="4" width="11.42578125" bestFit="1" customWidth="1"/>
    <col min="7" max="7" width="15.140625" customWidth="1"/>
    <col min="8" max="8" width="11.5703125" customWidth="1"/>
    <col min="9" max="9" width="11.7109375" customWidth="1"/>
    <col min="10" max="10" width="10.7109375" customWidth="1"/>
    <col min="11" max="11" width="17.28515625" customWidth="1"/>
    <col min="13" max="13" width="36.140625" customWidth="1"/>
  </cols>
  <sheetData>
    <row r="5" spans="3:15" ht="15.75" x14ac:dyDescent="0.25">
      <c r="F5" s="252" t="s">
        <v>216</v>
      </c>
    </row>
    <row r="6" spans="3:15" ht="15.75" x14ac:dyDescent="0.25">
      <c r="F6" s="252" t="s">
        <v>217</v>
      </c>
    </row>
    <row r="7" spans="3:15" ht="15.75" x14ac:dyDescent="0.25">
      <c r="F7" s="253" t="s">
        <v>287</v>
      </c>
    </row>
    <row r="9" spans="3:15" ht="42.75" x14ac:dyDescent="0.25">
      <c r="C9" s="254" t="s">
        <v>218</v>
      </c>
      <c r="D9" s="291" t="s">
        <v>219</v>
      </c>
      <c r="E9" s="291"/>
      <c r="F9" s="254" t="s">
        <v>220</v>
      </c>
      <c r="G9" s="254" t="s">
        <v>221</v>
      </c>
      <c r="H9" s="254" t="s">
        <v>222</v>
      </c>
      <c r="I9" s="254" t="s">
        <v>223</v>
      </c>
      <c r="J9" s="254" t="s">
        <v>224</v>
      </c>
      <c r="K9" s="254" t="s">
        <v>225</v>
      </c>
      <c r="L9" s="254" t="s">
        <v>226</v>
      </c>
      <c r="M9" s="255" t="s">
        <v>227</v>
      </c>
    </row>
    <row r="10" spans="3:15" ht="60" x14ac:dyDescent="0.25">
      <c r="C10" s="256" t="s">
        <v>228</v>
      </c>
      <c r="D10" s="292" t="s">
        <v>251</v>
      </c>
      <c r="E10" s="292"/>
      <c r="F10" s="269">
        <f>'Nov stream I '!O35</f>
        <v>0.51388888888888895</v>
      </c>
      <c r="G10" s="270">
        <v>0.94444444444444453</v>
      </c>
      <c r="H10" s="267">
        <f>'Nov stream I '!J35</f>
        <v>3.8263888888888893</v>
      </c>
      <c r="I10" s="267">
        <f>'Nov stream I '!I35</f>
        <v>24.715277777777885</v>
      </c>
      <c r="J10" s="267">
        <f>I10+H10</f>
        <v>28.541666666666774</v>
      </c>
      <c r="K10" s="257">
        <f>685/450</f>
        <v>1.5222222222222221</v>
      </c>
      <c r="L10" s="257">
        <f>593.1/703.15</f>
        <v>0.84349000924411588</v>
      </c>
      <c r="M10" s="258" t="s">
        <v>261</v>
      </c>
      <c r="O10" s="271">
        <v>522.75</v>
      </c>
    </row>
    <row r="11" spans="3:15" ht="45" customHeight="1" x14ac:dyDescent="0.25">
      <c r="C11" s="256" t="s">
        <v>229</v>
      </c>
      <c r="D11" s="292" t="s">
        <v>251</v>
      </c>
      <c r="E11" s="292"/>
      <c r="F11" s="266">
        <f>'Nov stream II '!O35</f>
        <v>0.54861111111111116</v>
      </c>
      <c r="G11" s="266">
        <f>'Nov stream II '!T35</f>
        <v>17.364583333333332</v>
      </c>
      <c r="H11" s="267">
        <f>'Nov stream II '!J35</f>
        <v>1.6319444444444444</v>
      </c>
      <c r="I11" s="267">
        <f>'Nov stream II '!I35</f>
        <v>10.454861111111029</v>
      </c>
      <c r="J11" s="267">
        <f>I11+H11</f>
        <v>12.086805555555474</v>
      </c>
      <c r="K11" s="257">
        <f>390/450</f>
        <v>0.8666666666666667</v>
      </c>
      <c r="L11" s="257">
        <f>250.55/371</f>
        <v>0.67533692722371974</v>
      </c>
      <c r="M11" s="258" t="s">
        <v>262</v>
      </c>
      <c r="O11">
        <v>450</v>
      </c>
    </row>
    <row r="12" spans="3:15" ht="45" customHeight="1" x14ac:dyDescent="0.25">
      <c r="C12" s="256" t="s">
        <v>230</v>
      </c>
      <c r="D12" s="292" t="s">
        <v>251</v>
      </c>
      <c r="E12" s="292"/>
      <c r="F12" s="267">
        <f>'Nov stream III'!O35</f>
        <v>1.0069444444444444</v>
      </c>
      <c r="G12" s="266">
        <f>'Nov stream III'!T35</f>
        <v>3.1423611111111116</v>
      </c>
      <c r="H12" s="267">
        <f>'Nov stream III'!J35</f>
        <v>3.8958333333333335</v>
      </c>
      <c r="I12" s="267">
        <f>'Nov stream III'!I35</f>
        <v>21.954861111111086</v>
      </c>
      <c r="J12" s="267">
        <f>I12+H12</f>
        <v>25.850694444444418</v>
      </c>
      <c r="K12" s="257">
        <f>620.25/450</f>
        <v>1.3783333333333334</v>
      </c>
      <c r="L12" s="257">
        <f>526.55/651.25</f>
        <v>0.80852207293666023</v>
      </c>
      <c r="M12" s="258" t="s">
        <v>231</v>
      </c>
      <c r="O12">
        <v>450</v>
      </c>
    </row>
    <row r="13" spans="3:15" ht="57" x14ac:dyDescent="0.25">
      <c r="C13" s="254" t="s">
        <v>232</v>
      </c>
      <c r="D13" s="254" t="s">
        <v>233</v>
      </c>
      <c r="E13" s="102"/>
      <c r="F13" s="255" t="s">
        <v>234</v>
      </c>
      <c r="G13" s="254" t="s">
        <v>235</v>
      </c>
      <c r="H13" s="255">
        <f>Sheet33!P36</f>
        <v>1018038.9979999999</v>
      </c>
      <c r="I13" s="255"/>
      <c r="J13" s="254" t="s">
        <v>236</v>
      </c>
      <c r="K13" s="293" t="s">
        <v>237</v>
      </c>
      <c r="L13" s="294"/>
      <c r="M13" s="265" t="s">
        <v>238</v>
      </c>
    </row>
    <row r="14" spans="3:15" ht="45" x14ac:dyDescent="0.25">
      <c r="C14" s="268">
        <f>I10+I11+I12</f>
        <v>57.125</v>
      </c>
      <c r="D14" s="260">
        <f>Sheet33!N36</f>
        <v>1038119.7899999999</v>
      </c>
      <c r="E14" s="261"/>
      <c r="F14" s="262">
        <f>H13/1371</f>
        <v>742.5521502552881</v>
      </c>
      <c r="G14" s="256" t="s">
        <v>252</v>
      </c>
      <c r="H14" s="102"/>
      <c r="I14" s="259"/>
      <c r="J14" s="263" t="s">
        <v>253</v>
      </c>
      <c r="K14" s="289" t="s">
        <v>254</v>
      </c>
      <c r="L14" s="290"/>
      <c r="M14" s="255" t="s">
        <v>255</v>
      </c>
    </row>
    <row r="17" spans="3:11" x14ac:dyDescent="0.25">
      <c r="C17" s="264" t="s">
        <v>239</v>
      </c>
    </row>
    <row r="18" spans="3:11" x14ac:dyDescent="0.25">
      <c r="C18" s="162"/>
    </row>
    <row r="19" spans="3:11" x14ac:dyDescent="0.25">
      <c r="C19" s="162" t="s">
        <v>240</v>
      </c>
    </row>
    <row r="20" spans="3:11" x14ac:dyDescent="0.25">
      <c r="C20" s="162" t="s">
        <v>241</v>
      </c>
    </row>
    <row r="21" spans="3:11" x14ac:dyDescent="0.25">
      <c r="C21" s="162" t="s">
        <v>242</v>
      </c>
    </row>
    <row r="22" spans="3:11" x14ac:dyDescent="0.25">
      <c r="C22" s="162" t="s">
        <v>11</v>
      </c>
      <c r="E22" s="162" t="s">
        <v>243</v>
      </c>
    </row>
    <row r="23" spans="3:11" x14ac:dyDescent="0.25">
      <c r="C23" s="162" t="s">
        <v>244</v>
      </c>
    </row>
    <row r="24" spans="3:11" ht="15.75" x14ac:dyDescent="0.25">
      <c r="K24" s="161" t="s">
        <v>288</v>
      </c>
    </row>
    <row r="25" spans="3:11" ht="15.75" x14ac:dyDescent="0.25">
      <c r="C25" s="161" t="s">
        <v>245</v>
      </c>
    </row>
    <row r="26" spans="3:11" ht="15.75" x14ac:dyDescent="0.25">
      <c r="C26" s="161" t="s">
        <v>246</v>
      </c>
    </row>
    <row r="27" spans="3:11" ht="15.75" x14ac:dyDescent="0.25">
      <c r="C27" s="161" t="s">
        <v>247</v>
      </c>
    </row>
    <row r="28" spans="3:11" ht="15.75" x14ac:dyDescent="0.25">
      <c r="C28" s="161" t="s">
        <v>248</v>
      </c>
    </row>
    <row r="29" spans="3:11" x14ac:dyDescent="0.25">
      <c r="C29" s="162" t="s">
        <v>249</v>
      </c>
    </row>
    <row r="30" spans="3:11" x14ac:dyDescent="0.25">
      <c r="C30" s="162" t="s">
        <v>250</v>
      </c>
    </row>
    <row r="31" spans="3:11" x14ac:dyDescent="0.25">
      <c r="C31" s="162"/>
    </row>
  </sheetData>
  <mergeCells count="6">
    <mergeCell ref="K14:L14"/>
    <mergeCell ref="D9:E9"/>
    <mergeCell ref="D10:E10"/>
    <mergeCell ref="D11:E11"/>
    <mergeCell ref="D12:E12"/>
    <mergeCell ref="K13:L13"/>
  </mergeCells>
  <pageMargins left="0.70866141732283472" right="0.70866141732283472" top="0.74803149606299213" bottom="0.74803149606299213" header="0.31496062992125984" footer="0.31496062992125984"/>
  <pageSetup paperSize="9" scale="69" orientation="landscape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33"/>
  <sheetViews>
    <sheetView tabSelected="1" topLeftCell="R8" workbookViewId="0">
      <selection activeCell="Z3" sqref="Z3:AJ33"/>
    </sheetView>
  </sheetViews>
  <sheetFormatPr defaultRowHeight="15" x14ac:dyDescent="0.25"/>
  <cols>
    <col min="3" max="4" width="0" hidden="1" customWidth="1"/>
    <col min="6" max="7" width="0" hidden="1" customWidth="1"/>
    <col min="11" max="12" width="0" hidden="1" customWidth="1"/>
    <col min="14" max="15" width="0" hidden="1" customWidth="1"/>
    <col min="19" max="20" width="0" hidden="1" customWidth="1"/>
    <col min="22" max="23" width="0" hidden="1" customWidth="1"/>
  </cols>
  <sheetData>
    <row r="3" spans="2:36" x14ac:dyDescent="0.25">
      <c r="B3" s="144" t="s">
        <v>108</v>
      </c>
      <c r="C3" s="144"/>
      <c r="D3" s="144"/>
      <c r="E3" s="144" t="s">
        <v>109</v>
      </c>
      <c r="F3" s="144"/>
      <c r="G3" s="144"/>
      <c r="H3" s="144" t="s">
        <v>110</v>
      </c>
      <c r="J3" s="144" t="s">
        <v>108</v>
      </c>
      <c r="K3" s="144"/>
      <c r="L3" s="144"/>
      <c r="M3" s="144" t="s">
        <v>109</v>
      </c>
      <c r="N3" s="144"/>
      <c r="O3" s="144"/>
      <c r="P3" s="144" t="s">
        <v>110</v>
      </c>
      <c r="R3" s="144" t="s">
        <v>108</v>
      </c>
      <c r="S3" s="144"/>
      <c r="T3" s="144"/>
      <c r="U3" s="144" t="s">
        <v>109</v>
      </c>
      <c r="V3" s="144"/>
      <c r="W3" s="144"/>
      <c r="X3" s="144" t="s">
        <v>110</v>
      </c>
      <c r="Z3" s="144" t="s">
        <v>108</v>
      </c>
      <c r="AA3" s="144" t="s">
        <v>108</v>
      </c>
      <c r="AB3" s="144" t="s">
        <v>108</v>
      </c>
      <c r="AD3" s="144" t="s">
        <v>109</v>
      </c>
      <c r="AE3" s="144" t="s">
        <v>109</v>
      </c>
      <c r="AF3" s="144" t="s">
        <v>109</v>
      </c>
      <c r="AH3" s="144" t="s">
        <v>110</v>
      </c>
      <c r="AI3" s="144" t="s">
        <v>110</v>
      </c>
      <c r="AJ3" s="144" t="s">
        <v>110</v>
      </c>
    </row>
    <row r="4" spans="2:36" x14ac:dyDescent="0.25">
      <c r="B4" s="164">
        <v>0.27430555555554292</v>
      </c>
      <c r="C4" s="164">
        <v>206.54166666666666</v>
      </c>
      <c r="D4" s="164">
        <v>206.875</v>
      </c>
      <c r="E4" s="164">
        <v>0.33333333333334281</v>
      </c>
      <c r="F4" s="164">
        <v>206.91666666666666</v>
      </c>
      <c r="G4" s="164">
        <v>207.20833333333334</v>
      </c>
      <c r="H4" s="164">
        <v>0.29166666666668561</v>
      </c>
      <c r="J4" s="164">
        <v>0.28125</v>
      </c>
      <c r="K4" s="164">
        <v>206.58333333333334</v>
      </c>
      <c r="L4" s="164">
        <v>206.875</v>
      </c>
      <c r="M4" s="164">
        <v>0.29166666666665719</v>
      </c>
      <c r="N4" s="164">
        <v>206.90625</v>
      </c>
      <c r="O4" s="164">
        <v>207.20833333333334</v>
      </c>
      <c r="P4" s="164">
        <v>0.30208333333334281</v>
      </c>
      <c r="R4" s="164">
        <v>0</v>
      </c>
      <c r="S4" s="164">
        <v>0</v>
      </c>
      <c r="T4" s="164">
        <v>0</v>
      </c>
      <c r="U4" s="164">
        <v>0</v>
      </c>
      <c r="V4" s="164">
        <v>0</v>
      </c>
      <c r="W4" s="164">
        <v>0</v>
      </c>
      <c r="X4" s="164">
        <v>0</v>
      </c>
      <c r="Z4" s="164">
        <v>0.27430555555554292</v>
      </c>
      <c r="AA4" s="164">
        <v>0.28125</v>
      </c>
      <c r="AB4" s="164">
        <v>0</v>
      </c>
      <c r="AD4" s="164">
        <v>0.33333333333334281</v>
      </c>
      <c r="AE4" s="164">
        <v>0.29166666666665719</v>
      </c>
      <c r="AF4" s="164">
        <v>0</v>
      </c>
      <c r="AH4" s="164">
        <v>0.29166666666668561</v>
      </c>
      <c r="AI4" s="164">
        <v>0.30208333333334281</v>
      </c>
      <c r="AJ4" s="164">
        <v>0</v>
      </c>
    </row>
    <row r="5" spans="2:36" x14ac:dyDescent="0.25">
      <c r="B5" s="164">
        <v>0.28472222222220012</v>
      </c>
      <c r="C5" s="164">
        <v>206.625</v>
      </c>
      <c r="D5" s="164">
        <v>206.875</v>
      </c>
      <c r="E5" s="164">
        <v>0.25</v>
      </c>
      <c r="F5" s="164">
        <v>206.9375</v>
      </c>
      <c r="G5" s="164">
        <v>207.20833333333334</v>
      </c>
      <c r="H5" s="164">
        <v>0.27083333333334281</v>
      </c>
      <c r="J5" s="164">
        <v>0.23958333333331439</v>
      </c>
      <c r="K5" s="164">
        <v>206.57638888888889</v>
      </c>
      <c r="L5" s="164">
        <v>206.72916666666666</v>
      </c>
      <c r="M5" s="164">
        <v>0.15277777777777146</v>
      </c>
      <c r="N5" s="164">
        <v>0</v>
      </c>
      <c r="O5" s="164">
        <v>0</v>
      </c>
      <c r="P5" s="164">
        <v>0</v>
      </c>
      <c r="R5" s="164">
        <v>0</v>
      </c>
      <c r="S5" s="164">
        <v>206.58333333333334</v>
      </c>
      <c r="T5" s="164">
        <v>206.875</v>
      </c>
      <c r="U5" s="164">
        <v>0.29166666666665719</v>
      </c>
      <c r="V5" s="164">
        <v>206.91666666666666</v>
      </c>
      <c r="W5" s="164">
        <v>207.20833333333334</v>
      </c>
      <c r="X5" s="164">
        <v>0.29166666666668561</v>
      </c>
      <c r="Z5" s="164">
        <v>0.28472222222220012</v>
      </c>
      <c r="AA5" s="164">
        <v>0.23958333333331439</v>
      </c>
      <c r="AB5" s="164">
        <v>0</v>
      </c>
      <c r="AD5" s="164">
        <v>0.25</v>
      </c>
      <c r="AE5" s="164">
        <v>0.15277777777777146</v>
      </c>
      <c r="AF5" s="164">
        <v>0.29166666666665719</v>
      </c>
      <c r="AH5" s="164">
        <v>0.27083333333334281</v>
      </c>
      <c r="AI5" s="164">
        <v>0</v>
      </c>
      <c r="AJ5" s="164">
        <v>0.29166666666668561</v>
      </c>
    </row>
    <row r="6" spans="2:36" x14ac:dyDescent="0.25">
      <c r="B6" s="164">
        <v>0.29861111111111427</v>
      </c>
      <c r="C6" s="164">
        <v>206.59027777777777</v>
      </c>
      <c r="D6" s="164">
        <v>206.875</v>
      </c>
      <c r="E6" s="164">
        <v>0.28472222222222854</v>
      </c>
      <c r="F6" s="164">
        <v>206.90625</v>
      </c>
      <c r="G6" s="164">
        <v>207.15625</v>
      </c>
      <c r="H6" s="164">
        <v>0.25</v>
      </c>
      <c r="J6" s="164">
        <v>0</v>
      </c>
      <c r="K6" s="164">
        <v>0</v>
      </c>
      <c r="L6" s="164">
        <v>0</v>
      </c>
      <c r="M6" s="164">
        <v>0</v>
      </c>
      <c r="N6" s="164">
        <v>0</v>
      </c>
      <c r="O6" s="164">
        <v>0</v>
      </c>
      <c r="P6" s="164">
        <v>0</v>
      </c>
      <c r="R6" s="164">
        <v>0.29166666666665719</v>
      </c>
      <c r="S6" s="164">
        <v>206.58333333333334</v>
      </c>
      <c r="T6" s="164">
        <v>206.875</v>
      </c>
      <c r="U6" s="164">
        <v>0.29166666666665719</v>
      </c>
      <c r="V6" s="164">
        <v>206.91666666666666</v>
      </c>
      <c r="W6" s="164">
        <v>207.20833333333334</v>
      </c>
      <c r="X6" s="164">
        <v>0.29166666666668561</v>
      </c>
      <c r="Z6" s="164">
        <v>0.29861111111111427</v>
      </c>
      <c r="AA6" s="164">
        <v>0</v>
      </c>
      <c r="AB6" s="164">
        <v>0.29166666666665719</v>
      </c>
      <c r="AD6" s="164">
        <v>0.28472222222222854</v>
      </c>
      <c r="AE6" s="164">
        <v>0</v>
      </c>
      <c r="AF6" s="164">
        <v>0.29166666666665719</v>
      </c>
      <c r="AH6" s="164">
        <v>0.25</v>
      </c>
      <c r="AI6" s="164">
        <v>0</v>
      </c>
      <c r="AJ6" s="164">
        <v>0.29166666666668561</v>
      </c>
    </row>
    <row r="7" spans="2:36" x14ac:dyDescent="0.25">
      <c r="B7" s="164">
        <v>0.29166666666665719</v>
      </c>
      <c r="C7" s="164">
        <v>206.59027777777777</v>
      </c>
      <c r="D7" s="164">
        <v>206.875</v>
      </c>
      <c r="E7" s="164">
        <v>0.28472222222222854</v>
      </c>
      <c r="F7" s="164">
        <v>206.90625</v>
      </c>
      <c r="G7" s="164">
        <v>207.15625</v>
      </c>
      <c r="H7" s="164">
        <v>0.25</v>
      </c>
      <c r="J7" s="164">
        <v>0</v>
      </c>
      <c r="K7" s="164">
        <v>0</v>
      </c>
      <c r="L7" s="164">
        <v>0</v>
      </c>
      <c r="M7" s="164">
        <v>0</v>
      </c>
      <c r="N7" s="164">
        <v>0</v>
      </c>
      <c r="O7" s="164">
        <v>0</v>
      </c>
      <c r="P7" s="164">
        <v>0</v>
      </c>
      <c r="R7" s="164">
        <v>0.20833333333334281</v>
      </c>
      <c r="S7" s="164">
        <v>206.58333333333334</v>
      </c>
      <c r="T7" s="164">
        <v>206.875</v>
      </c>
      <c r="U7" s="164">
        <v>0.29166666666665719</v>
      </c>
      <c r="V7" s="164">
        <v>206.91666666666666</v>
      </c>
      <c r="W7" s="164">
        <v>207.20833333333334</v>
      </c>
      <c r="X7" s="164">
        <v>0.29166666666668561</v>
      </c>
      <c r="Z7" s="164">
        <v>0.29166666666665719</v>
      </c>
      <c r="AA7" s="164">
        <v>0</v>
      </c>
      <c r="AB7" s="164">
        <v>0.20833333333334281</v>
      </c>
      <c r="AD7" s="164">
        <v>0.28472222222222854</v>
      </c>
      <c r="AE7" s="164">
        <v>0</v>
      </c>
      <c r="AF7" s="164">
        <v>0.29166666666665719</v>
      </c>
      <c r="AH7" s="164">
        <v>0.25</v>
      </c>
      <c r="AI7" s="164">
        <v>0</v>
      </c>
      <c r="AJ7" s="164">
        <v>0.29166666666668561</v>
      </c>
    </row>
    <row r="8" spans="2:36" x14ac:dyDescent="0.25">
      <c r="B8" s="164">
        <v>0.29166666666665719</v>
      </c>
      <c r="C8" s="164">
        <v>206.60763888888889</v>
      </c>
      <c r="D8" s="164">
        <v>206.875</v>
      </c>
      <c r="E8" s="164">
        <v>0.26736111111111427</v>
      </c>
      <c r="F8" s="164">
        <v>206.875</v>
      </c>
      <c r="G8" s="164">
        <v>207.20833333333334</v>
      </c>
      <c r="H8" s="164">
        <v>0.33333333333334281</v>
      </c>
      <c r="J8" s="164">
        <v>0</v>
      </c>
      <c r="K8" s="164">
        <v>206.58333333333334</v>
      </c>
      <c r="L8" s="164">
        <v>206.875</v>
      </c>
      <c r="M8" s="164">
        <v>0</v>
      </c>
      <c r="N8" s="164">
        <v>206.91666666666666</v>
      </c>
      <c r="O8" s="164">
        <v>207.20833333333334</v>
      </c>
      <c r="P8" s="164">
        <v>0</v>
      </c>
      <c r="R8" s="164">
        <v>0.18402777777779988</v>
      </c>
      <c r="S8" s="164">
        <v>0</v>
      </c>
      <c r="T8" s="164">
        <v>0</v>
      </c>
      <c r="U8" s="164">
        <v>0</v>
      </c>
      <c r="V8" s="164">
        <v>0</v>
      </c>
      <c r="W8" s="164">
        <v>0</v>
      </c>
      <c r="X8" s="164">
        <v>0</v>
      </c>
      <c r="Z8" s="164">
        <v>0.29166666666665719</v>
      </c>
      <c r="AA8" s="164">
        <v>0</v>
      </c>
      <c r="AB8" s="164">
        <v>0.18402777777779988</v>
      </c>
      <c r="AD8" s="164">
        <v>0.26736111111111427</v>
      </c>
      <c r="AE8" s="164">
        <v>0</v>
      </c>
      <c r="AF8" s="164">
        <v>0</v>
      </c>
      <c r="AH8" s="164">
        <v>0.33333333333334281</v>
      </c>
      <c r="AI8" s="164">
        <v>0</v>
      </c>
      <c r="AJ8" s="164">
        <v>0</v>
      </c>
    </row>
    <row r="9" spans="2:36" x14ac:dyDescent="0.25">
      <c r="B9" s="164">
        <v>0.15277777777777146</v>
      </c>
      <c r="C9" s="164">
        <v>206.58680555555554</v>
      </c>
      <c r="D9" s="164">
        <v>206.875</v>
      </c>
      <c r="E9" s="164">
        <v>0.28819444444445708</v>
      </c>
      <c r="F9" s="164">
        <v>206.91666666666666</v>
      </c>
      <c r="G9" s="164">
        <v>207.20833333333334</v>
      </c>
      <c r="H9" s="164">
        <v>0.29166666666668561</v>
      </c>
      <c r="J9" s="164">
        <v>0</v>
      </c>
      <c r="K9" s="164">
        <v>0</v>
      </c>
      <c r="L9" s="164">
        <v>0</v>
      </c>
      <c r="M9" s="164">
        <v>0</v>
      </c>
      <c r="N9" s="164">
        <v>0</v>
      </c>
      <c r="O9" s="164">
        <v>0</v>
      </c>
      <c r="P9" s="164">
        <v>0</v>
      </c>
      <c r="R9" s="164">
        <v>0.25</v>
      </c>
      <c r="S9" s="164">
        <v>206.58333333333334</v>
      </c>
      <c r="T9" s="164">
        <v>206.875</v>
      </c>
      <c r="U9" s="164">
        <v>0.29166666666665719</v>
      </c>
      <c r="V9" s="164">
        <v>206.91319444444446</v>
      </c>
      <c r="W9" s="164">
        <v>207.20833333333334</v>
      </c>
      <c r="X9" s="164">
        <v>0.29513888888888573</v>
      </c>
      <c r="Z9" s="164">
        <v>0.15277777777777146</v>
      </c>
      <c r="AA9" s="164">
        <v>0</v>
      </c>
      <c r="AB9" s="164">
        <v>0.25</v>
      </c>
      <c r="AD9" s="164">
        <v>0.28819444444445708</v>
      </c>
      <c r="AE9" s="164">
        <v>0</v>
      </c>
      <c r="AF9" s="164">
        <v>0.29166666666665719</v>
      </c>
      <c r="AH9" s="164">
        <v>0.29166666666668561</v>
      </c>
      <c r="AI9" s="164">
        <v>0</v>
      </c>
      <c r="AJ9" s="164">
        <v>0.29513888888888573</v>
      </c>
    </row>
    <row r="10" spans="2:36" x14ac:dyDescent="0.25">
      <c r="B10" s="164">
        <v>0.27430555555557135</v>
      </c>
      <c r="C10" s="164">
        <v>206.59722222222223</v>
      </c>
      <c r="D10" s="164">
        <v>206.875</v>
      </c>
      <c r="E10" s="164">
        <v>0.27777777777777146</v>
      </c>
      <c r="F10" s="164">
        <v>206.91319444444446</v>
      </c>
      <c r="G10" s="164">
        <v>207.20833333333334</v>
      </c>
      <c r="H10" s="164">
        <v>0.29513888888888573</v>
      </c>
      <c r="J10" s="164">
        <v>0</v>
      </c>
      <c r="K10" s="164">
        <v>0</v>
      </c>
      <c r="L10" s="164">
        <v>0</v>
      </c>
      <c r="M10" s="164">
        <v>0</v>
      </c>
      <c r="N10" s="164">
        <v>0</v>
      </c>
      <c r="O10" s="164">
        <v>0</v>
      </c>
      <c r="P10" s="164">
        <v>0</v>
      </c>
      <c r="R10" s="164">
        <v>0.27777777777777146</v>
      </c>
      <c r="S10" s="164">
        <v>206.59375</v>
      </c>
      <c r="T10" s="164">
        <v>206.875</v>
      </c>
      <c r="U10" s="164">
        <v>0.28125</v>
      </c>
      <c r="V10" s="164">
        <v>206.91666666666666</v>
      </c>
      <c r="W10" s="164">
        <v>207.20833333333334</v>
      </c>
      <c r="X10" s="164">
        <v>0.29166666666668561</v>
      </c>
      <c r="Z10" s="164">
        <v>0.27430555555557135</v>
      </c>
      <c r="AA10" s="164">
        <v>0</v>
      </c>
      <c r="AB10" s="164">
        <v>0.27777777777777146</v>
      </c>
      <c r="AD10" s="164">
        <v>0.27777777777777146</v>
      </c>
      <c r="AE10" s="164">
        <v>0</v>
      </c>
      <c r="AF10" s="164">
        <v>0.28125</v>
      </c>
      <c r="AH10" s="164">
        <v>0.29513888888888573</v>
      </c>
      <c r="AI10" s="164">
        <v>0</v>
      </c>
      <c r="AJ10" s="164">
        <v>0.29166666666668561</v>
      </c>
    </row>
    <row r="11" spans="2:36" x14ac:dyDescent="0.25">
      <c r="B11" s="164">
        <v>0.33333333333331439</v>
      </c>
      <c r="C11" s="164">
        <v>206.58333333333334</v>
      </c>
      <c r="D11" s="164">
        <v>206.875</v>
      </c>
      <c r="E11" s="164">
        <v>0.29166666666665719</v>
      </c>
      <c r="F11" s="164">
        <v>206.92013888888889</v>
      </c>
      <c r="G11" s="164">
        <v>207.20833333333334</v>
      </c>
      <c r="H11" s="164">
        <v>0.28819444444445708</v>
      </c>
      <c r="J11" s="164">
        <v>0</v>
      </c>
      <c r="K11" s="164">
        <v>0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  <c r="R11" s="164">
        <v>0.29513888888888573</v>
      </c>
      <c r="S11" s="164">
        <v>206.64583333333334</v>
      </c>
      <c r="T11" s="164">
        <v>206.875</v>
      </c>
      <c r="U11" s="164">
        <v>0.22916666666665719</v>
      </c>
      <c r="V11" s="164">
        <v>206.99305555555554</v>
      </c>
      <c r="W11" s="164">
        <v>207.20833333333334</v>
      </c>
      <c r="X11" s="164">
        <v>0.21527777777779988</v>
      </c>
      <c r="Z11" s="164">
        <v>0.33333333333331439</v>
      </c>
      <c r="AA11" s="164">
        <v>0</v>
      </c>
      <c r="AB11" s="164">
        <v>0.29513888888888573</v>
      </c>
      <c r="AD11" s="164">
        <v>0.29166666666665719</v>
      </c>
      <c r="AE11" s="164">
        <v>0</v>
      </c>
      <c r="AF11" s="164">
        <v>0.22916666666665719</v>
      </c>
      <c r="AH11" s="164">
        <v>0.28819444444445708</v>
      </c>
      <c r="AI11" s="164">
        <v>0</v>
      </c>
      <c r="AJ11" s="164">
        <v>0.21527777777779988</v>
      </c>
    </row>
    <row r="12" spans="2:36" x14ac:dyDescent="0.25">
      <c r="B12" s="164">
        <v>0.29513888888888573</v>
      </c>
      <c r="C12" s="164">
        <v>206.60416666666666</v>
      </c>
      <c r="D12" s="164">
        <v>206.875</v>
      </c>
      <c r="E12" s="164">
        <v>0.27083333333334281</v>
      </c>
      <c r="F12" s="164">
        <v>206.90625</v>
      </c>
      <c r="G12" s="164">
        <v>207.20833333333334</v>
      </c>
      <c r="H12" s="164">
        <v>0.30208333333334281</v>
      </c>
      <c r="J12" s="164">
        <v>0</v>
      </c>
      <c r="K12" s="164">
        <v>0</v>
      </c>
      <c r="L12" s="164">
        <v>0</v>
      </c>
      <c r="M12" s="164">
        <v>0</v>
      </c>
      <c r="N12" s="164">
        <v>0</v>
      </c>
      <c r="O12" s="164">
        <v>0</v>
      </c>
      <c r="P12" s="164">
        <v>0</v>
      </c>
      <c r="R12" s="164">
        <v>0.29166666666665719</v>
      </c>
      <c r="S12" s="164">
        <v>206.59027777777777</v>
      </c>
      <c r="T12" s="164">
        <v>206.875</v>
      </c>
      <c r="U12" s="164">
        <v>0.28472222222222854</v>
      </c>
      <c r="V12" s="164">
        <v>206.90972222222223</v>
      </c>
      <c r="W12" s="164">
        <v>207.20833333333334</v>
      </c>
      <c r="X12" s="164">
        <v>0.29861111111111427</v>
      </c>
      <c r="Z12" s="164">
        <v>0.29513888888888573</v>
      </c>
      <c r="AA12" s="164">
        <v>0</v>
      </c>
      <c r="AB12" s="164">
        <v>0.29166666666665719</v>
      </c>
      <c r="AD12" s="164">
        <v>0.27083333333334281</v>
      </c>
      <c r="AE12" s="164">
        <v>0</v>
      </c>
      <c r="AF12" s="164">
        <v>0.28472222222222854</v>
      </c>
      <c r="AH12" s="164">
        <v>0.30208333333334281</v>
      </c>
      <c r="AI12" s="164">
        <v>0</v>
      </c>
      <c r="AJ12" s="164">
        <v>0.29861111111111427</v>
      </c>
    </row>
    <row r="13" spans="2:36" x14ac:dyDescent="0.25">
      <c r="B13" s="164">
        <v>0.29166666666665719</v>
      </c>
      <c r="C13" s="164">
        <v>206.60416666666666</v>
      </c>
      <c r="D13" s="164">
        <v>206.875</v>
      </c>
      <c r="E13" s="164">
        <v>0.27083333333334281</v>
      </c>
      <c r="F13" s="164">
        <v>206.875</v>
      </c>
      <c r="G13" s="164">
        <v>207.14583333333334</v>
      </c>
      <c r="H13" s="164">
        <v>0.27083333333334281</v>
      </c>
      <c r="J13" s="164">
        <v>0</v>
      </c>
      <c r="K13" s="164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  <c r="R13" s="164">
        <v>0.20138888888888573</v>
      </c>
      <c r="S13" s="164">
        <v>206.625</v>
      </c>
      <c r="T13" s="164">
        <v>206.875</v>
      </c>
      <c r="U13" s="164">
        <v>0.25</v>
      </c>
      <c r="V13" s="164">
        <v>206.91319444444446</v>
      </c>
      <c r="W13" s="164">
        <v>207.20833333333334</v>
      </c>
      <c r="X13" s="164">
        <v>0.29513888888888573</v>
      </c>
      <c r="Z13" s="164">
        <v>0.29166666666665719</v>
      </c>
      <c r="AA13" s="164">
        <v>0</v>
      </c>
      <c r="AB13" s="164">
        <v>0.20138888888888573</v>
      </c>
      <c r="AD13" s="164">
        <v>0.27083333333334281</v>
      </c>
      <c r="AE13" s="164">
        <v>0</v>
      </c>
      <c r="AF13" s="164">
        <v>0.25</v>
      </c>
      <c r="AH13" s="164">
        <v>0.27083333333334281</v>
      </c>
      <c r="AI13" s="164">
        <v>0</v>
      </c>
      <c r="AJ13" s="164">
        <v>0.29513888888888573</v>
      </c>
    </row>
    <row r="14" spans="2:36" x14ac:dyDescent="0.25">
      <c r="B14" s="164">
        <v>0.29166666666665719</v>
      </c>
      <c r="C14" s="164">
        <v>206.60416666666666</v>
      </c>
      <c r="D14" s="164">
        <v>206.875</v>
      </c>
      <c r="E14" s="164">
        <v>0.27083333333334281</v>
      </c>
      <c r="F14" s="164">
        <v>206.90972222222223</v>
      </c>
      <c r="G14" s="164">
        <v>207.20833333333334</v>
      </c>
      <c r="H14" s="164">
        <v>0.29861111111111427</v>
      </c>
      <c r="J14" s="164">
        <v>0</v>
      </c>
      <c r="K14" s="164">
        <v>0</v>
      </c>
      <c r="L14" s="164">
        <v>0</v>
      </c>
      <c r="M14" s="164">
        <v>0</v>
      </c>
      <c r="N14" s="164">
        <v>0</v>
      </c>
      <c r="O14" s="164">
        <v>0</v>
      </c>
      <c r="P14" s="164">
        <v>0</v>
      </c>
      <c r="R14" s="164">
        <v>0.27083333333334281</v>
      </c>
      <c r="S14" s="164">
        <v>206.59027777777777</v>
      </c>
      <c r="T14" s="164">
        <v>206.875</v>
      </c>
      <c r="U14" s="164">
        <v>0.28472222222222854</v>
      </c>
      <c r="V14" s="164">
        <v>206.90625</v>
      </c>
      <c r="W14" s="164">
        <v>207.20833333333334</v>
      </c>
      <c r="X14" s="164">
        <v>0.30208333333334281</v>
      </c>
      <c r="Z14" s="164">
        <v>0.29166666666665719</v>
      </c>
      <c r="AA14" s="164">
        <v>0</v>
      </c>
      <c r="AB14" s="164">
        <v>0.27083333333334281</v>
      </c>
      <c r="AD14" s="164">
        <v>0.27083333333334281</v>
      </c>
      <c r="AE14" s="164">
        <v>0</v>
      </c>
      <c r="AF14" s="164">
        <v>0.28472222222222854</v>
      </c>
      <c r="AH14" s="164">
        <v>0.29861111111111427</v>
      </c>
      <c r="AI14" s="164">
        <v>0</v>
      </c>
      <c r="AJ14" s="164">
        <v>0.30208333333334281</v>
      </c>
    </row>
    <row r="15" spans="2:36" x14ac:dyDescent="0.25">
      <c r="B15" s="164">
        <v>0.3125</v>
      </c>
      <c r="C15" s="164">
        <v>206.63541666666666</v>
      </c>
      <c r="D15" s="164">
        <v>206.875</v>
      </c>
      <c r="E15" s="164">
        <v>0.23958333333334281</v>
      </c>
      <c r="F15" s="164">
        <v>206.88194444444446</v>
      </c>
      <c r="G15" s="164">
        <v>207.20833333333334</v>
      </c>
      <c r="H15" s="164">
        <v>0.32638888888888573</v>
      </c>
      <c r="J15" s="164">
        <v>0</v>
      </c>
      <c r="K15" s="164">
        <v>0</v>
      </c>
      <c r="L15" s="164">
        <v>0</v>
      </c>
      <c r="M15" s="164">
        <v>0</v>
      </c>
      <c r="N15" s="164">
        <v>0</v>
      </c>
      <c r="O15" s="164">
        <v>0</v>
      </c>
      <c r="P15" s="164">
        <v>0</v>
      </c>
      <c r="R15" s="164">
        <v>0.27083333333331439</v>
      </c>
      <c r="S15" s="164">
        <v>206.6875</v>
      </c>
      <c r="T15" s="164">
        <v>206.875</v>
      </c>
      <c r="U15" s="164">
        <v>0.1875</v>
      </c>
      <c r="V15" s="164">
        <v>206.91319444444446</v>
      </c>
      <c r="W15" s="164">
        <v>207.20833333333334</v>
      </c>
      <c r="X15" s="164">
        <v>0.29513888888888573</v>
      </c>
      <c r="Z15" s="164">
        <v>0.3125</v>
      </c>
      <c r="AA15" s="164">
        <v>0</v>
      </c>
      <c r="AB15" s="164">
        <v>0.27083333333331439</v>
      </c>
      <c r="AD15" s="164">
        <v>0.23958333333334281</v>
      </c>
      <c r="AE15" s="164">
        <v>0</v>
      </c>
      <c r="AF15" s="164">
        <v>0.1875</v>
      </c>
      <c r="AH15" s="164">
        <v>0.32638888888888573</v>
      </c>
      <c r="AI15" s="164">
        <v>0</v>
      </c>
      <c r="AJ15" s="164">
        <v>0.29513888888888573</v>
      </c>
    </row>
    <row r="16" spans="2:36" x14ac:dyDescent="0.25">
      <c r="B16" s="164">
        <v>0.29166666666665719</v>
      </c>
      <c r="C16" s="164">
        <v>206.54166666666666</v>
      </c>
      <c r="D16" s="164">
        <v>206.875</v>
      </c>
      <c r="E16" s="164">
        <v>0.33333333333334281</v>
      </c>
      <c r="F16" s="164">
        <v>206.90625</v>
      </c>
      <c r="G16" s="164">
        <v>207.20833333333334</v>
      </c>
      <c r="H16" s="164">
        <v>0.30208333333334281</v>
      </c>
      <c r="J16" s="164">
        <v>0</v>
      </c>
      <c r="K16" s="164">
        <v>0</v>
      </c>
      <c r="L16" s="164">
        <v>0</v>
      </c>
      <c r="M16" s="164">
        <v>0</v>
      </c>
      <c r="N16" s="164">
        <v>0</v>
      </c>
      <c r="O16" s="164">
        <v>0</v>
      </c>
      <c r="P16" s="164">
        <v>0</v>
      </c>
      <c r="R16" s="164">
        <v>0.27083333333331439</v>
      </c>
      <c r="S16" s="164">
        <v>206.59375</v>
      </c>
      <c r="T16" s="164">
        <v>206.875</v>
      </c>
      <c r="U16" s="164">
        <v>0.28125</v>
      </c>
      <c r="V16" s="164">
        <v>206.90625</v>
      </c>
      <c r="W16" s="164">
        <v>207.20833333333334</v>
      </c>
      <c r="X16" s="164">
        <v>0.30208333333334281</v>
      </c>
      <c r="Z16" s="164">
        <v>0.29166666666665719</v>
      </c>
      <c r="AA16" s="164">
        <v>0</v>
      </c>
      <c r="AB16" s="164">
        <v>0.27083333333331439</v>
      </c>
      <c r="AD16" s="164">
        <v>0.33333333333334281</v>
      </c>
      <c r="AE16" s="164">
        <v>0</v>
      </c>
      <c r="AF16" s="164">
        <v>0.28125</v>
      </c>
      <c r="AH16" s="164">
        <v>0.30208333333334281</v>
      </c>
      <c r="AI16" s="164">
        <v>0</v>
      </c>
      <c r="AJ16" s="164">
        <v>0.30208333333334281</v>
      </c>
    </row>
    <row r="17" spans="2:36" x14ac:dyDescent="0.25">
      <c r="B17" s="164">
        <v>0.33333333333331439</v>
      </c>
      <c r="C17" s="164">
        <v>206.54166666666666</v>
      </c>
      <c r="D17" s="164">
        <v>206.75</v>
      </c>
      <c r="E17" s="164">
        <v>0.20833333333334281</v>
      </c>
      <c r="F17" s="164">
        <v>0</v>
      </c>
      <c r="G17" s="164">
        <v>0</v>
      </c>
      <c r="H17" s="164">
        <v>0</v>
      </c>
      <c r="J17" s="164">
        <v>0</v>
      </c>
      <c r="K17" s="164">
        <v>0</v>
      </c>
      <c r="L17" s="164">
        <v>0</v>
      </c>
      <c r="M17" s="164">
        <v>0</v>
      </c>
      <c r="N17" s="164">
        <v>0</v>
      </c>
      <c r="O17" s="164">
        <v>0</v>
      </c>
      <c r="P17" s="164">
        <v>0</v>
      </c>
      <c r="R17" s="164">
        <v>0.27777777777777146</v>
      </c>
      <c r="S17" s="164">
        <v>206.54166666666666</v>
      </c>
      <c r="T17" s="164">
        <v>206.875</v>
      </c>
      <c r="U17" s="164">
        <v>0.33333333333334281</v>
      </c>
      <c r="V17" s="164">
        <v>206.89583333333334</v>
      </c>
      <c r="W17" s="164">
        <v>207.08333333333334</v>
      </c>
      <c r="X17" s="164">
        <v>0.1875</v>
      </c>
      <c r="Z17" s="164">
        <v>0.33333333333331439</v>
      </c>
      <c r="AA17" s="164">
        <v>0</v>
      </c>
      <c r="AB17" s="164">
        <v>0.27777777777777146</v>
      </c>
      <c r="AD17" s="164">
        <v>0.20833333333334281</v>
      </c>
      <c r="AE17" s="164">
        <v>0</v>
      </c>
      <c r="AF17" s="164">
        <v>0.33333333333334281</v>
      </c>
      <c r="AH17" s="164">
        <v>0</v>
      </c>
      <c r="AI17" s="164">
        <v>0</v>
      </c>
      <c r="AJ17" s="164">
        <v>0.1875</v>
      </c>
    </row>
    <row r="18" spans="2:36" x14ac:dyDescent="0.25">
      <c r="B18" s="164">
        <v>0.33333333333331439</v>
      </c>
      <c r="C18" s="164">
        <v>206.54166666666666</v>
      </c>
      <c r="D18" s="164">
        <v>206.75</v>
      </c>
      <c r="E18" s="164">
        <v>0.20833333333334281</v>
      </c>
      <c r="F18" s="164">
        <v>0</v>
      </c>
      <c r="G18" s="164">
        <v>0</v>
      </c>
      <c r="H18" s="164">
        <v>0</v>
      </c>
      <c r="J18" s="164">
        <v>0</v>
      </c>
      <c r="K18" s="164">
        <v>0</v>
      </c>
      <c r="L18" s="164">
        <v>0</v>
      </c>
      <c r="M18" s="164">
        <v>0</v>
      </c>
      <c r="N18" s="164">
        <v>0</v>
      </c>
      <c r="O18" s="164">
        <v>0</v>
      </c>
      <c r="P18" s="164">
        <v>0</v>
      </c>
      <c r="R18" s="164">
        <v>0.27777777777777146</v>
      </c>
      <c r="S18" s="164">
        <v>206.54166666666666</v>
      </c>
      <c r="T18" s="164">
        <v>206.875</v>
      </c>
      <c r="U18" s="164">
        <v>0.33333333333334281</v>
      </c>
      <c r="V18" s="164">
        <v>206.89583333333334</v>
      </c>
      <c r="W18" s="164">
        <v>207.08333333333334</v>
      </c>
      <c r="X18" s="164">
        <v>0.1875</v>
      </c>
      <c r="Z18" s="164">
        <v>0.33333333333331439</v>
      </c>
      <c r="AA18" s="164">
        <v>0</v>
      </c>
      <c r="AB18" s="164">
        <v>0.27777777777777146</v>
      </c>
      <c r="AD18" s="164">
        <v>0.20833333333334281</v>
      </c>
      <c r="AE18" s="164">
        <v>0</v>
      </c>
      <c r="AF18" s="164">
        <v>0.33333333333334281</v>
      </c>
      <c r="AH18" s="164">
        <v>0</v>
      </c>
      <c r="AI18" s="164">
        <v>0</v>
      </c>
      <c r="AJ18" s="164">
        <v>0.1875</v>
      </c>
    </row>
    <row r="19" spans="2:36" x14ac:dyDescent="0.25">
      <c r="B19" s="164">
        <v>0.3125</v>
      </c>
      <c r="C19" s="164">
        <v>206.69097222222223</v>
      </c>
      <c r="D19" s="164">
        <v>206.875</v>
      </c>
      <c r="E19" s="164">
        <v>0.18402777777777146</v>
      </c>
      <c r="F19" s="164">
        <v>206.875</v>
      </c>
      <c r="G19" s="164">
        <v>207.20833333333334</v>
      </c>
      <c r="H19" s="164">
        <v>0.33333333333334281</v>
      </c>
      <c r="J19" s="164">
        <v>0</v>
      </c>
      <c r="K19" s="164" t="s">
        <v>132</v>
      </c>
      <c r="L19" s="164">
        <v>0</v>
      </c>
      <c r="M19" s="164">
        <v>0</v>
      </c>
      <c r="N19" s="164">
        <v>0</v>
      </c>
      <c r="O19" s="164">
        <v>0</v>
      </c>
      <c r="P19" s="164">
        <v>0</v>
      </c>
      <c r="R19" s="164">
        <v>0.27777777777777146</v>
      </c>
      <c r="S19" s="164">
        <v>206.58333333333334</v>
      </c>
      <c r="T19" s="164">
        <v>206.875</v>
      </c>
      <c r="U19" s="164">
        <v>0.29166666666665719</v>
      </c>
      <c r="V19" s="164">
        <v>206.90972222222223</v>
      </c>
      <c r="W19" s="164">
        <v>207.20833333333334</v>
      </c>
      <c r="X19" s="164">
        <v>0.29861111111111427</v>
      </c>
      <c r="Z19" s="164">
        <v>0.3125</v>
      </c>
      <c r="AA19" s="164">
        <v>0</v>
      </c>
      <c r="AB19" s="164">
        <v>0.27777777777777146</v>
      </c>
      <c r="AD19" s="164">
        <v>0.18402777777777146</v>
      </c>
      <c r="AE19" s="164">
        <v>0</v>
      </c>
      <c r="AF19" s="164">
        <v>0.29166666666665719</v>
      </c>
      <c r="AH19" s="164">
        <v>0.33333333333334281</v>
      </c>
      <c r="AI19" s="164">
        <v>0</v>
      </c>
      <c r="AJ19" s="164">
        <v>0.29861111111111427</v>
      </c>
    </row>
    <row r="20" spans="2:36" x14ac:dyDescent="0.25">
      <c r="B20" s="164">
        <v>0.33333333333331439</v>
      </c>
      <c r="C20" s="164">
        <v>206.57986111111111</v>
      </c>
      <c r="D20" s="164">
        <v>206.875</v>
      </c>
      <c r="E20" s="164">
        <v>0.29513888888888573</v>
      </c>
      <c r="F20" s="164">
        <v>206.875</v>
      </c>
      <c r="G20" s="164">
        <v>207.20833333333334</v>
      </c>
      <c r="H20" s="164">
        <v>0.33333333333334281</v>
      </c>
      <c r="J20" s="164">
        <v>0</v>
      </c>
      <c r="K20" s="164">
        <v>0</v>
      </c>
      <c r="L20" s="164">
        <v>0</v>
      </c>
      <c r="M20" s="164">
        <v>0</v>
      </c>
      <c r="N20" s="164">
        <v>0</v>
      </c>
      <c r="O20" s="164">
        <v>0</v>
      </c>
      <c r="P20" s="164">
        <v>0</v>
      </c>
      <c r="R20" s="164">
        <v>0.19791666666665719</v>
      </c>
      <c r="S20" s="164">
        <v>206.57638888888889</v>
      </c>
      <c r="T20" s="164">
        <v>206.875</v>
      </c>
      <c r="U20" s="164">
        <v>0.29861111111111427</v>
      </c>
      <c r="V20" s="164">
        <v>206.91319444444446</v>
      </c>
      <c r="W20" s="164">
        <v>207.20833333333334</v>
      </c>
      <c r="X20" s="164">
        <v>0.29513888888888573</v>
      </c>
      <c r="Z20" s="164">
        <v>0.33333333333331439</v>
      </c>
      <c r="AA20" s="164">
        <v>0</v>
      </c>
      <c r="AB20" s="164">
        <v>0.19791666666665719</v>
      </c>
      <c r="AD20" s="164">
        <v>0.29513888888888573</v>
      </c>
      <c r="AE20" s="164">
        <v>0</v>
      </c>
      <c r="AF20" s="164">
        <v>0.29861111111111427</v>
      </c>
      <c r="AH20" s="164">
        <v>0.33333333333334281</v>
      </c>
      <c r="AI20" s="164">
        <v>0</v>
      </c>
      <c r="AJ20" s="164">
        <v>0.29513888888888573</v>
      </c>
    </row>
    <row r="21" spans="2:36" x14ac:dyDescent="0.25">
      <c r="B21" s="164">
        <v>0.27430555555554292</v>
      </c>
      <c r="C21" s="164">
        <v>206.59027777777777</v>
      </c>
      <c r="D21" s="164">
        <v>206.875</v>
      </c>
      <c r="E21" s="164">
        <v>0.28472222222222854</v>
      </c>
      <c r="F21" s="164">
        <v>206.875</v>
      </c>
      <c r="G21" s="164">
        <v>207.20833333333334</v>
      </c>
      <c r="H21" s="164">
        <v>0.33333333333334281</v>
      </c>
      <c r="J21" s="164">
        <v>0</v>
      </c>
      <c r="K21" s="164">
        <v>0</v>
      </c>
      <c r="L21" s="164">
        <v>0</v>
      </c>
      <c r="M21" s="164">
        <v>0</v>
      </c>
      <c r="N21" s="164">
        <v>0</v>
      </c>
      <c r="O21" s="164">
        <v>0</v>
      </c>
      <c r="P21" s="164">
        <v>0</v>
      </c>
      <c r="R21" s="164">
        <v>0.25347222222220012</v>
      </c>
      <c r="S21" s="164">
        <v>206.57638888888889</v>
      </c>
      <c r="T21" s="164">
        <v>206.875</v>
      </c>
      <c r="U21" s="164">
        <v>0.29861111111111427</v>
      </c>
      <c r="V21" s="164">
        <v>206.90972222222223</v>
      </c>
      <c r="W21" s="164">
        <v>207.20833333333334</v>
      </c>
      <c r="X21" s="164">
        <v>0.29861111111111427</v>
      </c>
      <c r="Z21" s="164">
        <v>0.27430555555554292</v>
      </c>
      <c r="AA21" s="164">
        <v>0</v>
      </c>
      <c r="AB21" s="164">
        <v>0.25347222222220012</v>
      </c>
      <c r="AD21" s="164">
        <v>0.28472222222222854</v>
      </c>
      <c r="AE21" s="164">
        <v>0</v>
      </c>
      <c r="AF21" s="164">
        <v>0.29861111111111427</v>
      </c>
      <c r="AH21" s="164">
        <v>0.33333333333334281</v>
      </c>
      <c r="AI21" s="164">
        <v>0</v>
      </c>
      <c r="AJ21" s="164">
        <v>0.29861111111111427</v>
      </c>
    </row>
    <row r="22" spans="2:36" x14ac:dyDescent="0.25">
      <c r="B22" s="164">
        <v>0.27430555555554292</v>
      </c>
      <c r="C22" s="164">
        <v>206.59027777777777</v>
      </c>
      <c r="D22" s="164">
        <v>206.875</v>
      </c>
      <c r="E22" s="164">
        <v>0.28472222222222854</v>
      </c>
      <c r="F22" s="164">
        <v>206.875</v>
      </c>
      <c r="G22" s="164">
        <v>207.20833333333334</v>
      </c>
      <c r="H22" s="164">
        <v>0.33333333333334281</v>
      </c>
      <c r="J22" s="164">
        <v>0</v>
      </c>
      <c r="K22" s="164">
        <v>0</v>
      </c>
      <c r="L22" s="164">
        <v>0</v>
      </c>
      <c r="M22" s="164">
        <v>0</v>
      </c>
      <c r="N22" s="164">
        <v>0</v>
      </c>
      <c r="O22" s="164">
        <v>0</v>
      </c>
      <c r="P22" s="164">
        <v>0</v>
      </c>
      <c r="R22" s="164">
        <v>0.25347222222220012</v>
      </c>
      <c r="S22" s="164">
        <v>206.57638888888889</v>
      </c>
      <c r="T22" s="164">
        <v>206.875</v>
      </c>
      <c r="U22" s="164">
        <v>0.29861111111111427</v>
      </c>
      <c r="V22" s="164">
        <v>206.90972222222223</v>
      </c>
      <c r="W22" s="164">
        <v>207.20833333333334</v>
      </c>
      <c r="X22" s="164">
        <v>0.29861111111111427</v>
      </c>
      <c r="Z22" s="164">
        <v>0.27430555555554292</v>
      </c>
      <c r="AA22" s="164">
        <v>0</v>
      </c>
      <c r="AB22" s="164">
        <v>0.25347222222220012</v>
      </c>
      <c r="AD22" s="164">
        <v>0.28472222222222854</v>
      </c>
      <c r="AE22" s="164">
        <v>0</v>
      </c>
      <c r="AF22" s="164">
        <v>0.29861111111111427</v>
      </c>
      <c r="AH22" s="164">
        <v>0.33333333333334281</v>
      </c>
      <c r="AI22" s="164">
        <v>0</v>
      </c>
      <c r="AJ22" s="164">
        <v>0.29861111111111427</v>
      </c>
    </row>
    <row r="23" spans="2:36" x14ac:dyDescent="0.25">
      <c r="B23" s="164">
        <v>0.21527777777779988</v>
      </c>
      <c r="C23" s="164">
        <v>206.68055555555554</v>
      </c>
      <c r="D23" s="164">
        <v>206.91666666666666</v>
      </c>
      <c r="E23" s="164">
        <v>0.23611111111111427</v>
      </c>
      <c r="F23" s="164">
        <v>206.95833333333334</v>
      </c>
      <c r="G23" s="164">
        <v>207.25</v>
      </c>
      <c r="H23" s="164">
        <v>0.29166666666665719</v>
      </c>
      <c r="J23" s="164">
        <v>0.33333333333334281</v>
      </c>
      <c r="K23" s="164">
        <v>206.625</v>
      </c>
      <c r="L23" s="164">
        <v>206.91666666666666</v>
      </c>
      <c r="M23" s="164">
        <v>0.29166666666665719</v>
      </c>
      <c r="N23" s="164">
        <v>206.95833333333334</v>
      </c>
      <c r="O23" s="164">
        <v>207.25</v>
      </c>
      <c r="P23" s="164">
        <v>0.29166666666665719</v>
      </c>
      <c r="R23" s="164">
        <v>0.33333333333334281</v>
      </c>
      <c r="S23" s="164">
        <v>206.65625</v>
      </c>
      <c r="T23" s="164">
        <v>206.875</v>
      </c>
      <c r="U23" s="164">
        <v>0.21875</v>
      </c>
      <c r="V23" s="164">
        <v>206.97569444444446</v>
      </c>
      <c r="W23" s="164">
        <v>207.25</v>
      </c>
      <c r="X23" s="164">
        <v>0.27430555555554292</v>
      </c>
      <c r="Z23" s="164">
        <v>0.21527777777779988</v>
      </c>
      <c r="AA23" s="164">
        <v>0.33333333333334281</v>
      </c>
      <c r="AB23" s="164">
        <v>0.33333333333334281</v>
      </c>
      <c r="AD23" s="164">
        <v>0.23611111111111427</v>
      </c>
      <c r="AE23" s="164">
        <v>0.29166666666665719</v>
      </c>
      <c r="AF23" s="164">
        <v>0.21875</v>
      </c>
      <c r="AH23" s="164">
        <v>0.29166666666665719</v>
      </c>
      <c r="AI23" s="164">
        <v>0.29166666666665719</v>
      </c>
      <c r="AJ23" s="164">
        <v>0.27430555555554292</v>
      </c>
    </row>
    <row r="24" spans="2:36" x14ac:dyDescent="0.25">
      <c r="B24" s="164">
        <v>0.29513888888888573</v>
      </c>
      <c r="C24" s="164">
        <v>206.60416666666666</v>
      </c>
      <c r="D24" s="164">
        <v>206.875</v>
      </c>
      <c r="E24" s="164">
        <v>0.27083333333334281</v>
      </c>
      <c r="F24" s="164">
        <v>206.91666666666666</v>
      </c>
      <c r="G24" s="164">
        <v>207.20833333333334</v>
      </c>
      <c r="H24" s="164">
        <v>0.29166666666668561</v>
      </c>
      <c r="J24" s="164">
        <v>0.25347222222220012</v>
      </c>
      <c r="K24" s="164">
        <v>206.60763888888889</v>
      </c>
      <c r="L24" s="164">
        <v>206.875</v>
      </c>
      <c r="M24" s="164">
        <v>0.26736111111111427</v>
      </c>
      <c r="N24" s="164">
        <v>206.90972222222223</v>
      </c>
      <c r="O24" s="164">
        <v>207.1875</v>
      </c>
      <c r="P24" s="164">
        <v>0.27777777777777146</v>
      </c>
      <c r="R24" s="164">
        <v>0.28472222222220012</v>
      </c>
      <c r="S24" s="164">
        <v>206.58333333333334</v>
      </c>
      <c r="T24" s="164">
        <v>206.875</v>
      </c>
      <c r="U24" s="164">
        <v>0.29166666666665719</v>
      </c>
      <c r="V24" s="164">
        <v>206.91666666666666</v>
      </c>
      <c r="W24" s="164">
        <v>207.20833333333334</v>
      </c>
      <c r="X24" s="164">
        <v>0.29166666666668561</v>
      </c>
      <c r="Z24" s="164">
        <v>0.29513888888888573</v>
      </c>
      <c r="AA24" s="164">
        <v>0.25347222222220012</v>
      </c>
      <c r="AB24" s="164">
        <v>0.28472222222220012</v>
      </c>
      <c r="AD24" s="164">
        <v>0.27083333333334281</v>
      </c>
      <c r="AE24" s="164">
        <v>0.26736111111111427</v>
      </c>
      <c r="AF24" s="164">
        <v>0.29166666666665719</v>
      </c>
      <c r="AH24" s="164">
        <v>0.29166666666668561</v>
      </c>
      <c r="AI24" s="164">
        <v>0.27777777777777146</v>
      </c>
      <c r="AJ24" s="164">
        <v>0.29166666666668561</v>
      </c>
    </row>
    <row r="25" spans="2:36" x14ac:dyDescent="0.25">
      <c r="B25" s="164">
        <v>0.25</v>
      </c>
      <c r="C25" s="164" t="e">
        <v>#REF!</v>
      </c>
      <c r="D25" s="164" t="e">
        <v>#REF!</v>
      </c>
      <c r="E25" s="164">
        <v>0.29166666666665719</v>
      </c>
      <c r="F25" s="164" t="e">
        <v>#REF!</v>
      </c>
      <c r="G25" s="164" t="e">
        <v>#REF!</v>
      </c>
      <c r="H25" s="164">
        <v>0.28472222222222854</v>
      </c>
      <c r="J25" s="164">
        <v>0.29166666666665719</v>
      </c>
      <c r="K25" s="164">
        <v>206.57986111111111</v>
      </c>
      <c r="L25" s="164">
        <v>206.875</v>
      </c>
      <c r="M25" s="164">
        <v>0.29513888888888573</v>
      </c>
      <c r="N25" s="164">
        <v>206.875</v>
      </c>
      <c r="O25" s="164">
        <v>207.20833333333334</v>
      </c>
      <c r="P25" s="164">
        <v>0.33333333333334281</v>
      </c>
      <c r="R25" s="164">
        <v>0.20138888888888573</v>
      </c>
      <c r="S25" s="164">
        <v>206.58333333333334</v>
      </c>
      <c r="T25" s="164">
        <v>206.875</v>
      </c>
      <c r="U25" s="164">
        <v>0.29166666666665719</v>
      </c>
      <c r="V25" s="164">
        <v>206.91666666666666</v>
      </c>
      <c r="W25" s="164">
        <v>207.10416666666666</v>
      </c>
      <c r="X25" s="164">
        <v>0.1875</v>
      </c>
      <c r="Z25" s="164">
        <v>0.25</v>
      </c>
      <c r="AA25" s="164">
        <v>0.29166666666665719</v>
      </c>
      <c r="AB25" s="164">
        <v>0.20138888888888573</v>
      </c>
      <c r="AD25" s="164">
        <v>0.29166666666665719</v>
      </c>
      <c r="AE25" s="164">
        <v>0.29513888888888573</v>
      </c>
      <c r="AF25" s="164">
        <v>0.29166666666665719</v>
      </c>
      <c r="AH25" s="164">
        <v>0.28472222222222854</v>
      </c>
      <c r="AI25" s="164">
        <v>0.33333333333334281</v>
      </c>
      <c r="AJ25" s="164">
        <v>0.1875</v>
      </c>
    </row>
    <row r="26" spans="2:36" x14ac:dyDescent="0.25">
      <c r="B26" s="164">
        <v>0.29513888888888573</v>
      </c>
      <c r="C26" s="164">
        <v>206.58333333333334</v>
      </c>
      <c r="D26" s="164">
        <v>206.875</v>
      </c>
      <c r="E26" s="164">
        <v>0.29166666666665719</v>
      </c>
      <c r="F26" s="164">
        <v>206.90972222222223</v>
      </c>
      <c r="G26" s="164">
        <v>207.20833333333334</v>
      </c>
      <c r="H26" s="164">
        <v>0.29861111111111427</v>
      </c>
      <c r="J26" s="164">
        <v>0.22916666666665719</v>
      </c>
      <c r="K26" s="164">
        <v>206.57291666666666</v>
      </c>
      <c r="L26" s="164">
        <v>206.875</v>
      </c>
      <c r="M26" s="164">
        <v>0.30208333333334281</v>
      </c>
      <c r="N26" s="164">
        <v>206.91319444444446</v>
      </c>
      <c r="O26" s="164">
        <v>207.20833333333334</v>
      </c>
      <c r="P26" s="164">
        <v>0.29513888888888573</v>
      </c>
      <c r="R26" s="164">
        <v>0.27083333333331439</v>
      </c>
      <c r="S26" s="164">
        <v>206.57986111111111</v>
      </c>
      <c r="T26" s="164">
        <v>206.875</v>
      </c>
      <c r="U26" s="164">
        <v>0.29513888888888573</v>
      </c>
      <c r="V26" s="164">
        <v>206.96180555555554</v>
      </c>
      <c r="W26" s="164">
        <v>207.16666666666666</v>
      </c>
      <c r="X26" s="164">
        <v>0.20486111111111427</v>
      </c>
      <c r="Z26" s="164">
        <v>0.29513888888888573</v>
      </c>
      <c r="AA26" s="164">
        <v>0.22916666666665719</v>
      </c>
      <c r="AB26" s="164">
        <v>0.27083333333331439</v>
      </c>
      <c r="AD26" s="164">
        <v>0.29166666666665719</v>
      </c>
      <c r="AE26" s="164">
        <v>0.30208333333334281</v>
      </c>
      <c r="AF26" s="164">
        <v>0.29513888888888573</v>
      </c>
      <c r="AH26" s="164">
        <v>0.29861111111111427</v>
      </c>
      <c r="AI26" s="164">
        <v>0.29513888888888573</v>
      </c>
      <c r="AJ26" s="164">
        <v>0.20486111111111427</v>
      </c>
    </row>
    <row r="27" spans="2:36" x14ac:dyDescent="0.25">
      <c r="B27" s="164">
        <v>0.29861111111111427</v>
      </c>
      <c r="C27" s="164">
        <v>206.58333333333334</v>
      </c>
      <c r="D27" s="164">
        <v>206.875</v>
      </c>
      <c r="E27" s="164">
        <v>0.29166666666665719</v>
      </c>
      <c r="F27" s="164">
        <v>206.91666666666666</v>
      </c>
      <c r="G27" s="164">
        <v>207.20833333333334</v>
      </c>
      <c r="H27" s="164">
        <v>0.29166666666668561</v>
      </c>
      <c r="J27" s="164">
        <v>0.26388888888888573</v>
      </c>
      <c r="K27" s="164">
        <v>206.59027777777777</v>
      </c>
      <c r="L27" s="164">
        <v>206.875</v>
      </c>
      <c r="M27" s="164">
        <v>0.28472222222222854</v>
      </c>
      <c r="N27" s="164">
        <v>206.9375</v>
      </c>
      <c r="O27" s="164">
        <v>207.20833333333334</v>
      </c>
      <c r="P27" s="164">
        <v>0.27083333333334281</v>
      </c>
      <c r="R27" s="164">
        <v>0.27083333333331439</v>
      </c>
      <c r="S27" s="164">
        <v>206.58333333333334</v>
      </c>
      <c r="T27" s="164">
        <v>206.875</v>
      </c>
      <c r="U27" s="164">
        <v>0.29166666666665719</v>
      </c>
      <c r="V27" s="164">
        <v>206.91666666666666</v>
      </c>
      <c r="W27" s="164">
        <v>207.20833333333334</v>
      </c>
      <c r="X27" s="164">
        <v>0.29166666666668561</v>
      </c>
      <c r="Z27" s="164">
        <v>0.29861111111111427</v>
      </c>
      <c r="AA27" s="164">
        <v>0.26388888888888573</v>
      </c>
      <c r="AB27" s="164">
        <v>0.27083333333331439</v>
      </c>
      <c r="AD27" s="164">
        <v>0.29166666666665719</v>
      </c>
      <c r="AE27" s="164">
        <v>0.28472222222222854</v>
      </c>
      <c r="AF27" s="164">
        <v>0.29166666666665719</v>
      </c>
      <c r="AH27" s="164">
        <v>0.29166666666668561</v>
      </c>
      <c r="AI27" s="164">
        <v>0.27083333333334281</v>
      </c>
      <c r="AJ27" s="164">
        <v>0.29166666666668561</v>
      </c>
    </row>
    <row r="28" spans="2:36" x14ac:dyDescent="0.25">
      <c r="B28" s="164">
        <v>0.29166666666665719</v>
      </c>
      <c r="C28" s="164">
        <v>206.64236111111111</v>
      </c>
      <c r="D28" s="164">
        <v>206.875</v>
      </c>
      <c r="E28" s="164">
        <v>0.23263888888888573</v>
      </c>
      <c r="F28" s="164">
        <v>206.95833333333334</v>
      </c>
      <c r="G28" s="164">
        <v>207.20833333333334</v>
      </c>
      <c r="H28" s="164">
        <v>0.25</v>
      </c>
      <c r="J28" s="164">
        <v>0.27777777777777146</v>
      </c>
      <c r="K28" s="164">
        <v>206.58333333333334</v>
      </c>
      <c r="L28" s="164">
        <v>206.875</v>
      </c>
      <c r="M28" s="164">
        <v>0.29166666666665719</v>
      </c>
      <c r="N28" s="164">
        <v>206.98263888888889</v>
      </c>
      <c r="O28" s="164">
        <v>207.20833333333334</v>
      </c>
      <c r="P28" s="164">
        <v>0.22569444444445708</v>
      </c>
      <c r="R28" s="164">
        <v>0.22916666666665719</v>
      </c>
      <c r="S28" s="164">
        <v>206.60416666666666</v>
      </c>
      <c r="T28" s="164">
        <v>206.875</v>
      </c>
      <c r="U28" s="164">
        <v>0.27083333333334281</v>
      </c>
      <c r="V28" s="164">
        <v>206.92013888888889</v>
      </c>
      <c r="W28" s="164">
        <v>207.20833333333334</v>
      </c>
      <c r="X28" s="164">
        <v>0.28819444444445708</v>
      </c>
      <c r="Z28" s="164">
        <v>0.29166666666665719</v>
      </c>
      <c r="AA28" s="164">
        <v>0.27777777777777146</v>
      </c>
      <c r="AB28" s="164">
        <v>0.22916666666665719</v>
      </c>
      <c r="AD28" s="164">
        <v>0.23263888888888573</v>
      </c>
      <c r="AE28" s="164">
        <v>0.29166666666665719</v>
      </c>
      <c r="AF28" s="164">
        <v>0.27083333333334281</v>
      </c>
      <c r="AH28" s="164">
        <v>0.25</v>
      </c>
      <c r="AI28" s="164">
        <v>0.22569444444445708</v>
      </c>
      <c r="AJ28" s="164">
        <v>0.28819444444445708</v>
      </c>
    </row>
    <row r="29" spans="2:36" x14ac:dyDescent="0.25">
      <c r="B29" s="164">
        <v>0.29861111111111427</v>
      </c>
      <c r="C29" s="164">
        <v>206.57638888888889</v>
      </c>
      <c r="D29" s="164">
        <v>206.875</v>
      </c>
      <c r="E29" s="164">
        <v>0.29861111111111427</v>
      </c>
      <c r="F29" s="164">
        <v>206.92361111111111</v>
      </c>
      <c r="G29" s="164">
        <v>207.20833333333334</v>
      </c>
      <c r="H29" s="164">
        <v>0.28472222222222854</v>
      </c>
      <c r="J29" s="164">
        <v>0.27083333333331439</v>
      </c>
      <c r="K29" s="164">
        <v>206.58333333333334</v>
      </c>
      <c r="L29" s="164">
        <v>206.875</v>
      </c>
      <c r="M29" s="164">
        <v>0.29166666666665719</v>
      </c>
      <c r="N29" s="164">
        <v>206.92013888888889</v>
      </c>
      <c r="O29" s="164">
        <v>207.20833333333334</v>
      </c>
      <c r="P29" s="164">
        <v>0.28819444444445708</v>
      </c>
      <c r="R29" s="164">
        <v>0.29513888888888573</v>
      </c>
      <c r="S29" s="164">
        <v>206.65625</v>
      </c>
      <c r="T29" s="164">
        <v>206.875</v>
      </c>
      <c r="U29" s="164">
        <v>0.21875</v>
      </c>
      <c r="V29" s="164">
        <v>206.92708333333334</v>
      </c>
      <c r="W29" s="164">
        <v>207.20833333333334</v>
      </c>
      <c r="X29" s="164">
        <v>0.28125</v>
      </c>
      <c r="Z29" s="164">
        <v>0.29861111111111427</v>
      </c>
      <c r="AA29" s="164">
        <v>0.27083333333331439</v>
      </c>
      <c r="AB29" s="164">
        <v>0.29513888888888573</v>
      </c>
      <c r="AD29" s="164">
        <v>0.29861111111111427</v>
      </c>
      <c r="AE29" s="164">
        <v>0.29166666666665719</v>
      </c>
      <c r="AF29" s="164">
        <v>0.21875</v>
      </c>
      <c r="AH29" s="164">
        <v>0.28472222222222854</v>
      </c>
      <c r="AI29" s="164">
        <v>0.28819444444445708</v>
      </c>
      <c r="AJ29" s="164">
        <v>0.28125</v>
      </c>
    </row>
    <row r="30" spans="2:36" x14ac:dyDescent="0.25">
      <c r="B30" s="164">
        <v>0.29861111111111427</v>
      </c>
      <c r="C30" s="164">
        <v>206.57986111111111</v>
      </c>
      <c r="D30" s="164">
        <v>206.875</v>
      </c>
      <c r="E30" s="164">
        <v>0.29513888888888573</v>
      </c>
      <c r="F30" s="164">
        <v>206.90972222222223</v>
      </c>
      <c r="G30" s="164">
        <v>207.20833333333334</v>
      </c>
      <c r="H30" s="164">
        <v>0.29861111111111427</v>
      </c>
      <c r="J30" s="164">
        <v>0.27083333333331439</v>
      </c>
      <c r="K30" s="164">
        <v>206.58333333333334</v>
      </c>
      <c r="L30" s="164">
        <v>206.875</v>
      </c>
      <c r="M30" s="164">
        <v>0.29166666666665719</v>
      </c>
      <c r="N30" s="164">
        <v>206.91319444444446</v>
      </c>
      <c r="O30" s="164">
        <v>207.20833333333334</v>
      </c>
      <c r="P30" s="164">
        <v>0.29513888888888573</v>
      </c>
      <c r="R30" s="164">
        <v>0.29166666666665719</v>
      </c>
      <c r="S30" s="164">
        <v>206</v>
      </c>
      <c r="T30" s="164">
        <v>206</v>
      </c>
      <c r="U30" s="164">
        <v>0</v>
      </c>
      <c r="V30" s="164">
        <v>206</v>
      </c>
      <c r="W30" s="164">
        <v>206</v>
      </c>
      <c r="X30" s="164">
        <v>0</v>
      </c>
      <c r="Z30" s="164">
        <v>0.29861111111111427</v>
      </c>
      <c r="AA30" s="164">
        <v>0.27083333333331439</v>
      </c>
      <c r="AB30" s="164">
        <v>0.29166666666665719</v>
      </c>
      <c r="AD30" s="164">
        <v>0.29513888888888573</v>
      </c>
      <c r="AE30" s="164">
        <v>0.29166666666665719</v>
      </c>
      <c r="AF30" s="164">
        <v>0</v>
      </c>
      <c r="AH30" s="164">
        <v>0.29861111111111427</v>
      </c>
      <c r="AI30" s="164">
        <v>0.29513888888888573</v>
      </c>
      <c r="AJ30" s="164">
        <v>0</v>
      </c>
    </row>
    <row r="31" spans="2:36" x14ac:dyDescent="0.25">
      <c r="B31" s="164">
        <v>0.21527777777777146</v>
      </c>
      <c r="C31" s="164">
        <v>206.63888888888889</v>
      </c>
      <c r="D31" s="164">
        <v>206.875</v>
      </c>
      <c r="E31" s="164">
        <v>0.23611111111111427</v>
      </c>
      <c r="F31" s="164">
        <v>206.94444444444446</v>
      </c>
      <c r="G31" s="164">
        <v>207.20833333333334</v>
      </c>
      <c r="H31" s="164">
        <v>0.26388888888888573</v>
      </c>
      <c r="J31" s="164">
        <v>0.23611111111111427</v>
      </c>
      <c r="K31" s="164">
        <v>206.58333333333334</v>
      </c>
      <c r="L31" s="164">
        <v>206.79166666666666</v>
      </c>
      <c r="M31" s="164">
        <v>0.20833333333331439</v>
      </c>
      <c r="N31" s="164">
        <v>206.9375</v>
      </c>
      <c r="O31" s="164">
        <v>207.20833333333334</v>
      </c>
      <c r="P31" s="164">
        <v>0.27083333333334281</v>
      </c>
      <c r="R31" s="164">
        <v>0.20833333333334281</v>
      </c>
      <c r="S31" s="164">
        <v>206.60416666666666</v>
      </c>
      <c r="T31" s="164">
        <v>206.84375</v>
      </c>
      <c r="U31" s="164">
        <v>0.23958333333334281</v>
      </c>
      <c r="V31" s="164">
        <v>206.99652777777777</v>
      </c>
      <c r="W31" s="164">
        <v>207.20833333333334</v>
      </c>
      <c r="X31" s="164">
        <v>0.21180555555557135</v>
      </c>
      <c r="Z31" s="164">
        <v>0.21527777777777146</v>
      </c>
      <c r="AA31" s="164">
        <v>0.23611111111111427</v>
      </c>
      <c r="AB31" s="164">
        <v>0.20833333333334281</v>
      </c>
      <c r="AD31" s="164">
        <v>0.23611111111111427</v>
      </c>
      <c r="AE31" s="164">
        <v>0.20833333333331439</v>
      </c>
      <c r="AF31" s="164">
        <v>0.23958333333334281</v>
      </c>
      <c r="AH31" s="164">
        <v>0.26388888888888573</v>
      </c>
      <c r="AI31" s="164">
        <v>0.27083333333334281</v>
      </c>
      <c r="AJ31" s="164">
        <v>0.21180555555557135</v>
      </c>
    </row>
    <row r="32" spans="2:36" x14ac:dyDescent="0.25">
      <c r="B32" s="164">
        <v>0.25</v>
      </c>
      <c r="C32" s="164">
        <v>206.54166666666666</v>
      </c>
      <c r="D32" s="164">
        <v>206.61111111111111</v>
      </c>
      <c r="E32" s="164">
        <v>6.9444444444457076E-2</v>
      </c>
      <c r="F32" s="164">
        <v>206.93402777777777</v>
      </c>
      <c r="G32" s="164">
        <v>207.20833333333334</v>
      </c>
      <c r="H32" s="164">
        <v>0.27430555555557135</v>
      </c>
      <c r="J32" s="164">
        <v>0.29513888888888573</v>
      </c>
      <c r="K32" s="164">
        <v>206.65277777777777</v>
      </c>
      <c r="L32" s="164">
        <v>206.875</v>
      </c>
      <c r="M32" s="164">
        <v>0.22222222222222854</v>
      </c>
      <c r="N32" s="164">
        <v>206.91666666666666</v>
      </c>
      <c r="O32" s="164">
        <v>207.20833333333334</v>
      </c>
      <c r="P32" s="164">
        <v>0.29166666666668561</v>
      </c>
      <c r="R32" s="164">
        <v>0.29166666666665719</v>
      </c>
      <c r="S32" s="164">
        <v>206.65625</v>
      </c>
      <c r="T32" s="164">
        <v>206.875</v>
      </c>
      <c r="U32" s="164">
        <v>0.21875</v>
      </c>
      <c r="V32" s="164">
        <v>207</v>
      </c>
      <c r="W32" s="164">
        <v>207.20833333333334</v>
      </c>
      <c r="X32" s="164">
        <v>0.20833333333334281</v>
      </c>
      <c r="Z32" s="164">
        <v>0.25</v>
      </c>
      <c r="AA32" s="164">
        <v>0.29513888888888573</v>
      </c>
      <c r="AB32" s="164">
        <v>0.29166666666665719</v>
      </c>
      <c r="AD32" s="164">
        <v>6.9444444444457076E-2</v>
      </c>
      <c r="AE32" s="164">
        <v>0.22222222222222854</v>
      </c>
      <c r="AF32" s="164">
        <v>0.21875</v>
      </c>
      <c r="AH32" s="164">
        <v>0.27430555555557135</v>
      </c>
      <c r="AI32" s="164">
        <v>0.29166666666668561</v>
      </c>
      <c r="AJ32" s="164">
        <v>0.20833333333334281</v>
      </c>
    </row>
    <row r="33" spans="2:36" x14ac:dyDescent="0.25">
      <c r="B33" s="164">
        <v>0.29166666666665719</v>
      </c>
      <c r="C33" s="164">
        <v>206.57638888888889</v>
      </c>
      <c r="D33" s="164">
        <v>206.875</v>
      </c>
      <c r="E33" s="164">
        <v>0.29861111111111427</v>
      </c>
      <c r="F33" s="164">
        <v>206.91319444444446</v>
      </c>
      <c r="G33" s="164">
        <v>207.20833333333334</v>
      </c>
      <c r="H33" s="164">
        <v>0.29513888888888573</v>
      </c>
      <c r="J33" s="164">
        <v>0.29513888888888573</v>
      </c>
      <c r="K33" s="164">
        <v>206.58333333333334</v>
      </c>
      <c r="L33" s="164">
        <v>206.875</v>
      </c>
      <c r="M33" s="164">
        <v>0.29166666666665719</v>
      </c>
      <c r="N33" s="164">
        <v>206.91666666666666</v>
      </c>
      <c r="O33" s="164">
        <v>207.20833333333334</v>
      </c>
      <c r="P33" s="164">
        <v>0.29166666666668561</v>
      </c>
      <c r="R33" s="164">
        <v>0.23958333333331439</v>
      </c>
      <c r="S33" s="164">
        <v>206.61111111111111</v>
      </c>
      <c r="T33" s="164">
        <v>206.875</v>
      </c>
      <c r="U33" s="164">
        <v>0.26388888888888573</v>
      </c>
      <c r="V33" s="164">
        <v>206.91666666666666</v>
      </c>
      <c r="W33" s="164">
        <v>207.20833333333334</v>
      </c>
      <c r="X33" s="164">
        <v>0.29166666666668561</v>
      </c>
      <c r="Z33" s="164">
        <v>0.29166666666665719</v>
      </c>
      <c r="AA33" s="164">
        <v>0.29513888888888573</v>
      </c>
      <c r="AB33" s="164">
        <v>0.23958333333331439</v>
      </c>
      <c r="AD33" s="164">
        <v>0.29861111111111427</v>
      </c>
      <c r="AE33" s="164">
        <v>0.29166666666665719</v>
      </c>
      <c r="AF33" s="164">
        <v>0.26388888888888573</v>
      </c>
      <c r="AH33" s="164">
        <v>0.29513888888888573</v>
      </c>
      <c r="AI33" s="164">
        <v>0.29166666666668561</v>
      </c>
      <c r="AJ33" s="164">
        <v>0.29166666666668561</v>
      </c>
    </row>
  </sheetData>
  <pageMargins left="0.7" right="0.7" top="0.75" bottom="0.75" header="0.3" footer="0.3"/>
  <pageSetup paperSize="9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topLeftCell="A11" workbookViewId="0">
      <selection activeCell="J28" sqref="J28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6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4.28515625" style="1" bestFit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169</v>
      </c>
    </row>
    <row r="3" spans="1:18" ht="37.5" customHeight="1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  <c r="R3" s="20"/>
    </row>
    <row r="4" spans="1:18" ht="15" customHeight="1" x14ac:dyDescent="0.25">
      <c r="A4" s="21"/>
      <c r="B4" s="22" t="s">
        <v>12</v>
      </c>
      <c r="C4" s="23"/>
      <c r="D4" s="23"/>
      <c r="E4" s="23"/>
      <c r="F4" s="23"/>
      <c r="G4" s="23"/>
      <c r="H4" s="23"/>
      <c r="I4" s="23"/>
      <c r="J4" s="23"/>
      <c r="K4" s="23">
        <v>180</v>
      </c>
      <c r="L4" s="23">
        <v>68</v>
      </c>
      <c r="M4" s="115">
        <f>K4+L4</f>
        <v>248</v>
      </c>
      <c r="N4" s="123" t="s">
        <v>156</v>
      </c>
      <c r="O4" s="117" t="s">
        <v>94</v>
      </c>
      <c r="P4" s="124" t="s">
        <v>95</v>
      </c>
      <c r="Q4" s="36"/>
      <c r="R4" s="106"/>
    </row>
    <row r="5" spans="1:18" ht="16.5" customHeight="1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2</v>
      </c>
      <c r="L5" s="23">
        <v>1</v>
      </c>
      <c r="M5" s="115">
        <f>K5+L5</f>
        <v>3</v>
      </c>
      <c r="N5" s="123" t="s">
        <v>157</v>
      </c>
      <c r="O5" s="75"/>
      <c r="P5" s="75"/>
      <c r="Q5" s="75"/>
      <c r="R5" s="13"/>
    </row>
    <row r="6" spans="1:18" ht="15.75" customHeight="1" x14ac:dyDescent="0.25">
      <c r="A6" s="24" t="s">
        <v>15</v>
      </c>
      <c r="B6" s="22" t="s">
        <v>16</v>
      </c>
      <c r="C6" s="23"/>
      <c r="D6" s="23"/>
      <c r="E6" s="23"/>
      <c r="F6" s="23"/>
      <c r="G6" s="23"/>
      <c r="H6" s="23"/>
      <c r="I6" s="23"/>
      <c r="J6" s="23"/>
      <c r="K6" s="23">
        <v>8</v>
      </c>
      <c r="L6" s="23">
        <v>3</v>
      </c>
      <c r="M6" s="115">
        <f t="shared" ref="M6:M7" si="0">K6+L6</f>
        <v>11</v>
      </c>
      <c r="N6" s="123" t="s">
        <v>136</v>
      </c>
      <c r="O6" s="118"/>
      <c r="P6" s="74"/>
      <c r="Q6" s="229"/>
      <c r="R6" s="13"/>
    </row>
    <row r="7" spans="1:18" ht="15" customHeight="1" x14ac:dyDescent="0.25">
      <c r="A7" s="26"/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>
        <v>19</v>
      </c>
      <c r="L7" s="23">
        <v>7</v>
      </c>
      <c r="M7" s="115">
        <f t="shared" si="0"/>
        <v>26</v>
      </c>
      <c r="N7" s="123" t="s">
        <v>11</v>
      </c>
      <c r="O7" s="75"/>
      <c r="P7" s="75"/>
      <c r="Q7" s="75"/>
      <c r="R7" s="13"/>
    </row>
    <row r="8" spans="1:18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29" t="s">
        <v>0</v>
      </c>
      <c r="R8" s="31"/>
    </row>
    <row r="9" spans="1:18" ht="15" x14ac:dyDescent="0.25">
      <c r="A9" s="36"/>
      <c r="B9" s="37" t="s">
        <v>12</v>
      </c>
      <c r="C9" s="23">
        <v>25</v>
      </c>
      <c r="D9" s="23">
        <v>28</v>
      </c>
      <c r="E9" s="23">
        <v>35</v>
      </c>
      <c r="F9" s="23">
        <v>17</v>
      </c>
      <c r="G9" s="23">
        <v>15</v>
      </c>
      <c r="H9" s="23">
        <v>15</v>
      </c>
      <c r="I9" s="23">
        <v>20</v>
      </c>
      <c r="J9" s="23">
        <v>20</v>
      </c>
      <c r="K9" s="23">
        <v>0</v>
      </c>
      <c r="L9" s="23">
        <v>175</v>
      </c>
      <c r="M9" s="115">
        <f>L9+K9</f>
        <v>175</v>
      </c>
      <c r="N9" s="93"/>
      <c r="O9" s="120"/>
      <c r="P9" s="93"/>
      <c r="Q9" s="41"/>
      <c r="R9" s="35"/>
    </row>
    <row r="10" spans="1:18" ht="15" customHeight="1" x14ac:dyDescent="0.25">
      <c r="A10" s="39" t="s">
        <v>25</v>
      </c>
      <c r="B10" s="37" t="s">
        <v>14</v>
      </c>
      <c r="C10" s="23"/>
      <c r="D10" s="23"/>
      <c r="E10" s="23"/>
      <c r="F10" s="23">
        <v>3</v>
      </c>
      <c r="G10" s="23">
        <v>2</v>
      </c>
      <c r="H10" s="23">
        <v>1</v>
      </c>
      <c r="I10" s="23"/>
      <c r="J10" s="23"/>
      <c r="K10" s="23">
        <v>0</v>
      </c>
      <c r="L10" s="23">
        <v>6</v>
      </c>
      <c r="M10" s="115">
        <f>L10+K10</f>
        <v>6</v>
      </c>
      <c r="N10" s="93"/>
      <c r="O10" s="275" t="s">
        <v>97</v>
      </c>
      <c r="P10" s="276"/>
      <c r="Q10" s="49" t="s">
        <v>74</v>
      </c>
      <c r="R10" s="38"/>
    </row>
    <row r="11" spans="1:18" ht="13.5" customHeight="1" x14ac:dyDescent="0.25">
      <c r="A11" s="39" t="s">
        <v>26</v>
      </c>
      <c r="B11" s="37" t="s">
        <v>16</v>
      </c>
      <c r="C11" s="23">
        <v>2</v>
      </c>
      <c r="D11" s="23">
        <v>2</v>
      </c>
      <c r="E11" s="23">
        <v>2</v>
      </c>
      <c r="F11" s="23">
        <v>0</v>
      </c>
      <c r="G11" s="23">
        <v>0</v>
      </c>
      <c r="H11" s="23">
        <v>1</v>
      </c>
      <c r="I11" s="23">
        <v>1</v>
      </c>
      <c r="J11" s="23"/>
      <c r="K11" s="23">
        <v>0</v>
      </c>
      <c r="L11" s="23">
        <v>10</v>
      </c>
      <c r="M11" s="115">
        <f>L11+K11</f>
        <v>10</v>
      </c>
      <c r="N11" s="93"/>
      <c r="O11" s="117" t="s">
        <v>94</v>
      </c>
      <c r="P11" s="124" t="s">
        <v>95</v>
      </c>
      <c r="Q11" s="75"/>
      <c r="R11" s="40"/>
    </row>
    <row r="12" spans="1:18" ht="13.5" customHeight="1" x14ac:dyDescent="0.25">
      <c r="A12" s="41"/>
      <c r="B12" s="37" t="s">
        <v>17</v>
      </c>
      <c r="C12" s="23">
        <v>4</v>
      </c>
      <c r="D12" s="23">
        <v>6</v>
      </c>
      <c r="E12" s="23">
        <v>2</v>
      </c>
      <c r="F12" s="23">
        <v>2</v>
      </c>
      <c r="G12" s="23">
        <v>4</v>
      </c>
      <c r="H12" s="23">
        <v>7</v>
      </c>
      <c r="I12" s="23">
        <v>2</v>
      </c>
      <c r="J12" s="23">
        <v>1</v>
      </c>
      <c r="K12" s="23">
        <v>0</v>
      </c>
      <c r="L12" s="23">
        <v>28</v>
      </c>
      <c r="M12" s="115">
        <f>L12+K12</f>
        <v>28</v>
      </c>
      <c r="N12" s="93"/>
      <c r="O12" s="75"/>
      <c r="P12" s="75"/>
      <c r="Q12" s="75"/>
      <c r="R12" s="40"/>
    </row>
    <row r="13" spans="1:18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29"/>
      <c r="R13" s="40"/>
    </row>
    <row r="14" spans="1:18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197</v>
      </c>
      <c r="L14" s="23">
        <v>0</v>
      </c>
      <c r="M14" s="115">
        <f>L14+K14</f>
        <v>197</v>
      </c>
      <c r="N14" s="122"/>
      <c r="O14" s="119"/>
      <c r="P14" s="74"/>
      <c r="Q14" s="230"/>
      <c r="R14" s="42"/>
    </row>
    <row r="15" spans="1:18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20</v>
      </c>
      <c r="L15" s="23">
        <v>0</v>
      </c>
      <c r="M15" s="115">
        <f>L15+K15</f>
        <v>20</v>
      </c>
      <c r="N15" s="122"/>
      <c r="O15" s="121"/>
      <c r="P15" s="93"/>
      <c r="Q15" s="43"/>
      <c r="R15" s="35"/>
    </row>
    <row r="16" spans="1:18" ht="15.75" customHeight="1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21</v>
      </c>
      <c r="L16" s="23">
        <v>0</v>
      </c>
      <c r="M16" s="115">
        <f>L16+K16</f>
        <v>21</v>
      </c>
      <c r="N16" s="122"/>
      <c r="O16" s="122"/>
      <c r="P16" s="93"/>
      <c r="Q16" s="43"/>
      <c r="R16" s="38"/>
    </row>
    <row r="17" spans="1:18" ht="17.25" customHeight="1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2</v>
      </c>
      <c r="L17" s="23">
        <v>0</v>
      </c>
      <c r="M17" s="115">
        <f>L17+K17</f>
        <v>2</v>
      </c>
      <c r="N17" s="122"/>
      <c r="O17" s="122"/>
      <c r="P17" s="93"/>
      <c r="Q17" s="41"/>
      <c r="R17" s="40"/>
    </row>
    <row r="18" spans="1:18" ht="21" customHeight="1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620</v>
      </c>
      <c r="O18" s="277" t="s">
        <v>72</v>
      </c>
      <c r="P18" s="278"/>
      <c r="Q18" s="74" t="s">
        <v>71</v>
      </c>
      <c r="R18" s="40"/>
    </row>
    <row r="19" spans="1:18" ht="15" customHeight="1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29</v>
      </c>
      <c r="O19" s="78"/>
      <c r="P19" s="52" t="s">
        <v>78</v>
      </c>
      <c r="Q19" s="74" t="s">
        <v>170</v>
      </c>
      <c r="R19" s="42"/>
    </row>
    <row r="20" spans="1:18" ht="15.75" customHeight="1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42</v>
      </c>
      <c r="O20" s="88" t="s">
        <v>66</v>
      </c>
      <c r="P20" s="85">
        <v>53</v>
      </c>
      <c r="Q20" s="74">
        <v>3595.66</v>
      </c>
      <c r="R20" s="31"/>
    </row>
    <row r="21" spans="1:18" ht="25.5" customHeight="1" x14ac:dyDescent="0.25">
      <c r="A21" s="16" t="s">
        <v>44</v>
      </c>
      <c r="B21" s="75">
        <v>206.25</v>
      </c>
      <c r="C21" s="75">
        <v>206.54166666666666</v>
      </c>
      <c r="D21" s="75">
        <f t="shared" ref="D21:D23" si="1">C21-B21</f>
        <v>0.29166666666665719</v>
      </c>
      <c r="E21" s="75">
        <v>206.60763888888889</v>
      </c>
      <c r="F21" s="75">
        <v>206.875</v>
      </c>
      <c r="G21" s="75">
        <f>F21-E21</f>
        <v>0.26736111111111427</v>
      </c>
      <c r="H21" s="75">
        <v>206.875</v>
      </c>
      <c r="I21" s="75">
        <v>207.20833333333334</v>
      </c>
      <c r="J21" s="81">
        <f>I21-H21-K21</f>
        <v>0.33333333333334281</v>
      </c>
      <c r="K21" s="75"/>
      <c r="L21" s="83">
        <f>D21+G21+J21</f>
        <v>0.89236111111111427</v>
      </c>
      <c r="M21" s="209" t="s">
        <v>45</v>
      </c>
      <c r="N21" s="74">
        <f>M17+M12+M7</f>
        <v>56</v>
      </c>
      <c r="O21" s="89" t="s">
        <v>70</v>
      </c>
      <c r="P21" s="85">
        <v>343</v>
      </c>
      <c r="Q21" s="74">
        <v>8915</v>
      </c>
      <c r="R21" s="28"/>
    </row>
    <row r="22" spans="1:18" ht="27" customHeight="1" x14ac:dyDescent="0.25">
      <c r="A22" s="16" t="s">
        <v>46</v>
      </c>
      <c r="B22" s="75"/>
      <c r="C22" s="75"/>
      <c r="D22" s="75"/>
      <c r="E22" s="75"/>
      <c r="F22" s="75"/>
      <c r="G22" s="75"/>
      <c r="H22" s="75"/>
      <c r="I22" s="75"/>
      <c r="J22" s="81"/>
      <c r="K22" s="85"/>
      <c r="L22" s="83">
        <f>D22+G22+J22</f>
        <v>0</v>
      </c>
      <c r="M22" s="55" t="s">
        <v>47</v>
      </c>
      <c r="N22" s="74">
        <v>47034.67</v>
      </c>
      <c r="O22" s="91" t="s">
        <v>67</v>
      </c>
      <c r="P22" s="85">
        <v>151</v>
      </c>
      <c r="Q22" s="74">
        <v>3689</v>
      </c>
      <c r="R22" s="28"/>
    </row>
    <row r="23" spans="1:18" ht="27" customHeight="1" x14ac:dyDescent="0.25">
      <c r="A23" s="215" t="s">
        <v>48</v>
      </c>
      <c r="B23" s="75">
        <v>206.27430555555554</v>
      </c>
      <c r="C23" s="75">
        <v>206.45833333333334</v>
      </c>
      <c r="D23" s="75">
        <f t="shared" si="1"/>
        <v>0.18402777777779988</v>
      </c>
      <c r="E23" s="75"/>
      <c r="F23" s="75"/>
      <c r="G23" s="75"/>
      <c r="H23" s="75"/>
      <c r="I23" s="75"/>
      <c r="J23" s="81"/>
      <c r="K23" s="213"/>
      <c r="L23" s="214">
        <f>D23+G23+J23</f>
        <v>0.18402777777779988</v>
      </c>
      <c r="M23" s="209" t="s">
        <v>65</v>
      </c>
      <c r="N23" s="96">
        <v>8</v>
      </c>
      <c r="O23" s="97" t="s">
        <v>68</v>
      </c>
      <c r="P23" s="86">
        <v>0</v>
      </c>
      <c r="Q23" s="74">
        <v>0</v>
      </c>
      <c r="R23" s="28"/>
    </row>
    <row r="24" spans="1:18" ht="29.25" customHeight="1" x14ac:dyDescent="0.25">
      <c r="A24" s="16" t="s">
        <v>77</v>
      </c>
      <c r="B24" s="76"/>
      <c r="C24" s="76"/>
      <c r="D24" s="75">
        <f>SUM(D21:D23)</f>
        <v>0.47569444444445708</v>
      </c>
      <c r="E24" s="77"/>
      <c r="F24" s="77"/>
      <c r="G24" s="75">
        <f>SUM(G21:G23)</f>
        <v>0.26736111111111427</v>
      </c>
      <c r="H24" s="77"/>
      <c r="I24" s="77"/>
      <c r="J24" s="81">
        <f>SUM(J21:J23)</f>
        <v>0.33333333333334281</v>
      </c>
      <c r="K24" s="85"/>
      <c r="L24" s="94">
        <f>SUM(L21:L23)</f>
        <v>1.0763888888889142</v>
      </c>
      <c r="M24" s="74" t="s">
        <v>80</v>
      </c>
      <c r="N24" s="74">
        <v>29556.26</v>
      </c>
      <c r="P24" s="90" t="s">
        <v>69</v>
      </c>
      <c r="Q24" s="49">
        <v>60955</v>
      </c>
      <c r="R24" s="28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N24+Sheet4!O25</f>
        <v>156490.23000000001</v>
      </c>
      <c r="P25" s="209" t="s">
        <v>79</v>
      </c>
      <c r="Q25" s="99">
        <v>64550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53000</v>
      </c>
      <c r="P26" s="57" t="s">
        <v>93</v>
      </c>
      <c r="Q26" s="78">
        <f>Q24+Sheet4!Q26</f>
        <v>268115.29000000004</v>
      </c>
      <c r="R26" s="88"/>
    </row>
    <row r="27" spans="1:18" ht="21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46.05</v>
      </c>
      <c r="M27" s="63"/>
      <c r="N27" s="100">
        <f>N22/L27</f>
        <v>1021.3826275787188</v>
      </c>
      <c r="O27" s="92" t="s">
        <v>75</v>
      </c>
      <c r="P27" s="78"/>
      <c r="Q27" s="74" t="s">
        <v>132</v>
      </c>
      <c r="R27" s="88"/>
    </row>
    <row r="28" spans="1:18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ht="14.25" customHeight="1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  <c r="R30" s="13"/>
    </row>
    <row r="31" spans="1:18" ht="1.5" hidden="1" customHeight="1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  <c r="R31" s="13"/>
    </row>
    <row r="32" spans="1:18" x14ac:dyDescent="0.25">
      <c r="A32" s="68"/>
      <c r="B32" s="73" t="s">
        <v>56</v>
      </c>
      <c r="C32" s="68"/>
      <c r="D32" s="69"/>
      <c r="E32" s="70"/>
      <c r="F32" s="70"/>
      <c r="G32" s="71"/>
      <c r="H32" s="4" t="s">
        <v>54</v>
      </c>
      <c r="I32" s="1"/>
      <c r="J32" s="1"/>
      <c r="K32" s="1"/>
      <c r="P32" s="1" t="s">
        <v>55</v>
      </c>
    </row>
    <row r="34" spans="2:13" x14ac:dyDescent="0.25">
      <c r="M34" s="56" t="s">
        <v>11</v>
      </c>
    </row>
    <row r="37" spans="2:13" x14ac:dyDescent="0.25">
      <c r="B37" s="64"/>
      <c r="C37" s="13"/>
      <c r="D37" s="27"/>
      <c r="E37" s="28"/>
      <c r="F37" s="28"/>
      <c r="G37" s="29"/>
      <c r="H37" s="27"/>
      <c r="I37" s="27"/>
      <c r="J37" s="27"/>
    </row>
    <row r="45" spans="2:13" x14ac:dyDescent="0.25">
      <c r="B45" s="1"/>
      <c r="D45" s="1"/>
      <c r="E45" s="1"/>
      <c r="F45" s="1"/>
      <c r="G45" s="1"/>
      <c r="H45" s="1"/>
      <c r="I45" s="1"/>
      <c r="J45" s="1"/>
      <c r="K45" s="1"/>
    </row>
    <row r="46" spans="2:13" x14ac:dyDescent="0.25">
      <c r="B46" s="1"/>
      <c r="D46" s="1"/>
      <c r="E46" s="1"/>
      <c r="F46" s="1"/>
      <c r="G46" s="1"/>
      <c r="H46" s="1"/>
      <c r="I46" s="1"/>
      <c r="J46" s="1"/>
      <c r="K46" s="1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1" right="0" top="0.75" bottom="0" header="0.31496062992126" footer="0.31496062992126"/>
  <pageSetup paperSize="9" scale="86" orientation="landscape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6"/>
  <sheetViews>
    <sheetView topLeftCell="A20" workbookViewId="0">
      <selection activeCell="O39" sqref="O39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171</v>
      </c>
    </row>
    <row r="3" spans="1:18" ht="38.25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  <c r="R3" s="20"/>
    </row>
    <row r="4" spans="1:18" ht="15" customHeight="1" x14ac:dyDescent="0.25">
      <c r="A4" s="21"/>
      <c r="B4" s="22" t="s">
        <v>12</v>
      </c>
      <c r="C4" s="23"/>
      <c r="D4" s="23"/>
      <c r="E4" s="23"/>
      <c r="F4" s="23"/>
      <c r="G4" s="23"/>
      <c r="H4" s="23"/>
      <c r="I4" s="23"/>
      <c r="J4" s="23"/>
      <c r="K4" s="23">
        <v>65</v>
      </c>
      <c r="L4" s="23">
        <v>77</v>
      </c>
      <c r="M4" s="115">
        <f>K4+L4</f>
        <v>142</v>
      </c>
      <c r="N4" s="123" t="s">
        <v>156</v>
      </c>
      <c r="O4" s="117" t="s">
        <v>94</v>
      </c>
      <c r="P4" s="124" t="s">
        <v>95</v>
      </c>
      <c r="Q4" s="36"/>
      <c r="R4" s="107"/>
    </row>
    <row r="5" spans="1:18" ht="16.5" customHeight="1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0</v>
      </c>
      <c r="M5" s="115">
        <f>K5+L5</f>
        <v>0</v>
      </c>
      <c r="N5" s="123" t="s">
        <v>157</v>
      </c>
      <c r="O5" s="75"/>
      <c r="P5" s="75"/>
      <c r="Q5" s="75"/>
      <c r="R5" s="13"/>
    </row>
    <row r="6" spans="1:18" ht="15.75" customHeight="1" x14ac:dyDescent="0.25">
      <c r="A6" s="24" t="s">
        <v>15</v>
      </c>
      <c r="B6" s="22" t="s">
        <v>16</v>
      </c>
      <c r="C6" s="23"/>
      <c r="D6" s="23"/>
      <c r="E6" s="23"/>
      <c r="F6" s="23"/>
      <c r="G6" s="23"/>
      <c r="H6" s="23"/>
      <c r="I6" s="23"/>
      <c r="J6" s="23"/>
      <c r="K6" s="23">
        <v>7</v>
      </c>
      <c r="L6" s="23">
        <v>10</v>
      </c>
      <c r="M6" s="115">
        <f t="shared" ref="M6:M7" si="0">K6+L6</f>
        <v>17</v>
      </c>
      <c r="N6" s="123" t="s">
        <v>136</v>
      </c>
      <c r="O6" s="118"/>
      <c r="P6" s="74"/>
      <c r="Q6" s="229"/>
      <c r="R6" s="13"/>
    </row>
    <row r="7" spans="1:18" ht="15" customHeight="1" x14ac:dyDescent="0.25">
      <c r="A7" s="26"/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>
        <v>54</v>
      </c>
      <c r="L7" s="23">
        <v>0</v>
      </c>
      <c r="M7" s="115">
        <f t="shared" si="0"/>
        <v>54</v>
      </c>
      <c r="N7" s="123" t="s">
        <v>11</v>
      </c>
      <c r="O7" s="75"/>
      <c r="P7" s="75"/>
      <c r="Q7" s="75"/>
      <c r="R7" s="13"/>
    </row>
    <row r="8" spans="1:18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29" t="s">
        <v>0</v>
      </c>
      <c r="R8" s="31"/>
    </row>
    <row r="9" spans="1:18" ht="15" x14ac:dyDescent="0.25">
      <c r="A9" s="36"/>
      <c r="B9" s="37" t="s">
        <v>12</v>
      </c>
      <c r="C9" s="23"/>
      <c r="D9" s="23"/>
      <c r="E9" s="23"/>
      <c r="F9" s="23"/>
      <c r="G9" s="23"/>
      <c r="H9" s="23"/>
      <c r="I9" s="23"/>
      <c r="J9" s="23"/>
      <c r="K9" s="23">
        <v>202</v>
      </c>
      <c r="L9" s="23">
        <v>0</v>
      </c>
      <c r="M9" s="115">
        <f>L9+K9</f>
        <v>202</v>
      </c>
      <c r="N9" s="93"/>
      <c r="O9" s="120"/>
      <c r="P9" s="93"/>
      <c r="Q9" s="41"/>
      <c r="R9" s="35"/>
    </row>
    <row r="10" spans="1:18" ht="15" customHeight="1" x14ac:dyDescent="0.25">
      <c r="A10" s="39" t="s">
        <v>25</v>
      </c>
      <c r="B10" s="37" t="s">
        <v>14</v>
      </c>
      <c r="C10" s="23"/>
      <c r="D10" s="23"/>
      <c r="E10" s="23"/>
      <c r="F10" s="23"/>
      <c r="G10" s="23"/>
      <c r="H10" s="23"/>
      <c r="I10" s="23"/>
      <c r="J10" s="23"/>
      <c r="K10" s="23">
        <v>0</v>
      </c>
      <c r="L10" s="23">
        <v>0</v>
      </c>
      <c r="M10" s="115">
        <f>L10+K10</f>
        <v>0</v>
      </c>
      <c r="N10" s="93"/>
      <c r="O10" s="275" t="s">
        <v>97</v>
      </c>
      <c r="P10" s="276"/>
      <c r="Q10" s="49" t="s">
        <v>74</v>
      </c>
      <c r="R10" s="38"/>
    </row>
    <row r="11" spans="1:18" ht="13.5" customHeight="1" x14ac:dyDescent="0.25">
      <c r="A11" s="39" t="s">
        <v>26</v>
      </c>
      <c r="B11" s="37" t="s">
        <v>16</v>
      </c>
      <c r="C11" s="23"/>
      <c r="D11" s="23"/>
      <c r="E11" s="23"/>
      <c r="F11" s="23"/>
      <c r="G11" s="23"/>
      <c r="H11" s="23"/>
      <c r="I11" s="23"/>
      <c r="J11" s="23"/>
      <c r="K11" s="23">
        <v>11</v>
      </c>
      <c r="L11" s="23">
        <v>0</v>
      </c>
      <c r="M11" s="115">
        <f>L11+K11</f>
        <v>11</v>
      </c>
      <c r="N11" s="93"/>
      <c r="O11" s="117" t="s">
        <v>94</v>
      </c>
      <c r="P11" s="124" t="s">
        <v>95</v>
      </c>
      <c r="Q11" s="75"/>
      <c r="R11" s="40"/>
    </row>
    <row r="12" spans="1:18" ht="13.5" customHeight="1" x14ac:dyDescent="0.25">
      <c r="A12" s="41"/>
      <c r="B12" s="37" t="s">
        <v>17</v>
      </c>
      <c r="C12" s="23"/>
      <c r="D12" s="23"/>
      <c r="E12" s="23"/>
      <c r="F12" s="23"/>
      <c r="G12" s="23"/>
      <c r="H12" s="23"/>
      <c r="I12" s="23"/>
      <c r="J12" s="23"/>
      <c r="K12" s="23">
        <v>13</v>
      </c>
      <c r="L12" s="23">
        <v>0</v>
      </c>
      <c r="M12" s="115">
        <f>L12+K12</f>
        <v>13</v>
      </c>
      <c r="N12" s="93"/>
      <c r="O12" s="75"/>
      <c r="P12" s="75"/>
      <c r="Q12" s="75"/>
      <c r="R12" s="40"/>
    </row>
    <row r="13" spans="1:18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29"/>
      <c r="R13" s="40"/>
    </row>
    <row r="14" spans="1:18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77</v>
      </c>
      <c r="L14" s="23">
        <v>76</v>
      </c>
      <c r="M14" s="115">
        <f>L14+K14</f>
        <v>153</v>
      </c>
      <c r="N14" s="122"/>
      <c r="O14" s="119"/>
      <c r="P14" s="74"/>
      <c r="Q14" s="230"/>
      <c r="R14" s="42"/>
    </row>
    <row r="15" spans="1:18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15">
        <f>L15+K15</f>
        <v>0</v>
      </c>
      <c r="N15" s="122"/>
      <c r="O15" s="121"/>
      <c r="P15" s="93"/>
      <c r="Q15" s="43"/>
      <c r="R15" s="35"/>
    </row>
    <row r="16" spans="1:18" ht="15.75" customHeight="1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10</v>
      </c>
      <c r="L16" s="23">
        <v>26</v>
      </c>
      <c r="M16" s="115">
        <f>L16+K16</f>
        <v>36</v>
      </c>
      <c r="N16" s="122"/>
      <c r="O16" s="122"/>
      <c r="P16" s="93"/>
      <c r="Q16" s="43"/>
      <c r="R16" s="38"/>
    </row>
    <row r="17" spans="1:18" ht="17.25" customHeight="1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43</v>
      </c>
      <c r="L17" s="23">
        <v>5</v>
      </c>
      <c r="M17" s="115">
        <f>L17+K17</f>
        <v>48</v>
      </c>
      <c r="N17" s="122"/>
      <c r="O17" s="122"/>
      <c r="P17" s="93"/>
      <c r="Q17" s="41"/>
      <c r="R17" s="40"/>
    </row>
    <row r="18" spans="1:18" ht="21" customHeight="1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497</v>
      </c>
      <c r="O18" s="277" t="s">
        <v>72</v>
      </c>
      <c r="P18" s="278"/>
      <c r="Q18" s="74" t="s">
        <v>71</v>
      </c>
      <c r="R18" s="40"/>
    </row>
    <row r="19" spans="1:18" ht="15" customHeight="1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0</v>
      </c>
      <c r="O19" s="78">
        <v>875.79</v>
      </c>
      <c r="P19" s="52" t="s">
        <v>151</v>
      </c>
      <c r="Q19" s="74" t="s">
        <v>172</v>
      </c>
      <c r="R19" s="42"/>
    </row>
    <row r="20" spans="1:18" ht="15.75" customHeight="1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64</v>
      </c>
      <c r="O20" s="88" t="s">
        <v>66</v>
      </c>
      <c r="P20" s="85">
        <v>67</v>
      </c>
      <c r="Q20" s="74">
        <v>4355</v>
      </c>
      <c r="R20" s="31"/>
    </row>
    <row r="21" spans="1:18" ht="25.5" customHeight="1" x14ac:dyDescent="0.25">
      <c r="A21" s="16" t="s">
        <v>44</v>
      </c>
      <c r="B21" s="75">
        <v>206.26388888888889</v>
      </c>
      <c r="C21" s="75">
        <v>206.41666666666666</v>
      </c>
      <c r="D21" s="75">
        <f t="shared" ref="D21:D23" si="1">C21-B21</f>
        <v>0.15277777777777146</v>
      </c>
      <c r="E21" s="75">
        <v>206.58680555555554</v>
      </c>
      <c r="F21" s="75">
        <v>206.875</v>
      </c>
      <c r="G21" s="75">
        <f>F21-E21</f>
        <v>0.28819444444445708</v>
      </c>
      <c r="H21" s="75">
        <v>206.91666666666666</v>
      </c>
      <c r="I21" s="75">
        <v>207.20833333333334</v>
      </c>
      <c r="J21" s="81">
        <f>I21-H21-K21</f>
        <v>0.29166666666668561</v>
      </c>
      <c r="K21" s="75"/>
      <c r="L21" s="83">
        <f>D21+G21+J21</f>
        <v>0.73263888888891415</v>
      </c>
      <c r="M21" s="209" t="s">
        <v>45</v>
      </c>
      <c r="N21" s="74">
        <f>M17+M12+M7</f>
        <v>115</v>
      </c>
      <c r="O21" s="89" t="s">
        <v>70</v>
      </c>
      <c r="P21" s="85">
        <v>402</v>
      </c>
      <c r="Q21" s="74">
        <v>10091.44</v>
      </c>
      <c r="R21" s="28"/>
    </row>
    <row r="22" spans="1:18" ht="27" customHeight="1" x14ac:dyDescent="0.25">
      <c r="A22" s="16" t="s">
        <v>46</v>
      </c>
      <c r="B22" s="75"/>
      <c r="C22" s="75"/>
      <c r="D22" s="75"/>
      <c r="E22" s="75"/>
      <c r="F22" s="75"/>
      <c r="G22" s="75"/>
      <c r="H22" s="75"/>
      <c r="I22" s="75"/>
      <c r="J22" s="81"/>
      <c r="K22" s="85"/>
      <c r="L22" s="83">
        <f>D22+G22+J22</f>
        <v>0</v>
      </c>
      <c r="M22" s="55" t="s">
        <v>47</v>
      </c>
      <c r="N22" s="74">
        <v>28100</v>
      </c>
      <c r="O22" s="91" t="s">
        <v>67</v>
      </c>
      <c r="P22" s="85">
        <v>58</v>
      </c>
      <c r="Q22" s="74">
        <v>1418.61</v>
      </c>
      <c r="R22" s="28"/>
    </row>
    <row r="23" spans="1:18" ht="27" customHeight="1" x14ac:dyDescent="0.25">
      <c r="A23" s="215" t="s">
        <v>48</v>
      </c>
      <c r="B23" s="75">
        <v>206.29166666666666</v>
      </c>
      <c r="C23" s="75">
        <v>206.54166666666666</v>
      </c>
      <c r="D23" s="75">
        <f t="shared" si="1"/>
        <v>0.25</v>
      </c>
      <c r="E23" s="75">
        <v>206.58333333333334</v>
      </c>
      <c r="F23" s="75">
        <v>206.875</v>
      </c>
      <c r="G23" s="75">
        <f t="shared" ref="G23" si="2">F23-E23</f>
        <v>0.29166666666665719</v>
      </c>
      <c r="H23" s="75">
        <v>206.91319444444446</v>
      </c>
      <c r="I23" s="75">
        <v>207.20833333333334</v>
      </c>
      <c r="J23" s="81">
        <f>I23-H23-K23</f>
        <v>0.29513888888888573</v>
      </c>
      <c r="K23" s="213"/>
      <c r="L23" s="214">
        <f>D23+G23+J23</f>
        <v>0.83680555555554292</v>
      </c>
      <c r="M23" s="209" t="s">
        <v>65</v>
      </c>
      <c r="N23" s="96">
        <v>8</v>
      </c>
      <c r="O23" s="97" t="s">
        <v>68</v>
      </c>
      <c r="P23" s="86">
        <v>240</v>
      </c>
      <c r="Q23" s="74">
        <v>7438</v>
      </c>
      <c r="R23" s="28"/>
    </row>
    <row r="24" spans="1:18" ht="30" customHeight="1" x14ac:dyDescent="0.25">
      <c r="A24" s="16" t="s">
        <v>77</v>
      </c>
      <c r="B24" s="76"/>
      <c r="C24" s="76"/>
      <c r="D24" s="75">
        <f>SUM(D21:D23)</f>
        <v>0.40277777777777146</v>
      </c>
      <c r="E24" s="77"/>
      <c r="F24" s="77"/>
      <c r="G24" s="75">
        <f>SUM(G21:G23)</f>
        <v>0.57986111111111427</v>
      </c>
      <c r="H24" s="77"/>
      <c r="I24" s="77"/>
      <c r="J24" s="81">
        <f>SUM(J21:J23)</f>
        <v>0.58680555555557135</v>
      </c>
      <c r="K24" s="85"/>
      <c r="L24" s="94">
        <f>SUM(L21:L23)</f>
        <v>1.5694444444444571</v>
      </c>
      <c r="M24" s="74" t="s">
        <v>80</v>
      </c>
      <c r="N24" s="74">
        <v>29858.48</v>
      </c>
      <c r="P24" s="90" t="s">
        <v>69</v>
      </c>
      <c r="Q24" s="49">
        <v>51570.76</v>
      </c>
      <c r="R24" s="28"/>
    </row>
    <row r="25" spans="1:18" ht="27" customHeight="1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N24+Sheet5!O25</f>
        <v>186348.71000000002</v>
      </c>
      <c r="P25" s="209" t="s">
        <v>79</v>
      </c>
      <c r="Q25" s="99">
        <v>55925.760000000002</v>
      </c>
      <c r="R25" s="28"/>
    </row>
    <row r="26" spans="1:18" ht="17.25" customHeight="1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53000</v>
      </c>
      <c r="P26" s="57" t="s">
        <v>93</v>
      </c>
      <c r="Q26" s="78">
        <f>Q24+Sheet5!Q26</f>
        <v>319686.05000000005</v>
      </c>
      <c r="R26" s="88"/>
    </row>
    <row r="27" spans="1:18" ht="18.75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37.4</v>
      </c>
      <c r="M27" s="63"/>
      <c r="N27" s="100">
        <f>N22/L27</f>
        <v>751.33689839572196</v>
      </c>
      <c r="O27" s="92" t="s">
        <v>75</v>
      </c>
      <c r="P27" s="78"/>
      <c r="Q27" s="74" t="s">
        <v>132</v>
      </c>
      <c r="R27" s="88"/>
    </row>
    <row r="28" spans="1:18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ht="14.25" customHeight="1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  <c r="R30" s="13"/>
    </row>
    <row r="31" spans="1:18" ht="1.5" hidden="1" customHeight="1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  <c r="R31" s="13"/>
    </row>
    <row r="32" spans="1:18" x14ac:dyDescent="0.25">
      <c r="A32" s="68"/>
      <c r="B32" s="73" t="s">
        <v>56</v>
      </c>
      <c r="C32" s="68"/>
      <c r="D32" s="69"/>
      <c r="E32" s="70"/>
      <c r="F32" s="70"/>
      <c r="G32" s="71"/>
      <c r="H32" s="4" t="s">
        <v>54</v>
      </c>
      <c r="I32" s="1"/>
      <c r="J32" s="1"/>
      <c r="K32" s="1"/>
      <c r="P32" s="1" t="s">
        <v>55</v>
      </c>
    </row>
    <row r="33" spans="1:14" x14ac:dyDescent="0.25">
      <c r="A33" s="68"/>
      <c r="B33" s="73"/>
      <c r="C33" s="68"/>
      <c r="D33" s="69"/>
      <c r="E33" s="70"/>
      <c r="F33" s="70"/>
      <c r="G33" s="71"/>
      <c r="H33" s="69"/>
      <c r="I33" s="69"/>
      <c r="J33" s="69"/>
      <c r="K33" s="72"/>
      <c r="L33" s="72"/>
      <c r="M33" s="70"/>
    </row>
    <row r="34" spans="1:14" x14ac:dyDescent="0.25">
      <c r="A34" s="68"/>
      <c r="L34" s="6"/>
      <c r="M34" s="4"/>
    </row>
    <row r="35" spans="1:14" x14ac:dyDescent="0.25">
      <c r="A35" s="68"/>
      <c r="B35" s="73"/>
      <c r="C35" s="68"/>
      <c r="D35" s="69"/>
      <c r="E35" s="70"/>
      <c r="F35" s="70"/>
      <c r="G35" s="71"/>
      <c r="H35" s="69"/>
      <c r="I35" s="69"/>
      <c r="J35" s="69"/>
      <c r="K35" s="72"/>
      <c r="L35" s="72"/>
      <c r="M35" s="68"/>
      <c r="N35" s="68"/>
    </row>
    <row r="39" spans="1:14" x14ac:dyDescent="0.25">
      <c r="M39" s="56" t="s">
        <v>11</v>
      </c>
    </row>
    <row r="42" spans="1:14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.75" right="0" top="0.75" bottom="0" header="0.31496062992126" footer="0.31496062992126"/>
  <pageSetup paperSize="9" scale="90" orientation="landscape" horizontalDpi="4294967293" vertic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6"/>
  <sheetViews>
    <sheetView topLeftCell="A13" workbookViewId="0">
      <selection activeCell="O26" sqref="O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7.425781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173</v>
      </c>
    </row>
    <row r="3" spans="1:18" ht="37.5" customHeight="1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  <c r="R3" s="20"/>
    </row>
    <row r="4" spans="1:18" ht="15" customHeight="1" x14ac:dyDescent="0.25">
      <c r="A4" s="21"/>
      <c r="B4" s="22" t="s">
        <v>12</v>
      </c>
      <c r="C4" s="23">
        <v>32</v>
      </c>
      <c r="D4" s="23">
        <v>36</v>
      </c>
      <c r="E4" s="23">
        <v>32</v>
      </c>
      <c r="F4" s="23">
        <v>5</v>
      </c>
      <c r="G4" s="23">
        <v>20</v>
      </c>
      <c r="H4" s="23">
        <v>18</v>
      </c>
      <c r="I4" s="23">
        <v>20</v>
      </c>
      <c r="J4" s="23"/>
      <c r="K4" s="23">
        <v>102</v>
      </c>
      <c r="L4" s="23">
        <v>61</v>
      </c>
      <c r="M4" s="115">
        <f>K4+L4</f>
        <v>163</v>
      </c>
      <c r="N4" s="123" t="s">
        <v>156</v>
      </c>
      <c r="O4" s="117" t="s">
        <v>94</v>
      </c>
      <c r="P4" s="124" t="s">
        <v>95</v>
      </c>
      <c r="Q4" s="36"/>
      <c r="R4" s="108"/>
    </row>
    <row r="5" spans="1:18" ht="16.5" customHeight="1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0</v>
      </c>
      <c r="M5" s="115">
        <f>K5+L5</f>
        <v>0</v>
      </c>
      <c r="N5" s="123" t="s">
        <v>157</v>
      </c>
      <c r="O5" s="75"/>
      <c r="P5" s="75"/>
      <c r="Q5" s="75"/>
      <c r="R5" s="13"/>
    </row>
    <row r="6" spans="1:18" ht="15.75" customHeight="1" x14ac:dyDescent="0.25">
      <c r="A6" s="24" t="s">
        <v>15</v>
      </c>
      <c r="B6" s="22" t="s">
        <v>16</v>
      </c>
      <c r="C6" s="23"/>
      <c r="D6" s="23"/>
      <c r="E6" s="23"/>
      <c r="F6" s="23"/>
      <c r="G6" s="23"/>
      <c r="H6" s="23"/>
      <c r="I6" s="23"/>
      <c r="J6" s="23"/>
      <c r="K6" s="23">
        <v>12</v>
      </c>
      <c r="L6" s="23">
        <v>8</v>
      </c>
      <c r="M6" s="115">
        <f t="shared" ref="M6:M7" si="0">K6+L6</f>
        <v>20</v>
      </c>
      <c r="N6" s="123" t="s">
        <v>136</v>
      </c>
      <c r="O6" s="118"/>
      <c r="P6" s="74"/>
      <c r="Q6" s="229"/>
      <c r="R6" s="13"/>
    </row>
    <row r="7" spans="1:18" ht="15" customHeight="1" x14ac:dyDescent="0.25">
      <c r="A7" s="26"/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>
        <v>29</v>
      </c>
      <c r="L7" s="23">
        <v>87</v>
      </c>
      <c r="M7" s="115">
        <f t="shared" si="0"/>
        <v>116</v>
      </c>
      <c r="N7" s="123" t="s">
        <v>11</v>
      </c>
      <c r="O7" s="75"/>
      <c r="P7" s="75"/>
      <c r="Q7" s="75"/>
      <c r="R7" s="13"/>
    </row>
    <row r="8" spans="1:18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29" t="s">
        <v>0</v>
      </c>
      <c r="R8" s="31"/>
    </row>
    <row r="9" spans="1:18" ht="15" x14ac:dyDescent="0.25">
      <c r="A9" s="36"/>
      <c r="B9" s="37" t="s">
        <v>12</v>
      </c>
      <c r="C9" s="23"/>
      <c r="D9" s="23">
        <v>20</v>
      </c>
      <c r="E9" s="23">
        <v>25</v>
      </c>
      <c r="F9" s="23">
        <v>24</v>
      </c>
      <c r="G9" s="23">
        <v>24</v>
      </c>
      <c r="H9" s="23"/>
      <c r="I9" s="23"/>
      <c r="J9" s="23"/>
      <c r="K9" s="23">
        <v>0</v>
      </c>
      <c r="L9" s="23">
        <v>203</v>
      </c>
      <c r="M9" s="115">
        <f>L9+K9</f>
        <v>203</v>
      </c>
      <c r="N9" s="93"/>
      <c r="O9" s="120"/>
      <c r="P9" s="93"/>
      <c r="Q9" s="41"/>
      <c r="R9" s="35"/>
    </row>
    <row r="10" spans="1:18" ht="15" customHeight="1" x14ac:dyDescent="0.25">
      <c r="A10" s="39" t="s">
        <v>25</v>
      </c>
      <c r="B10" s="37" t="s">
        <v>14</v>
      </c>
      <c r="C10" s="23"/>
      <c r="D10" s="23">
        <v>4</v>
      </c>
      <c r="E10" s="23">
        <v>5</v>
      </c>
      <c r="F10" s="23">
        <v>6</v>
      </c>
      <c r="G10" s="23">
        <v>4</v>
      </c>
      <c r="H10" s="23"/>
      <c r="I10" s="23"/>
      <c r="J10" s="23"/>
      <c r="K10" s="23">
        <v>0</v>
      </c>
      <c r="L10" s="23">
        <v>0</v>
      </c>
      <c r="M10" s="115">
        <f>L10+K10</f>
        <v>0</v>
      </c>
      <c r="N10" s="93"/>
      <c r="O10" s="275" t="s">
        <v>97</v>
      </c>
      <c r="P10" s="276"/>
      <c r="Q10" s="49" t="s">
        <v>74</v>
      </c>
      <c r="R10" s="38"/>
    </row>
    <row r="11" spans="1:18" ht="13.5" customHeight="1" x14ac:dyDescent="0.25">
      <c r="A11" s="39" t="s">
        <v>26</v>
      </c>
      <c r="B11" s="37" t="s">
        <v>16</v>
      </c>
      <c r="C11" s="23"/>
      <c r="D11" s="23">
        <v>3</v>
      </c>
      <c r="E11" s="23">
        <v>4</v>
      </c>
      <c r="F11" s="23">
        <v>2</v>
      </c>
      <c r="G11" s="23">
        <v>2</v>
      </c>
      <c r="H11" s="23"/>
      <c r="I11" s="23"/>
      <c r="J11" s="23"/>
      <c r="K11" s="23">
        <v>0</v>
      </c>
      <c r="L11" s="23">
        <v>37</v>
      </c>
      <c r="M11" s="115">
        <f>L11+K11</f>
        <v>37</v>
      </c>
      <c r="N11" s="93"/>
      <c r="O11" s="117" t="s">
        <v>94</v>
      </c>
      <c r="P11" s="124" t="s">
        <v>95</v>
      </c>
      <c r="Q11" s="75"/>
      <c r="R11" s="40"/>
    </row>
    <row r="12" spans="1:18" ht="13.5" customHeight="1" x14ac:dyDescent="0.25">
      <c r="A12" s="41"/>
      <c r="B12" s="37" t="s">
        <v>17</v>
      </c>
      <c r="C12" s="23"/>
      <c r="D12" s="23"/>
      <c r="E12" s="23"/>
      <c r="F12" s="23">
        <v>2</v>
      </c>
      <c r="G12" s="23">
        <v>1</v>
      </c>
      <c r="H12" s="23"/>
      <c r="I12" s="23"/>
      <c r="J12" s="23"/>
      <c r="K12" s="23">
        <v>0</v>
      </c>
      <c r="L12" s="23">
        <v>26</v>
      </c>
      <c r="M12" s="115">
        <f>L12+K12</f>
        <v>26</v>
      </c>
      <c r="N12" s="93"/>
      <c r="O12" s="75"/>
      <c r="P12" s="75"/>
      <c r="Q12" s="75"/>
      <c r="R12" s="40"/>
    </row>
    <row r="13" spans="1:18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29"/>
      <c r="R13" s="40"/>
    </row>
    <row r="14" spans="1:18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101</v>
      </c>
      <c r="L14" s="23">
        <v>102</v>
      </c>
      <c r="M14" s="115">
        <f>L14+K14</f>
        <v>203</v>
      </c>
      <c r="N14" s="122"/>
      <c r="O14" s="119"/>
      <c r="P14" s="74"/>
      <c r="Q14" s="230"/>
      <c r="R14" s="42"/>
    </row>
    <row r="15" spans="1:18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15">
        <f>L15+K15</f>
        <v>0</v>
      </c>
      <c r="N15" s="122"/>
      <c r="O15" s="121"/>
      <c r="P15" s="93"/>
      <c r="Q15" s="43"/>
      <c r="R15" s="35"/>
    </row>
    <row r="16" spans="1:18" ht="15.75" customHeight="1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32</v>
      </c>
      <c r="L16" s="23">
        <v>5</v>
      </c>
      <c r="M16" s="115">
        <f>L16+K16</f>
        <v>37</v>
      </c>
      <c r="N16" s="122"/>
      <c r="O16" s="122"/>
      <c r="P16" s="93"/>
      <c r="Q16" s="43"/>
      <c r="R16" s="38"/>
    </row>
    <row r="17" spans="1:18" ht="17.25" customHeight="1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6</v>
      </c>
      <c r="L17" s="23">
        <v>20</v>
      </c>
      <c r="M17" s="115">
        <f>L17+K17</f>
        <v>26</v>
      </c>
      <c r="N17" s="122"/>
      <c r="O17" s="122"/>
      <c r="P17" s="93"/>
      <c r="Q17" s="41"/>
      <c r="R17" s="40"/>
    </row>
    <row r="18" spans="1:18" ht="21" customHeight="1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569</v>
      </c>
      <c r="O18" s="277" t="s">
        <v>72</v>
      </c>
      <c r="P18" s="278"/>
      <c r="Q18" s="74" t="s">
        <v>71</v>
      </c>
      <c r="R18" s="40"/>
    </row>
    <row r="19" spans="1:18" ht="15" customHeight="1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0</v>
      </c>
      <c r="O19" s="78">
        <v>875.79</v>
      </c>
      <c r="P19" s="52" t="s">
        <v>78</v>
      </c>
      <c r="Q19" s="74" t="s">
        <v>214</v>
      </c>
      <c r="R19" s="42"/>
    </row>
    <row r="20" spans="1:18" ht="15.75" customHeight="1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232">
        <f>M6+M11+M16</f>
        <v>94</v>
      </c>
      <c r="O20" s="233" t="s">
        <v>66</v>
      </c>
      <c r="P20" s="234">
        <v>72</v>
      </c>
      <c r="Q20" s="232">
        <v>5076.8100000000004</v>
      </c>
      <c r="R20" s="31"/>
    </row>
    <row r="21" spans="1:18" ht="25.5" customHeight="1" x14ac:dyDescent="0.25">
      <c r="A21" s="16" t="s">
        <v>44</v>
      </c>
      <c r="B21" s="75">
        <v>206.24652777777777</v>
      </c>
      <c r="C21" s="75">
        <v>206.52083333333334</v>
      </c>
      <c r="D21" s="75">
        <f t="shared" ref="D21:D23" si="1">C21-B21</f>
        <v>0.27430555555557135</v>
      </c>
      <c r="E21" s="75">
        <v>206.59722222222223</v>
      </c>
      <c r="F21" s="75">
        <v>206.875</v>
      </c>
      <c r="G21" s="75">
        <f>F21-E21</f>
        <v>0.27777777777777146</v>
      </c>
      <c r="H21" s="75">
        <v>206.91319444444446</v>
      </c>
      <c r="I21" s="75">
        <v>207.20833333333334</v>
      </c>
      <c r="J21" s="81">
        <f>I21-H21-K21</f>
        <v>0.29513888888888573</v>
      </c>
      <c r="K21" s="75"/>
      <c r="L21" s="83">
        <f>D21+G21+J21</f>
        <v>0.84722222222222854</v>
      </c>
      <c r="M21" s="209" t="s">
        <v>45</v>
      </c>
      <c r="N21" s="232">
        <f>M17+M12+M7</f>
        <v>168</v>
      </c>
      <c r="O21" s="235" t="s">
        <v>70</v>
      </c>
      <c r="P21" s="234">
        <v>321</v>
      </c>
      <c r="Q21" s="232">
        <v>9990.82</v>
      </c>
      <c r="R21" s="28"/>
    </row>
    <row r="22" spans="1:18" ht="27" customHeight="1" x14ac:dyDescent="0.25">
      <c r="A22" s="16" t="s">
        <v>46</v>
      </c>
      <c r="B22" s="75"/>
      <c r="C22" s="75"/>
      <c r="D22" s="75"/>
      <c r="E22" s="75"/>
      <c r="F22" s="75"/>
      <c r="G22" s="75"/>
      <c r="H22" s="75"/>
      <c r="I22" s="75"/>
      <c r="J22" s="81"/>
      <c r="K22" s="85"/>
      <c r="L22" s="83">
        <f>D22+G22+J22</f>
        <v>0</v>
      </c>
      <c r="M22" s="55" t="s">
        <v>47</v>
      </c>
      <c r="N22" s="232">
        <v>39990</v>
      </c>
      <c r="O22" s="236" t="s">
        <v>67</v>
      </c>
      <c r="P22" s="234">
        <v>186</v>
      </c>
      <c r="Q22" s="232">
        <v>4362.6899999999996</v>
      </c>
      <c r="R22" s="28"/>
    </row>
    <row r="23" spans="1:18" ht="27" customHeight="1" x14ac:dyDescent="0.25">
      <c r="A23" s="215" t="s">
        <v>48</v>
      </c>
      <c r="B23" s="75">
        <v>206.26388888888889</v>
      </c>
      <c r="C23" s="75">
        <v>206.54166666666666</v>
      </c>
      <c r="D23" s="75">
        <f t="shared" si="1"/>
        <v>0.27777777777777146</v>
      </c>
      <c r="E23" s="75">
        <v>206.59375</v>
      </c>
      <c r="F23" s="75">
        <v>206.875</v>
      </c>
      <c r="G23" s="75">
        <f t="shared" ref="G23" si="2">F23-E23</f>
        <v>0.28125</v>
      </c>
      <c r="H23" s="75">
        <v>206.91666666666666</v>
      </c>
      <c r="I23" s="75">
        <v>207.20833333333334</v>
      </c>
      <c r="J23" s="81">
        <f>I23-H23-K23</f>
        <v>0.29166666666668561</v>
      </c>
      <c r="K23" s="213"/>
      <c r="L23" s="214">
        <f>D23+G23+J23</f>
        <v>0.85069444444445708</v>
      </c>
      <c r="M23" s="209" t="s">
        <v>65</v>
      </c>
      <c r="N23" s="237">
        <v>9</v>
      </c>
      <c r="O23" s="238" t="s">
        <v>68</v>
      </c>
      <c r="P23" s="239">
        <v>143</v>
      </c>
      <c r="Q23" s="232">
        <v>7037.02</v>
      </c>
      <c r="R23" s="28"/>
    </row>
    <row r="24" spans="1:18" ht="30" customHeight="1" x14ac:dyDescent="0.25">
      <c r="A24" s="16" t="s">
        <v>77</v>
      </c>
      <c r="B24" s="76"/>
      <c r="C24" s="76"/>
      <c r="D24" s="75">
        <f>SUM(D21:D23)</f>
        <v>0.55208333333334281</v>
      </c>
      <c r="E24" s="77"/>
      <c r="F24" s="77"/>
      <c r="G24" s="75">
        <f>SUM(G21:G23)</f>
        <v>0.55902777777777146</v>
      </c>
      <c r="H24" s="77"/>
      <c r="I24" s="77"/>
      <c r="J24" s="81">
        <f>SUM(J21:J23)</f>
        <v>0.58680555555557135</v>
      </c>
      <c r="K24" s="85"/>
      <c r="L24" s="94">
        <f>SUM(L21:L23)</f>
        <v>1.6979166666666856</v>
      </c>
      <c r="M24" s="74" t="s">
        <v>80</v>
      </c>
      <c r="N24" s="232">
        <v>34163.870000000003</v>
      </c>
      <c r="O24" s="240"/>
      <c r="P24" s="241" t="s">
        <v>69</v>
      </c>
      <c r="Q24" s="242">
        <v>50572</v>
      </c>
      <c r="R24" s="28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243" t="s">
        <v>81</v>
      </c>
      <c r="O25" s="244">
        <f>N24+Sheet6!O25</f>
        <v>220512.58000000002</v>
      </c>
      <c r="P25" s="245" t="s">
        <v>79</v>
      </c>
      <c r="Q25" s="246">
        <v>56448.17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247" t="s">
        <v>49</v>
      </c>
      <c r="O26" s="248">
        <v>55000</v>
      </c>
      <c r="P26" s="243" t="s">
        <v>93</v>
      </c>
      <c r="Q26" s="244">
        <f>Q24+Sheet6!Q26</f>
        <v>370258.05000000005</v>
      </c>
      <c r="R26" s="88"/>
    </row>
    <row r="27" spans="1:18" ht="16.5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40.25</v>
      </c>
      <c r="M27" s="63"/>
      <c r="N27" s="249">
        <f>N22/L27</f>
        <v>993.54037267080741</v>
      </c>
      <c r="O27" s="250" t="s">
        <v>75</v>
      </c>
      <c r="P27" s="244"/>
      <c r="Q27" s="232" t="s">
        <v>132</v>
      </c>
      <c r="R27" s="88"/>
    </row>
    <row r="28" spans="1:18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ht="14.25" customHeight="1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  <c r="R30" s="13"/>
    </row>
    <row r="31" spans="1:18" ht="1.5" hidden="1" customHeight="1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  <c r="R31" s="13"/>
    </row>
    <row r="32" spans="1:18" x14ac:dyDescent="0.25">
      <c r="A32" s="68"/>
      <c r="B32" s="73" t="s">
        <v>56</v>
      </c>
      <c r="C32" s="68"/>
      <c r="D32" s="69"/>
      <c r="E32" s="70"/>
      <c r="F32" s="70"/>
      <c r="G32" s="71"/>
      <c r="H32" s="4" t="s">
        <v>54</v>
      </c>
      <c r="I32" s="1"/>
      <c r="J32" s="1"/>
      <c r="K32" s="1"/>
      <c r="P32" s="1" t="s">
        <v>55</v>
      </c>
    </row>
    <row r="33" spans="1:14" x14ac:dyDescent="0.25">
      <c r="A33" s="68"/>
      <c r="B33" s="73"/>
      <c r="C33" s="68"/>
      <c r="D33" s="69"/>
      <c r="E33" s="70"/>
      <c r="F33" s="70"/>
      <c r="G33" s="71"/>
      <c r="H33" s="69"/>
      <c r="I33" s="69"/>
      <c r="J33" s="69"/>
      <c r="K33" s="72"/>
      <c r="L33" s="72"/>
      <c r="M33" s="70"/>
    </row>
    <row r="34" spans="1:14" x14ac:dyDescent="0.25">
      <c r="A34" s="68"/>
      <c r="L34" s="6"/>
      <c r="M34" s="4"/>
    </row>
    <row r="35" spans="1:14" x14ac:dyDescent="0.25">
      <c r="A35" s="68"/>
      <c r="B35" s="73"/>
      <c r="C35" s="68"/>
      <c r="D35" s="69"/>
      <c r="E35" s="70"/>
      <c r="F35" s="70"/>
      <c r="G35" s="71"/>
      <c r="H35" s="69"/>
      <c r="I35" s="69"/>
      <c r="J35" s="69"/>
      <c r="K35" s="72"/>
      <c r="L35" s="72"/>
      <c r="M35" s="68"/>
      <c r="N35" s="68"/>
    </row>
    <row r="39" spans="1:14" x14ac:dyDescent="0.25">
      <c r="M39" s="56"/>
    </row>
    <row r="42" spans="1:14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.75" right="0" top="0.5" bottom="0" header="0.31496062992126" footer="0.31496062992126"/>
  <pageSetup paperSize="9" scale="90" orientation="landscape" horizontalDpi="4294967293" verticalDpi="4294967293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opLeftCell="A24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174</v>
      </c>
    </row>
    <row r="3" spans="1:18" ht="37.5" customHeight="1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  <c r="R3" s="20"/>
    </row>
    <row r="4" spans="1:18" ht="15" customHeight="1" x14ac:dyDescent="0.25">
      <c r="A4" s="21"/>
      <c r="B4" s="22" t="s">
        <v>12</v>
      </c>
      <c r="C4" s="23">
        <v>36</v>
      </c>
      <c r="D4" s="23">
        <v>36</v>
      </c>
      <c r="E4" s="23">
        <v>22</v>
      </c>
      <c r="F4" s="23">
        <v>22</v>
      </c>
      <c r="G4" s="23">
        <v>18</v>
      </c>
      <c r="H4" s="23">
        <v>30</v>
      </c>
      <c r="I4" s="23">
        <v>25</v>
      </c>
      <c r="J4" s="23"/>
      <c r="K4" s="23">
        <v>115</v>
      </c>
      <c r="L4" s="23">
        <v>74</v>
      </c>
      <c r="M4" s="115">
        <f>K4+L4</f>
        <v>189</v>
      </c>
      <c r="N4" s="123" t="s">
        <v>156</v>
      </c>
      <c r="O4" s="117" t="s">
        <v>94</v>
      </c>
      <c r="P4" s="124" t="s">
        <v>95</v>
      </c>
      <c r="Q4" s="36"/>
      <c r="R4" s="113"/>
    </row>
    <row r="5" spans="1:18" ht="16.5" customHeight="1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0</v>
      </c>
      <c r="M5" s="115">
        <f>K5+L5</f>
        <v>0</v>
      </c>
      <c r="N5" s="123" t="s">
        <v>157</v>
      </c>
      <c r="O5" s="75"/>
      <c r="P5" s="75"/>
      <c r="Q5" s="75"/>
      <c r="R5" s="13"/>
    </row>
    <row r="6" spans="1:18" ht="15.75" customHeight="1" x14ac:dyDescent="0.25">
      <c r="A6" s="24" t="s">
        <v>15</v>
      </c>
      <c r="B6" s="22" t="s">
        <v>16</v>
      </c>
      <c r="C6" s="23">
        <v>7</v>
      </c>
      <c r="D6" s="23">
        <v>7</v>
      </c>
      <c r="E6" s="23">
        <v>0</v>
      </c>
      <c r="F6" s="23">
        <v>8</v>
      </c>
      <c r="G6" s="23">
        <v>1</v>
      </c>
      <c r="H6" s="23">
        <v>3</v>
      </c>
      <c r="I6" s="23">
        <v>2</v>
      </c>
      <c r="J6" s="23"/>
      <c r="K6" s="23">
        <v>18</v>
      </c>
      <c r="L6" s="23">
        <v>10</v>
      </c>
      <c r="M6" s="115">
        <f t="shared" ref="M6:M7" si="0">K6+L6</f>
        <v>28</v>
      </c>
      <c r="N6" s="123" t="s">
        <v>136</v>
      </c>
      <c r="O6" s="118"/>
      <c r="P6" s="74"/>
      <c r="Q6" s="229"/>
      <c r="R6" s="13"/>
    </row>
    <row r="7" spans="1:18" ht="15" customHeight="1" x14ac:dyDescent="0.25">
      <c r="A7" s="26"/>
      <c r="B7" s="22" t="s">
        <v>17</v>
      </c>
      <c r="C7" s="23">
        <v>7</v>
      </c>
      <c r="D7" s="23">
        <v>18</v>
      </c>
      <c r="E7" s="23">
        <v>10</v>
      </c>
      <c r="F7" s="23">
        <v>3</v>
      </c>
      <c r="G7" s="23">
        <v>3</v>
      </c>
      <c r="H7" s="23">
        <v>4</v>
      </c>
      <c r="I7" s="23">
        <v>3</v>
      </c>
      <c r="J7" s="23"/>
      <c r="K7" s="23">
        <v>20</v>
      </c>
      <c r="L7" s="23">
        <v>28</v>
      </c>
      <c r="M7" s="115">
        <f t="shared" si="0"/>
        <v>48</v>
      </c>
      <c r="N7" s="123" t="s">
        <v>11</v>
      </c>
      <c r="O7" s="75"/>
      <c r="P7" s="75"/>
      <c r="Q7" s="75"/>
      <c r="R7" s="13"/>
    </row>
    <row r="8" spans="1:18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29" t="s">
        <v>0</v>
      </c>
      <c r="R8" s="31"/>
    </row>
    <row r="9" spans="1:18" ht="15" x14ac:dyDescent="0.25">
      <c r="A9" s="36"/>
      <c r="B9" s="37" t="s">
        <v>12</v>
      </c>
      <c r="C9" s="23"/>
      <c r="D9" s="23"/>
      <c r="E9" s="23"/>
      <c r="F9" s="23"/>
      <c r="G9" s="23"/>
      <c r="H9" s="23"/>
      <c r="I9" s="23"/>
      <c r="J9" s="23"/>
      <c r="K9" s="23">
        <v>102</v>
      </c>
      <c r="L9" s="23">
        <v>65</v>
      </c>
      <c r="M9" s="115">
        <f>L9+K9</f>
        <v>167</v>
      </c>
      <c r="N9" s="93"/>
      <c r="O9" s="120"/>
      <c r="P9" s="93"/>
      <c r="Q9" s="41"/>
      <c r="R9" s="35"/>
    </row>
    <row r="10" spans="1:18" ht="15" customHeight="1" x14ac:dyDescent="0.25">
      <c r="A10" s="39" t="s">
        <v>25</v>
      </c>
      <c r="B10" s="37" t="s">
        <v>14</v>
      </c>
      <c r="C10" s="23"/>
      <c r="D10" s="23"/>
      <c r="E10" s="23"/>
      <c r="F10" s="23"/>
      <c r="G10" s="23"/>
      <c r="H10" s="23"/>
      <c r="I10" s="23"/>
      <c r="J10" s="23"/>
      <c r="K10" s="23">
        <v>0</v>
      </c>
      <c r="L10" s="23">
        <v>0</v>
      </c>
      <c r="M10" s="115">
        <f>L10+K10</f>
        <v>0</v>
      </c>
      <c r="N10" s="93"/>
      <c r="O10" s="275" t="s">
        <v>97</v>
      </c>
      <c r="P10" s="276"/>
      <c r="Q10" s="49" t="s">
        <v>74</v>
      </c>
      <c r="R10" s="38"/>
    </row>
    <row r="11" spans="1:18" ht="13.5" customHeight="1" x14ac:dyDescent="0.25">
      <c r="A11" s="39" t="s">
        <v>26</v>
      </c>
      <c r="B11" s="37" t="s">
        <v>16</v>
      </c>
      <c r="C11" s="23"/>
      <c r="D11" s="23"/>
      <c r="E11" s="23"/>
      <c r="F11" s="23"/>
      <c r="G11" s="23"/>
      <c r="H11" s="23"/>
      <c r="I11" s="23"/>
      <c r="J11" s="23"/>
      <c r="K11" s="23">
        <v>34</v>
      </c>
      <c r="L11" s="23">
        <v>0</v>
      </c>
      <c r="M11" s="115">
        <f>L11+K11</f>
        <v>34</v>
      </c>
      <c r="N11" s="93"/>
      <c r="O11" s="117" t="s">
        <v>94</v>
      </c>
      <c r="P11" s="124" t="s">
        <v>95</v>
      </c>
      <c r="Q11" s="75"/>
      <c r="R11" s="40"/>
    </row>
    <row r="12" spans="1:18" ht="13.5" customHeight="1" x14ac:dyDescent="0.25">
      <c r="A12" s="41"/>
      <c r="B12" s="37" t="s">
        <v>17</v>
      </c>
      <c r="C12" s="23"/>
      <c r="D12" s="23"/>
      <c r="E12" s="23"/>
      <c r="F12" s="23"/>
      <c r="G12" s="23"/>
      <c r="H12" s="23"/>
      <c r="I12" s="23"/>
      <c r="J12" s="23"/>
      <c r="K12" s="23">
        <v>22</v>
      </c>
      <c r="L12" s="23">
        <v>10</v>
      </c>
      <c r="M12" s="115">
        <f>L12+K12</f>
        <v>32</v>
      </c>
      <c r="N12" s="93"/>
      <c r="O12" s="75"/>
      <c r="P12" s="75"/>
      <c r="Q12" s="75"/>
      <c r="R12" s="40"/>
    </row>
    <row r="13" spans="1:18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29"/>
      <c r="R13" s="40"/>
    </row>
    <row r="14" spans="1:18" ht="15" x14ac:dyDescent="0.25">
      <c r="A14" s="36"/>
      <c r="B14" s="22" t="s">
        <v>12</v>
      </c>
      <c r="C14" s="23"/>
      <c r="D14" s="23"/>
      <c r="E14" s="23"/>
      <c r="F14" s="23"/>
      <c r="G14" s="23"/>
      <c r="H14" s="23"/>
      <c r="I14" s="23"/>
      <c r="J14" s="23"/>
      <c r="K14" s="23">
        <v>113</v>
      </c>
      <c r="L14" s="23">
        <v>50</v>
      </c>
      <c r="M14" s="115">
        <f>L14+K14</f>
        <v>163</v>
      </c>
      <c r="N14" s="122"/>
      <c r="O14" s="119"/>
      <c r="P14" s="74"/>
      <c r="Q14" s="230"/>
      <c r="R14" s="42"/>
    </row>
    <row r="15" spans="1:18" ht="33.75" customHeight="1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15">
        <f>L15+K15</f>
        <v>0</v>
      </c>
      <c r="N15" s="122"/>
      <c r="O15" s="121"/>
      <c r="P15" s="93"/>
      <c r="Q15" s="43"/>
      <c r="R15" s="35"/>
    </row>
    <row r="16" spans="1:18" ht="15.75" customHeight="1" x14ac:dyDescent="0.25">
      <c r="A16" s="126" t="s">
        <v>15</v>
      </c>
      <c r="B16" s="22" t="s">
        <v>16</v>
      </c>
      <c r="C16" s="23"/>
      <c r="D16" s="23"/>
      <c r="E16" s="23"/>
      <c r="F16" s="23"/>
      <c r="G16" s="23"/>
      <c r="H16" s="23"/>
      <c r="I16" s="23"/>
      <c r="J16" s="23"/>
      <c r="K16" s="23">
        <v>15</v>
      </c>
      <c r="L16" s="23">
        <v>5</v>
      </c>
      <c r="M16" s="115">
        <f>L16+K16</f>
        <v>20</v>
      </c>
      <c r="N16" s="122"/>
      <c r="O16" s="122"/>
      <c r="P16" s="93"/>
      <c r="Q16" s="43"/>
      <c r="R16" s="38"/>
    </row>
    <row r="17" spans="1:18" ht="17.25" customHeight="1" x14ac:dyDescent="0.25">
      <c r="A17" s="43"/>
      <c r="B17" s="22" t="s">
        <v>17</v>
      </c>
      <c r="C17" s="23"/>
      <c r="D17" s="23"/>
      <c r="E17" s="23"/>
      <c r="F17" s="23"/>
      <c r="G17" s="23"/>
      <c r="H17" s="23"/>
      <c r="I17" s="23"/>
      <c r="J17" s="23"/>
      <c r="K17" s="23">
        <v>0</v>
      </c>
      <c r="L17" s="23">
        <v>20</v>
      </c>
      <c r="M17" s="115">
        <f>L17+K17</f>
        <v>20</v>
      </c>
      <c r="N17" s="122"/>
      <c r="O17" s="122"/>
      <c r="P17" s="93"/>
      <c r="Q17" s="41"/>
      <c r="R17" s="40"/>
    </row>
    <row r="18" spans="1:18" ht="21" customHeight="1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519</v>
      </c>
      <c r="O18" s="277" t="s">
        <v>72</v>
      </c>
      <c r="P18" s="278"/>
      <c r="Q18" s="74" t="s">
        <v>71</v>
      </c>
      <c r="R18" s="40"/>
    </row>
    <row r="19" spans="1:18" ht="15" customHeight="1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0</v>
      </c>
      <c r="O19" s="78"/>
      <c r="P19" s="52" t="s">
        <v>151</v>
      </c>
      <c r="Q19" s="74" t="s">
        <v>175</v>
      </c>
      <c r="R19" s="42"/>
    </row>
    <row r="20" spans="1:18" ht="15.75" customHeight="1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82</v>
      </c>
      <c r="O20" s="88" t="s">
        <v>66</v>
      </c>
      <c r="P20" s="85">
        <v>77</v>
      </c>
      <c r="Q20" s="74">
        <v>5005</v>
      </c>
      <c r="R20" s="31"/>
    </row>
    <row r="21" spans="1:18" ht="25.5" customHeight="1" x14ac:dyDescent="0.25">
      <c r="A21" s="16" t="s">
        <v>44</v>
      </c>
      <c r="B21" s="75">
        <v>206.20833333333334</v>
      </c>
      <c r="C21" s="75">
        <v>206.54166666666666</v>
      </c>
      <c r="D21" s="75">
        <f t="shared" ref="D21:D23" si="1">C21-B21</f>
        <v>0.33333333333331439</v>
      </c>
      <c r="E21" s="75">
        <v>206.58333333333334</v>
      </c>
      <c r="F21" s="75">
        <v>206.875</v>
      </c>
      <c r="G21" s="75">
        <f>F21-E21</f>
        <v>0.29166666666665719</v>
      </c>
      <c r="H21" s="75">
        <v>206.92013888888889</v>
      </c>
      <c r="I21" s="75">
        <v>207.20833333333334</v>
      </c>
      <c r="J21" s="81">
        <f>I21-H21-K21</f>
        <v>0.28819444444445708</v>
      </c>
      <c r="K21" s="75"/>
      <c r="L21" s="83">
        <f>D21+G21+J21</f>
        <v>0.91319444444442865</v>
      </c>
      <c r="M21" s="209" t="s">
        <v>45</v>
      </c>
      <c r="N21" s="74">
        <f>M17+M12+M7</f>
        <v>100</v>
      </c>
      <c r="O21" s="89" t="s">
        <v>70</v>
      </c>
      <c r="P21" s="85">
        <v>396</v>
      </c>
      <c r="Q21" s="74">
        <v>9776.5400000000009</v>
      </c>
      <c r="R21" s="28"/>
    </row>
    <row r="22" spans="1:18" ht="27" customHeight="1" x14ac:dyDescent="0.25">
      <c r="A22" s="16" t="s">
        <v>46</v>
      </c>
      <c r="B22" s="75"/>
      <c r="C22" s="75"/>
      <c r="D22" s="75"/>
      <c r="E22" s="75"/>
      <c r="F22" s="75"/>
      <c r="G22" s="75"/>
      <c r="H22" s="75"/>
      <c r="I22" s="75"/>
      <c r="J22" s="81"/>
      <c r="K22" s="85"/>
      <c r="L22" s="83">
        <f>D22+G22+J22</f>
        <v>0</v>
      </c>
      <c r="M22" s="55" t="s">
        <v>47</v>
      </c>
      <c r="N22" s="74">
        <v>30200</v>
      </c>
      <c r="O22" s="91" t="s">
        <v>67</v>
      </c>
      <c r="P22" s="85">
        <v>202</v>
      </c>
      <c r="Q22" s="74">
        <v>5043.67</v>
      </c>
      <c r="R22" s="28"/>
    </row>
    <row r="23" spans="1:18" ht="27" customHeight="1" x14ac:dyDescent="0.25">
      <c r="A23" s="215" t="s">
        <v>48</v>
      </c>
      <c r="B23" s="75">
        <v>206.24652777777777</v>
      </c>
      <c r="C23" s="75">
        <v>206.54166666666666</v>
      </c>
      <c r="D23" s="75">
        <f t="shared" si="1"/>
        <v>0.29513888888888573</v>
      </c>
      <c r="E23" s="75">
        <v>206.64583333333334</v>
      </c>
      <c r="F23" s="75">
        <v>206.875</v>
      </c>
      <c r="G23" s="75">
        <f t="shared" ref="G23" si="2">F23-E23</f>
        <v>0.22916666666665719</v>
      </c>
      <c r="H23" s="75">
        <v>206.99305555555554</v>
      </c>
      <c r="I23" s="75">
        <v>207.20833333333334</v>
      </c>
      <c r="J23" s="81">
        <f>I23-H23-K23</f>
        <v>0.21527777777779988</v>
      </c>
      <c r="K23" s="213"/>
      <c r="L23" s="214">
        <f>D23+G23+J23</f>
        <v>0.73958333333334281</v>
      </c>
      <c r="M23" s="209" t="s">
        <v>65</v>
      </c>
      <c r="N23" s="96">
        <v>8</v>
      </c>
      <c r="O23" s="97" t="s">
        <v>68</v>
      </c>
      <c r="P23" s="86">
        <v>226</v>
      </c>
      <c r="Q23" s="74">
        <v>6992.17</v>
      </c>
      <c r="R23" s="28"/>
    </row>
    <row r="24" spans="1:18" ht="25.5" x14ac:dyDescent="0.25">
      <c r="A24" s="16" t="s">
        <v>77</v>
      </c>
      <c r="B24" s="76"/>
      <c r="C24" s="76"/>
      <c r="D24" s="75">
        <f>SUM(D21:D23)</f>
        <v>0.62847222222220012</v>
      </c>
      <c r="E24" s="77"/>
      <c r="F24" s="77"/>
      <c r="G24" s="75">
        <f>SUM(G21:G23)</f>
        <v>0.52083333333331439</v>
      </c>
      <c r="H24" s="77"/>
      <c r="I24" s="77"/>
      <c r="J24" s="81">
        <f>SUM(J21:J23)</f>
        <v>0.50347222222225696</v>
      </c>
      <c r="K24" s="85"/>
      <c r="L24" s="94">
        <f>SUM(L21:L23)</f>
        <v>1.6527777777777715</v>
      </c>
      <c r="M24" s="74" t="s">
        <v>80</v>
      </c>
      <c r="N24" s="74">
        <v>51685</v>
      </c>
      <c r="P24" s="90" t="s">
        <v>69</v>
      </c>
      <c r="Q24" s="49">
        <v>51685.19</v>
      </c>
      <c r="R24" s="28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N24+Sheet7!O25</f>
        <v>272197.58</v>
      </c>
      <c r="P25" s="209" t="s">
        <v>79</v>
      </c>
      <c r="Q25" s="99">
        <v>56690.19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53000</v>
      </c>
      <c r="P26" s="57" t="s">
        <v>93</v>
      </c>
      <c r="Q26" s="78">
        <f>Q24+Sheet7!Q26</f>
        <v>421943.24000000005</v>
      </c>
      <c r="R26" s="88"/>
    </row>
    <row r="27" spans="1:18" ht="17.25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39.4</v>
      </c>
      <c r="M27" s="63"/>
      <c r="N27" s="100">
        <f>N22/L27</f>
        <v>766.49746192893406</v>
      </c>
      <c r="O27" s="92" t="s">
        <v>75</v>
      </c>
      <c r="P27" s="78"/>
      <c r="Q27" s="74" t="s">
        <v>132</v>
      </c>
      <c r="R27" s="88"/>
    </row>
    <row r="28" spans="1:18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ht="14.25" customHeight="1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  <c r="R30" s="13"/>
    </row>
    <row r="31" spans="1:18" ht="1.5" hidden="1" customHeight="1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  <c r="R31" s="13"/>
    </row>
    <row r="32" spans="1:18" x14ac:dyDescent="0.25">
      <c r="A32" s="68"/>
      <c r="B32" s="73" t="s">
        <v>56</v>
      </c>
      <c r="C32" s="68"/>
      <c r="D32" s="69"/>
      <c r="E32" s="70"/>
      <c r="F32" s="70"/>
      <c r="G32" s="71"/>
      <c r="H32" s="4" t="s">
        <v>54</v>
      </c>
      <c r="I32" s="1"/>
      <c r="J32" s="1"/>
      <c r="K32" s="1"/>
      <c r="P32" s="1" t="s">
        <v>55</v>
      </c>
    </row>
    <row r="33" spans="1:14" x14ac:dyDescent="0.25">
      <c r="A33" s="68"/>
      <c r="B33" s="73"/>
      <c r="C33" s="68"/>
      <c r="D33" s="69"/>
      <c r="E33" s="70"/>
      <c r="F33" s="70"/>
      <c r="G33" s="71"/>
      <c r="H33" s="69"/>
      <c r="I33" s="69"/>
      <c r="J33" s="69"/>
      <c r="K33" s="72"/>
      <c r="L33" s="72"/>
      <c r="M33" s="70"/>
    </row>
    <row r="34" spans="1:14" x14ac:dyDescent="0.25">
      <c r="A34" s="68"/>
      <c r="L34" s="6"/>
      <c r="M34" s="4"/>
    </row>
    <row r="35" spans="1:14" x14ac:dyDescent="0.25">
      <c r="A35" s="68"/>
      <c r="B35" s="73"/>
      <c r="C35" s="68"/>
      <c r="D35" s="69"/>
      <c r="E35" s="70"/>
      <c r="F35" s="70"/>
      <c r="G35" s="71"/>
      <c r="H35" s="69"/>
      <c r="I35" s="69"/>
      <c r="J35" s="69"/>
      <c r="K35" s="72"/>
      <c r="L35" s="72"/>
      <c r="M35" s="68"/>
      <c r="N35" s="68"/>
    </row>
    <row r="39" spans="1:14" x14ac:dyDescent="0.25">
      <c r="M39" s="56" t="s">
        <v>11</v>
      </c>
    </row>
    <row r="42" spans="1:14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.98425196850393704" right="0" top="0" bottom="0" header="0.31496062992125984" footer="0.31496062992125984"/>
  <pageSetup paperSize="9" scale="87" orientation="landscape" horizontalDpi="4294967293" vertic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opLeftCell="A7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176</v>
      </c>
    </row>
    <row r="3" spans="1:18" ht="37.5" customHeight="1" x14ac:dyDescent="0.25">
      <c r="A3" s="15" t="s">
        <v>2</v>
      </c>
      <c r="B3" s="16" t="s">
        <v>3</v>
      </c>
      <c r="C3" s="17" t="s">
        <v>141</v>
      </c>
      <c r="D3" s="17" t="s">
        <v>142</v>
      </c>
      <c r="E3" s="17" t="s">
        <v>4</v>
      </c>
      <c r="F3" s="17" t="s">
        <v>143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62</v>
      </c>
      <c r="L3" s="18" t="s">
        <v>63</v>
      </c>
      <c r="M3" s="114" t="s">
        <v>92</v>
      </c>
      <c r="N3" s="19" t="s">
        <v>10</v>
      </c>
      <c r="O3" s="275" t="s">
        <v>73</v>
      </c>
      <c r="P3" s="276"/>
      <c r="Q3" s="49" t="s">
        <v>74</v>
      </c>
      <c r="R3" s="20"/>
    </row>
    <row r="4" spans="1:18" ht="15" customHeight="1" x14ac:dyDescent="0.25">
      <c r="A4" s="21"/>
      <c r="B4" s="22" t="s">
        <v>12</v>
      </c>
      <c r="C4" s="23">
        <v>25</v>
      </c>
      <c r="D4" s="23">
        <v>35</v>
      </c>
      <c r="E4" s="23">
        <v>32</v>
      </c>
      <c r="F4" s="23">
        <v>27</v>
      </c>
      <c r="G4" s="23">
        <v>35</v>
      </c>
      <c r="H4" s="23">
        <v>36</v>
      </c>
      <c r="I4" s="23">
        <v>17</v>
      </c>
      <c r="J4" s="23"/>
      <c r="K4" s="23">
        <v>110</v>
      </c>
      <c r="L4" s="23">
        <v>97</v>
      </c>
      <c r="M4" s="115">
        <f>K4+L4</f>
        <v>207</v>
      </c>
      <c r="N4" s="123"/>
      <c r="O4" s="117" t="s">
        <v>94</v>
      </c>
      <c r="P4" s="124" t="s">
        <v>95</v>
      </c>
      <c r="Q4" s="36"/>
      <c r="R4" s="113"/>
    </row>
    <row r="5" spans="1:18" ht="16.5" customHeight="1" x14ac:dyDescent="0.25">
      <c r="A5" s="24" t="s">
        <v>13</v>
      </c>
      <c r="B5" s="22" t="s">
        <v>14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0</v>
      </c>
      <c r="M5" s="115">
        <f>K5+L5</f>
        <v>0</v>
      </c>
      <c r="N5" s="123"/>
      <c r="O5" s="75"/>
      <c r="P5" s="75"/>
      <c r="Q5" s="75"/>
      <c r="R5" s="13"/>
    </row>
    <row r="6" spans="1:18" ht="15.75" customHeight="1" x14ac:dyDescent="0.25">
      <c r="A6" s="24" t="s">
        <v>15</v>
      </c>
      <c r="B6" s="22" t="s">
        <v>16</v>
      </c>
      <c r="C6" s="23">
        <v>4</v>
      </c>
      <c r="D6" s="23">
        <v>6</v>
      </c>
      <c r="E6" s="23">
        <v>4</v>
      </c>
      <c r="F6" s="23">
        <v>5</v>
      </c>
      <c r="G6" s="23"/>
      <c r="H6" s="23">
        <v>5</v>
      </c>
      <c r="I6" s="23">
        <v>4</v>
      </c>
      <c r="J6" s="23"/>
      <c r="K6" s="23">
        <v>20</v>
      </c>
      <c r="L6" s="23">
        <v>10</v>
      </c>
      <c r="M6" s="115">
        <f t="shared" ref="M6:M7" si="0">K6+L6</f>
        <v>30</v>
      </c>
      <c r="N6" s="123"/>
      <c r="O6" s="118"/>
      <c r="P6" s="74"/>
      <c r="Q6" s="229"/>
      <c r="R6" s="13"/>
    </row>
    <row r="7" spans="1:18" ht="15" customHeight="1" x14ac:dyDescent="0.25">
      <c r="A7" s="26"/>
      <c r="B7" s="22" t="s">
        <v>17</v>
      </c>
      <c r="C7" s="23">
        <v>10</v>
      </c>
      <c r="D7" s="23">
        <v>15</v>
      </c>
      <c r="E7" s="23">
        <v>15</v>
      </c>
      <c r="F7" s="23">
        <v>3</v>
      </c>
      <c r="G7" s="23">
        <v>10</v>
      </c>
      <c r="H7" s="23">
        <v>3</v>
      </c>
      <c r="I7" s="23">
        <v>8</v>
      </c>
      <c r="J7" s="23"/>
      <c r="K7" s="23">
        <v>9</v>
      </c>
      <c r="L7" s="23">
        <v>55</v>
      </c>
      <c r="M7" s="115">
        <f t="shared" si="0"/>
        <v>64</v>
      </c>
      <c r="N7" s="123" t="s">
        <v>11</v>
      </c>
      <c r="O7" s="75"/>
      <c r="P7" s="75"/>
      <c r="Q7" s="75"/>
      <c r="R7" s="13"/>
    </row>
    <row r="8" spans="1:18" ht="25.5" x14ac:dyDescent="0.25">
      <c r="A8" s="32" t="s">
        <v>2</v>
      </c>
      <c r="B8" s="33" t="s">
        <v>3</v>
      </c>
      <c r="C8" s="17" t="s">
        <v>158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  <c r="J8" s="17" t="s">
        <v>24</v>
      </c>
      <c r="K8" s="18" t="s">
        <v>9</v>
      </c>
      <c r="L8" s="18" t="s">
        <v>9</v>
      </c>
      <c r="M8" s="114" t="s">
        <v>92</v>
      </c>
      <c r="N8" s="34" t="s">
        <v>10</v>
      </c>
      <c r="O8" s="118"/>
      <c r="P8" s="74"/>
      <c r="Q8" s="229" t="s">
        <v>0</v>
      </c>
      <c r="R8" s="31"/>
    </row>
    <row r="9" spans="1:18" ht="15" x14ac:dyDescent="0.25">
      <c r="A9" s="36"/>
      <c r="B9" s="37" t="s">
        <v>12</v>
      </c>
      <c r="C9" s="23"/>
      <c r="D9" s="23"/>
      <c r="E9" s="23"/>
      <c r="F9" s="23"/>
      <c r="G9" s="23"/>
      <c r="H9" s="23"/>
      <c r="I9" s="23"/>
      <c r="J9" s="23"/>
      <c r="K9" s="23">
        <v>81</v>
      </c>
      <c r="L9" s="23">
        <v>112</v>
      </c>
      <c r="M9" s="115">
        <f>L9+K9</f>
        <v>193</v>
      </c>
      <c r="N9" s="93"/>
      <c r="O9" s="120"/>
      <c r="P9" s="93"/>
      <c r="Q9" s="41"/>
      <c r="R9" s="35"/>
    </row>
    <row r="10" spans="1:18" ht="15" customHeight="1" x14ac:dyDescent="0.25">
      <c r="A10" s="39" t="s">
        <v>25</v>
      </c>
      <c r="B10" s="37" t="s">
        <v>14</v>
      </c>
      <c r="C10" s="23"/>
      <c r="D10" s="23"/>
      <c r="E10" s="23"/>
      <c r="F10" s="23"/>
      <c r="G10" s="23"/>
      <c r="H10" s="23"/>
      <c r="I10" s="23"/>
      <c r="J10" s="23"/>
      <c r="K10" s="23">
        <v>0</v>
      </c>
      <c r="L10" s="23">
        <v>0</v>
      </c>
      <c r="M10" s="115">
        <f>L10+K10</f>
        <v>0</v>
      </c>
      <c r="N10" s="93"/>
      <c r="O10" s="275" t="s">
        <v>97</v>
      </c>
      <c r="P10" s="276"/>
      <c r="Q10" s="49" t="s">
        <v>74</v>
      </c>
      <c r="R10" s="38"/>
    </row>
    <row r="11" spans="1:18" ht="13.5" customHeight="1" x14ac:dyDescent="0.25">
      <c r="A11" s="39" t="s">
        <v>26</v>
      </c>
      <c r="B11" s="37" t="s">
        <v>16</v>
      </c>
      <c r="C11" s="23"/>
      <c r="D11" s="23"/>
      <c r="E11" s="23"/>
      <c r="F11" s="23"/>
      <c r="G11" s="23"/>
      <c r="H11" s="23"/>
      <c r="I11" s="23"/>
      <c r="J11" s="23"/>
      <c r="K11" s="23">
        <v>5</v>
      </c>
      <c r="L11" s="23">
        <v>5</v>
      </c>
      <c r="M11" s="115">
        <f>L11+K11</f>
        <v>10</v>
      </c>
      <c r="N11" s="93"/>
      <c r="O11" s="117" t="s">
        <v>94</v>
      </c>
      <c r="P11" s="124" t="s">
        <v>95</v>
      </c>
      <c r="Q11" s="75"/>
      <c r="R11" s="40"/>
    </row>
    <row r="12" spans="1:18" ht="13.5" customHeight="1" x14ac:dyDescent="0.25">
      <c r="A12" s="41"/>
      <c r="B12" s="37" t="s">
        <v>17</v>
      </c>
      <c r="C12" s="23"/>
      <c r="D12" s="23"/>
      <c r="E12" s="23"/>
      <c r="F12" s="23"/>
      <c r="G12" s="23"/>
      <c r="H12" s="23"/>
      <c r="I12" s="23"/>
      <c r="J12" s="23"/>
      <c r="K12" s="23">
        <v>17</v>
      </c>
      <c r="L12" s="23">
        <v>11</v>
      </c>
      <c r="M12" s="115">
        <f>L12+K12</f>
        <v>28</v>
      </c>
      <c r="N12" s="93"/>
      <c r="O12" s="75"/>
      <c r="P12" s="75"/>
      <c r="Q12" s="75"/>
      <c r="R12" s="40"/>
    </row>
    <row r="13" spans="1:18" ht="38.25" x14ac:dyDescent="0.25">
      <c r="A13" s="32" t="s">
        <v>2</v>
      </c>
      <c r="B13" s="33" t="s">
        <v>3</v>
      </c>
      <c r="C13" s="17" t="s">
        <v>159</v>
      </c>
      <c r="D13" s="17" t="s">
        <v>27</v>
      </c>
      <c r="E13" s="17" t="s">
        <v>28</v>
      </c>
      <c r="F13" s="17" t="s">
        <v>29</v>
      </c>
      <c r="G13" s="17" t="s">
        <v>30</v>
      </c>
      <c r="H13" s="17" t="s">
        <v>31</v>
      </c>
      <c r="I13" s="17" t="s">
        <v>32</v>
      </c>
      <c r="J13" s="17" t="s">
        <v>33</v>
      </c>
      <c r="K13" s="18" t="s">
        <v>9</v>
      </c>
      <c r="L13" s="18" t="s">
        <v>9</v>
      </c>
      <c r="M13" s="114" t="s">
        <v>92</v>
      </c>
      <c r="N13" s="34" t="s">
        <v>10</v>
      </c>
      <c r="O13" s="118"/>
      <c r="P13" s="74"/>
      <c r="Q13" s="229"/>
      <c r="R13" s="40"/>
    </row>
    <row r="14" spans="1:18" ht="15" x14ac:dyDescent="0.25">
      <c r="A14" s="36"/>
      <c r="B14" s="22" t="s">
        <v>12</v>
      </c>
      <c r="C14" s="23">
        <v>30</v>
      </c>
      <c r="D14" s="23">
        <v>370</v>
      </c>
      <c r="E14" s="23">
        <v>33</v>
      </c>
      <c r="F14" s="23">
        <v>35</v>
      </c>
      <c r="G14" s="23">
        <v>35</v>
      </c>
      <c r="H14" s="23">
        <v>40</v>
      </c>
      <c r="I14" s="23">
        <v>45</v>
      </c>
      <c r="J14" s="23"/>
      <c r="K14" s="23">
        <v>140</v>
      </c>
      <c r="L14" s="23">
        <v>115</v>
      </c>
      <c r="M14" s="115">
        <f>L14+K14</f>
        <v>255</v>
      </c>
      <c r="N14" s="122"/>
      <c r="O14" s="119"/>
      <c r="P14" s="74"/>
      <c r="Q14" s="230"/>
      <c r="R14" s="42"/>
    </row>
    <row r="15" spans="1:18" x14ac:dyDescent="0.25">
      <c r="A15" s="125" t="s">
        <v>34</v>
      </c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15">
        <f>L15+K15</f>
        <v>0</v>
      </c>
      <c r="N15" s="122"/>
      <c r="O15" s="121"/>
      <c r="P15" s="93"/>
      <c r="Q15" s="43"/>
      <c r="R15" s="35"/>
    </row>
    <row r="16" spans="1:18" ht="15.75" customHeight="1" x14ac:dyDescent="0.25">
      <c r="A16" s="126" t="s">
        <v>15</v>
      </c>
      <c r="B16" s="22" t="s">
        <v>16</v>
      </c>
      <c r="C16" s="23">
        <v>1</v>
      </c>
      <c r="D16" s="23"/>
      <c r="E16" s="23">
        <v>4</v>
      </c>
      <c r="F16" s="23"/>
      <c r="G16" s="23">
        <v>2</v>
      </c>
      <c r="H16" s="23">
        <v>2</v>
      </c>
      <c r="I16" s="23">
        <v>6</v>
      </c>
      <c r="J16" s="23"/>
      <c r="K16" s="23">
        <v>5</v>
      </c>
      <c r="L16" s="23">
        <v>10</v>
      </c>
      <c r="M16" s="115">
        <f>L16+K16</f>
        <v>15</v>
      </c>
      <c r="N16" s="122"/>
      <c r="O16" s="122"/>
      <c r="P16" s="93"/>
      <c r="Q16" s="43"/>
      <c r="R16" s="38"/>
    </row>
    <row r="17" spans="1:18" ht="17.25" customHeight="1" x14ac:dyDescent="0.25">
      <c r="A17" s="43"/>
      <c r="B17" s="22" t="s">
        <v>17</v>
      </c>
      <c r="C17" s="23"/>
      <c r="D17" s="23">
        <v>7</v>
      </c>
      <c r="E17" s="23">
        <v>8</v>
      </c>
      <c r="F17" s="23">
        <v>15</v>
      </c>
      <c r="G17" s="23">
        <v>18</v>
      </c>
      <c r="H17" s="23">
        <v>7</v>
      </c>
      <c r="I17" s="23">
        <v>6</v>
      </c>
      <c r="J17" s="23"/>
      <c r="K17" s="23">
        <v>35</v>
      </c>
      <c r="L17" s="23">
        <v>26</v>
      </c>
      <c r="M17" s="115">
        <f>L17+K17</f>
        <v>61</v>
      </c>
      <c r="N17" s="122"/>
      <c r="O17" s="122"/>
      <c r="P17" s="93"/>
      <c r="Q17" s="41"/>
      <c r="R17" s="40"/>
    </row>
    <row r="18" spans="1:18" ht="21" customHeight="1" x14ac:dyDescent="0.25">
      <c r="A18" s="43"/>
      <c r="B18" s="44" t="s">
        <v>35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09" t="s">
        <v>36</v>
      </c>
      <c r="N18" s="74">
        <f>M4+M9+M14</f>
        <v>655</v>
      </c>
      <c r="O18" s="277" t="s">
        <v>72</v>
      </c>
      <c r="P18" s="278"/>
      <c r="Q18" s="74" t="s">
        <v>71</v>
      </c>
      <c r="R18" s="40"/>
    </row>
    <row r="19" spans="1:18" ht="15" customHeight="1" x14ac:dyDescent="0.25">
      <c r="A19" s="16" t="s">
        <v>37</v>
      </c>
      <c r="B19" s="279" t="s">
        <v>38</v>
      </c>
      <c r="C19" s="276"/>
      <c r="D19" s="280"/>
      <c r="E19" s="279" t="s">
        <v>60</v>
      </c>
      <c r="F19" s="276"/>
      <c r="G19" s="280"/>
      <c r="H19" s="279" t="s">
        <v>59</v>
      </c>
      <c r="I19" s="276"/>
      <c r="J19" s="280"/>
      <c r="K19" s="51" t="s">
        <v>11</v>
      </c>
      <c r="L19" s="51"/>
      <c r="M19" s="209" t="s">
        <v>39</v>
      </c>
      <c r="N19" s="74">
        <f>M5+M10+M15</f>
        <v>0</v>
      </c>
      <c r="O19" s="78">
        <v>875.79</v>
      </c>
      <c r="P19" s="52" t="s">
        <v>177</v>
      </c>
      <c r="Q19" s="74" t="s">
        <v>178</v>
      </c>
      <c r="R19" s="42"/>
    </row>
    <row r="20" spans="1:18" ht="15.75" customHeight="1" x14ac:dyDescent="0.25">
      <c r="A20" s="16"/>
      <c r="B20" s="53" t="s">
        <v>40</v>
      </c>
      <c r="C20" s="54" t="s">
        <v>41</v>
      </c>
      <c r="D20" s="54" t="s">
        <v>42</v>
      </c>
      <c r="E20" s="53" t="s">
        <v>40</v>
      </c>
      <c r="F20" s="54" t="s">
        <v>41</v>
      </c>
      <c r="G20" s="54" t="s">
        <v>42</v>
      </c>
      <c r="H20" s="53" t="s">
        <v>40</v>
      </c>
      <c r="I20" s="54" t="s">
        <v>41</v>
      </c>
      <c r="J20" s="80" t="s">
        <v>42</v>
      </c>
      <c r="K20" s="86" t="s">
        <v>64</v>
      </c>
      <c r="L20" s="82" t="s">
        <v>43</v>
      </c>
      <c r="M20" s="209" t="s">
        <v>76</v>
      </c>
      <c r="N20" s="74">
        <f>M6+M11+M16</f>
        <v>55</v>
      </c>
      <c r="O20" s="88" t="s">
        <v>66</v>
      </c>
      <c r="P20" s="85">
        <v>90</v>
      </c>
      <c r="Q20" s="74">
        <v>5850</v>
      </c>
      <c r="R20" s="31"/>
    </row>
    <row r="21" spans="1:18" ht="25.5" customHeight="1" x14ac:dyDescent="0.25">
      <c r="A21" s="16" t="s">
        <v>44</v>
      </c>
      <c r="B21" s="75">
        <v>206.24652777777777</v>
      </c>
      <c r="C21" s="75">
        <v>206.54166666666666</v>
      </c>
      <c r="D21" s="75">
        <f t="shared" ref="D21:D23" si="1">C21-B21</f>
        <v>0.29513888888888573</v>
      </c>
      <c r="E21" s="75">
        <v>206.60416666666666</v>
      </c>
      <c r="F21" s="75">
        <v>206.875</v>
      </c>
      <c r="G21" s="75">
        <f>F21-E21</f>
        <v>0.27083333333334281</v>
      </c>
      <c r="H21" s="75">
        <v>206.90625</v>
      </c>
      <c r="I21" s="75">
        <v>207.20833333333334</v>
      </c>
      <c r="J21" s="81">
        <f>I21-H21-K21</f>
        <v>0.30208333333334281</v>
      </c>
      <c r="K21" s="75"/>
      <c r="L21" s="83">
        <f>D21+G21+J21</f>
        <v>0.86805555555557135</v>
      </c>
      <c r="M21" s="209" t="s">
        <v>45</v>
      </c>
      <c r="N21" s="74">
        <f>M17+M12+M7</f>
        <v>153</v>
      </c>
      <c r="O21" s="89" t="s">
        <v>70</v>
      </c>
      <c r="P21" s="85">
        <v>369</v>
      </c>
      <c r="Q21" s="74">
        <v>9452.2199999999993</v>
      </c>
      <c r="R21" s="28"/>
    </row>
    <row r="22" spans="1:18" ht="27" customHeight="1" x14ac:dyDescent="0.25">
      <c r="A22" s="16" t="s">
        <v>46</v>
      </c>
      <c r="B22" s="75"/>
      <c r="C22" s="75"/>
      <c r="D22" s="75"/>
      <c r="E22" s="75"/>
      <c r="F22" s="75"/>
      <c r="G22" s="75"/>
      <c r="H22" s="75"/>
      <c r="I22" s="75"/>
      <c r="J22" s="81"/>
      <c r="K22" s="85"/>
      <c r="L22" s="83">
        <f>D22+G22+J22</f>
        <v>0</v>
      </c>
      <c r="M22" s="55" t="s">
        <v>47</v>
      </c>
      <c r="N22" s="74">
        <v>35500</v>
      </c>
      <c r="O22" s="91" t="s">
        <v>67</v>
      </c>
      <c r="P22" s="85">
        <v>161</v>
      </c>
      <c r="Q22" s="74">
        <v>4135.2299999999996</v>
      </c>
      <c r="R22" s="28"/>
    </row>
    <row r="23" spans="1:18" ht="27" customHeight="1" x14ac:dyDescent="0.25">
      <c r="A23" s="215" t="s">
        <v>48</v>
      </c>
      <c r="B23" s="75">
        <v>206.25</v>
      </c>
      <c r="C23" s="75">
        <v>206.54166666666666</v>
      </c>
      <c r="D23" s="75">
        <f t="shared" si="1"/>
        <v>0.29166666666665719</v>
      </c>
      <c r="E23" s="75">
        <v>206.59027777777777</v>
      </c>
      <c r="F23" s="75">
        <v>206.875</v>
      </c>
      <c r="G23" s="75">
        <f t="shared" ref="G23" si="2">F23-E23</f>
        <v>0.28472222222222854</v>
      </c>
      <c r="H23" s="75">
        <v>206.90972222222223</v>
      </c>
      <c r="I23" s="75">
        <v>207.20833333333334</v>
      </c>
      <c r="J23" s="81">
        <f>I23-H23-K23</f>
        <v>0.29861111111111427</v>
      </c>
      <c r="K23" s="213"/>
      <c r="L23" s="214">
        <f>D23+G23+J23</f>
        <v>0.875</v>
      </c>
      <c r="M23" s="209" t="s">
        <v>65</v>
      </c>
      <c r="N23" s="96">
        <v>8</v>
      </c>
      <c r="O23" s="97" t="s">
        <v>68</v>
      </c>
      <c r="P23" s="86">
        <v>204</v>
      </c>
      <c r="Q23" s="74">
        <v>6293.89</v>
      </c>
      <c r="R23" s="28"/>
    </row>
    <row r="24" spans="1:18" ht="25.5" x14ac:dyDescent="0.25">
      <c r="A24" s="16" t="s">
        <v>77</v>
      </c>
      <c r="B24" s="76"/>
      <c r="C24" s="76"/>
      <c r="D24" s="75">
        <f>SUM(D21:D23)</f>
        <v>0.58680555555554292</v>
      </c>
      <c r="E24" s="77"/>
      <c r="F24" s="77"/>
      <c r="G24" s="75">
        <f>SUM(G21:G23)</f>
        <v>0.55555555555557135</v>
      </c>
      <c r="H24" s="77"/>
      <c r="I24" s="77"/>
      <c r="J24" s="81">
        <f>SUM(J21:J23)</f>
        <v>0.60069444444445708</v>
      </c>
      <c r="K24" s="85"/>
      <c r="L24" s="94">
        <f>SUM(L21:L23)</f>
        <v>1.7430555555555713</v>
      </c>
      <c r="M24" s="74" t="s">
        <v>80</v>
      </c>
      <c r="N24" s="74">
        <v>30086.560000000001</v>
      </c>
      <c r="P24" s="90" t="s">
        <v>69</v>
      </c>
      <c r="Q24" s="49">
        <v>50292.55</v>
      </c>
      <c r="R24" s="28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81</v>
      </c>
      <c r="O25" s="78">
        <f>N24+Sheet8!O25</f>
        <v>302284.14</v>
      </c>
      <c r="P25" s="209" t="s">
        <v>79</v>
      </c>
      <c r="Q25" s="99">
        <v>56142.55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16"/>
      <c r="N26" s="59" t="s">
        <v>49</v>
      </c>
      <c r="O26" s="25">
        <v>56000</v>
      </c>
      <c r="P26" s="57" t="s">
        <v>93</v>
      </c>
      <c r="Q26" s="78">
        <f>Q24+Sheet8!Q26</f>
        <v>472235.79000000004</v>
      </c>
      <c r="R26" s="88"/>
    </row>
    <row r="27" spans="1:18" ht="16.5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41.5</v>
      </c>
      <c r="M27" s="63"/>
      <c r="N27" s="100">
        <f>N22/L27</f>
        <v>855.42168674698792</v>
      </c>
      <c r="O27" s="92" t="s">
        <v>75</v>
      </c>
      <c r="P27" s="78"/>
      <c r="Q27" s="74" t="s">
        <v>132</v>
      </c>
      <c r="R27" s="88"/>
    </row>
    <row r="28" spans="1:18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ht="14.25" customHeight="1" x14ac:dyDescent="0.25">
      <c r="A30" s="68"/>
      <c r="B30" s="73" t="s">
        <v>61</v>
      </c>
      <c r="C30" s="68"/>
      <c r="D30" s="69"/>
      <c r="E30" s="70"/>
      <c r="F30" s="70"/>
      <c r="G30" s="71"/>
      <c r="H30" s="70" t="s">
        <v>96</v>
      </c>
      <c r="I30" s="69"/>
      <c r="J30" s="69"/>
      <c r="P30" s="70" t="s">
        <v>52</v>
      </c>
      <c r="R30" s="13"/>
    </row>
    <row r="31" spans="1:18" ht="1.5" hidden="1" customHeight="1" x14ac:dyDescent="0.25">
      <c r="A31" s="68"/>
      <c r="B31" s="73" t="s">
        <v>56</v>
      </c>
      <c r="C31" s="68"/>
      <c r="D31" s="69"/>
      <c r="E31" s="70"/>
      <c r="F31" s="70"/>
      <c r="G31" s="71"/>
      <c r="H31" s="4" t="s">
        <v>54</v>
      </c>
      <c r="I31" s="1"/>
      <c r="J31" s="1"/>
      <c r="K31" s="1"/>
      <c r="P31" s="1" t="s">
        <v>55</v>
      </c>
      <c r="R31" s="13"/>
    </row>
    <row r="32" spans="1:18" x14ac:dyDescent="0.25">
      <c r="A32" s="68"/>
      <c r="B32" s="73" t="s">
        <v>56</v>
      </c>
      <c r="C32" s="68"/>
      <c r="D32" s="69"/>
      <c r="E32" s="70"/>
      <c r="F32" s="70"/>
      <c r="G32" s="71"/>
      <c r="H32" s="4" t="s">
        <v>54</v>
      </c>
      <c r="I32" s="1"/>
      <c r="J32" s="1"/>
      <c r="K32" s="1"/>
      <c r="P32" s="1" t="s">
        <v>55</v>
      </c>
    </row>
    <row r="33" spans="1:14" x14ac:dyDescent="0.25">
      <c r="A33" s="68"/>
      <c r="B33" s="73"/>
      <c r="C33" s="68"/>
      <c r="D33" s="69"/>
      <c r="E33" s="70"/>
      <c r="F33" s="70"/>
      <c r="G33" s="71"/>
      <c r="H33" s="69"/>
      <c r="I33" s="69"/>
      <c r="J33" s="69"/>
      <c r="K33" s="72"/>
      <c r="L33" s="72"/>
      <c r="M33" s="70"/>
    </row>
    <row r="34" spans="1:14" x14ac:dyDescent="0.25">
      <c r="A34" s="68"/>
      <c r="L34" s="6"/>
      <c r="M34" s="4"/>
    </row>
    <row r="35" spans="1:14" x14ac:dyDescent="0.25">
      <c r="A35" s="68"/>
      <c r="B35" s="73"/>
      <c r="C35" s="68"/>
      <c r="D35" s="69"/>
      <c r="E35" s="70"/>
      <c r="F35" s="70"/>
      <c r="G35" s="71"/>
      <c r="H35" s="69"/>
      <c r="I35" s="69"/>
      <c r="J35" s="69"/>
      <c r="K35" s="72"/>
      <c r="L35" s="72"/>
      <c r="M35" s="68"/>
      <c r="N35" s="68"/>
    </row>
    <row r="39" spans="1:14" x14ac:dyDescent="0.25">
      <c r="M39" s="56" t="s">
        <v>11</v>
      </c>
    </row>
    <row r="42" spans="1:14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1" right="0" top="0.5" bottom="0" header="0.31496062992126" footer="0.31496062992126"/>
  <pageSetup paperSize="9" scale="86" orientation="landscape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Sept2019</vt:lpstr>
      <vt:lpstr>aug 19</vt:lpstr>
      <vt:lpstr>Nov stream I </vt:lpstr>
      <vt:lpstr>Nov stream II </vt:lpstr>
      <vt:lpstr>Nov stream III</vt:lpstr>
      <vt:lpstr>Sheet37</vt:lpstr>
      <vt:lpstr>Sheet33</vt:lpstr>
      <vt:lpstr>Sheet34</vt:lpstr>
      <vt:lpstr>Sheet35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2020-02-01T06:21:01Z</dcterms:modified>
</cp:coreProperties>
</file>