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" i="2" l="1"/>
  <c r="P4" i="2" s="1"/>
  <c r="I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1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S6" i="2" s="1"/>
  <c r="L7" i="2"/>
  <c r="L8" i="2"/>
  <c r="L9" i="2"/>
  <c r="L10" i="2"/>
  <c r="S10" i="2" s="1"/>
  <c r="L11" i="2"/>
  <c r="S11" i="2" s="1"/>
  <c r="L12" i="2"/>
  <c r="L13" i="2"/>
  <c r="L14" i="2"/>
  <c r="S14" i="2" s="1"/>
  <c r="L15" i="2"/>
  <c r="S15" i="2" s="1"/>
  <c r="L16" i="2"/>
  <c r="L17" i="2"/>
  <c r="L18" i="2"/>
  <c r="S18" i="2" s="1"/>
  <c r="L3" i="2"/>
  <c r="Z19" i="2"/>
  <c r="Y19" i="2"/>
  <c r="W19" i="2"/>
  <c r="K19" i="2"/>
  <c r="E19" i="2"/>
  <c r="D19" i="2"/>
  <c r="AB18" i="2"/>
  <c r="AA18" i="2"/>
  <c r="G18" i="2"/>
  <c r="F18" i="2"/>
  <c r="N18" i="2" s="1"/>
  <c r="AB17" i="2"/>
  <c r="AA17" i="2"/>
  <c r="G17" i="2"/>
  <c r="O17" i="2" s="1"/>
  <c r="F17" i="2"/>
  <c r="N17" i="2" s="1"/>
  <c r="AB16" i="2"/>
  <c r="AA16" i="2"/>
  <c r="G16" i="2"/>
  <c r="O16" i="2" s="1"/>
  <c r="F16" i="2"/>
  <c r="N16" i="2" s="1"/>
  <c r="AB15" i="2"/>
  <c r="AA15" i="2"/>
  <c r="G15" i="2"/>
  <c r="O15" i="2" s="1"/>
  <c r="F15" i="2"/>
  <c r="N15" i="2" s="1"/>
  <c r="AB14" i="2"/>
  <c r="AA14" i="2"/>
  <c r="G14" i="2"/>
  <c r="O14" i="2" s="1"/>
  <c r="F14" i="2"/>
  <c r="N14" i="2" s="1"/>
  <c r="R14" i="2" s="1"/>
  <c r="AB13" i="2"/>
  <c r="AA13" i="2"/>
  <c r="AC13" i="2" s="1"/>
  <c r="G13" i="2"/>
  <c r="O13" i="2" s="1"/>
  <c r="F13" i="2"/>
  <c r="H13" i="2" s="1"/>
  <c r="AB12" i="2"/>
  <c r="AA12" i="2"/>
  <c r="G12" i="2"/>
  <c r="O12" i="2" s="1"/>
  <c r="F12" i="2"/>
  <c r="N12" i="2" s="1"/>
  <c r="AB11" i="2"/>
  <c r="AA11" i="2"/>
  <c r="G11" i="2"/>
  <c r="O11" i="2" s="1"/>
  <c r="F11" i="2"/>
  <c r="N11" i="2" s="1"/>
  <c r="AB10" i="2"/>
  <c r="AA10" i="2"/>
  <c r="G10" i="2"/>
  <c r="O10" i="2" s="1"/>
  <c r="F10" i="2"/>
  <c r="N10" i="2" s="1"/>
  <c r="AM9" i="2"/>
  <c r="AB9" i="2"/>
  <c r="AA9" i="2"/>
  <c r="G9" i="2"/>
  <c r="O9" i="2" s="1"/>
  <c r="F9" i="2"/>
  <c r="AB8" i="2"/>
  <c r="AA8" i="2"/>
  <c r="G8" i="2"/>
  <c r="O8" i="2" s="1"/>
  <c r="F8" i="2"/>
  <c r="AB7" i="2"/>
  <c r="AA7" i="2"/>
  <c r="S7" i="2"/>
  <c r="G7" i="2"/>
  <c r="O7" i="2" s="1"/>
  <c r="F7" i="2"/>
  <c r="AB6" i="2"/>
  <c r="AA6" i="2"/>
  <c r="G6" i="2"/>
  <c r="O6" i="2" s="1"/>
  <c r="F6" i="2"/>
  <c r="N6" i="2" s="1"/>
  <c r="AM5" i="2"/>
  <c r="AB5" i="2"/>
  <c r="AA5" i="2"/>
  <c r="AC5" i="2" s="1"/>
  <c r="J5" i="2"/>
  <c r="J19" i="2" s="1"/>
  <c r="G5" i="2"/>
  <c r="O5" i="2" s="1"/>
  <c r="F5" i="2"/>
  <c r="N5" i="2" s="1"/>
  <c r="AB4" i="2"/>
  <c r="AA4" i="2"/>
  <c r="S4" i="2"/>
  <c r="G4" i="2"/>
  <c r="O4" i="2" s="1"/>
  <c r="F4" i="2"/>
  <c r="N4" i="2" s="1"/>
  <c r="AM3" i="2"/>
  <c r="AB3" i="2"/>
  <c r="AA3" i="2"/>
  <c r="I3" i="2"/>
  <c r="P3" i="2" s="1"/>
  <c r="G3" i="2"/>
  <c r="O3" i="2" s="1"/>
  <c r="F3" i="2"/>
  <c r="N3" i="2" s="1"/>
  <c r="H7" i="2" l="1"/>
  <c r="AC9" i="2"/>
  <c r="H10" i="2"/>
  <c r="AC3" i="2"/>
  <c r="AC6" i="2"/>
  <c r="H9" i="2"/>
  <c r="H17" i="2"/>
  <c r="N13" i="2"/>
  <c r="R13" i="2" s="1"/>
  <c r="N9" i="2"/>
  <c r="R10" i="2"/>
  <c r="T10" i="2" s="1"/>
  <c r="U10" i="2" s="1"/>
  <c r="H14" i="2"/>
  <c r="AC17" i="2"/>
  <c r="N8" i="2"/>
  <c r="R8" i="2" s="1"/>
  <c r="R5" i="2"/>
  <c r="R18" i="2"/>
  <c r="T18" i="2" s="1"/>
  <c r="U18" i="2" s="1"/>
  <c r="V18" i="2" s="1"/>
  <c r="X18" i="2" s="1"/>
  <c r="AD18" i="2" s="1"/>
  <c r="AJ18" i="2" s="1"/>
  <c r="R4" i="2"/>
  <c r="H6" i="2"/>
  <c r="AC8" i="2"/>
  <c r="AC10" i="2"/>
  <c r="R17" i="2"/>
  <c r="N7" i="2"/>
  <c r="R7" i="2" s="1"/>
  <c r="T7" i="2" s="1"/>
  <c r="U7" i="2" s="1"/>
  <c r="AC7" i="2"/>
  <c r="AC14" i="2"/>
  <c r="T4" i="2"/>
  <c r="U4" i="2" s="1"/>
  <c r="P19" i="2"/>
  <c r="H3" i="2"/>
  <c r="H4" i="2"/>
  <c r="R6" i="2"/>
  <c r="T6" i="2" s="1"/>
  <c r="U6" i="2" s="1"/>
  <c r="AC11" i="2"/>
  <c r="T14" i="2"/>
  <c r="U14" i="2" s="1"/>
  <c r="AC15" i="2"/>
  <c r="AC16" i="2"/>
  <c r="AB19" i="2"/>
  <c r="AC12" i="2"/>
  <c r="AC18" i="2"/>
  <c r="R9" i="2"/>
  <c r="Q10" i="2"/>
  <c r="R3" i="2"/>
  <c r="M19" i="2"/>
  <c r="Q4" i="2"/>
  <c r="V4" i="2" s="1"/>
  <c r="X4" i="2" s="1"/>
  <c r="AD4" i="2" s="1"/>
  <c r="AC4" i="2"/>
  <c r="Q7" i="2"/>
  <c r="H5" i="2"/>
  <c r="H8" i="2"/>
  <c r="R11" i="2"/>
  <c r="T11" i="2" s="1"/>
  <c r="U11" i="2" s="1"/>
  <c r="H11" i="2"/>
  <c r="F19" i="2"/>
  <c r="I19" i="2"/>
  <c r="AA19" i="2"/>
  <c r="R15" i="2"/>
  <c r="T15" i="2" s="1"/>
  <c r="U15" i="2" s="1"/>
  <c r="H15" i="2"/>
  <c r="G19" i="2"/>
  <c r="H12" i="2"/>
  <c r="S12" i="2"/>
  <c r="Q14" i="2"/>
  <c r="Q15" i="2"/>
  <c r="H16" i="2"/>
  <c r="V10" i="2" l="1"/>
  <c r="X10" i="2" s="1"/>
  <c r="AD10" i="2" s="1"/>
  <c r="V7" i="2"/>
  <c r="X7" i="2" s="1"/>
  <c r="AD7" i="2" s="1"/>
  <c r="AJ7" i="2" s="1"/>
  <c r="V15" i="2"/>
  <c r="X15" i="2" s="1"/>
  <c r="AD15" i="2" s="1"/>
  <c r="AH15" i="2" s="1"/>
  <c r="V14" i="2"/>
  <c r="X14" i="2" s="1"/>
  <c r="AD14" i="2" s="1"/>
  <c r="AJ14" i="2" s="1"/>
  <c r="AG18" i="2"/>
  <c r="H19" i="2"/>
  <c r="AH18" i="2"/>
  <c r="Q6" i="2"/>
  <c r="V6" i="2" s="1"/>
  <c r="X6" i="2" s="1"/>
  <c r="AD6" i="2" s="1"/>
  <c r="AJ6" i="2" s="1"/>
  <c r="AI18" i="2"/>
  <c r="AC19" i="2"/>
  <c r="AI15" i="2"/>
  <c r="AG15" i="2"/>
  <c r="AJ4" i="2"/>
  <c r="AF4" i="2"/>
  <c r="AI4" i="2"/>
  <c r="AH4" i="2"/>
  <c r="AG4" i="2"/>
  <c r="AG7" i="2"/>
  <c r="AF7" i="2"/>
  <c r="AI7" i="2"/>
  <c r="AH7" i="2"/>
  <c r="L19" i="2"/>
  <c r="S5" i="2"/>
  <c r="Q16" i="2"/>
  <c r="S16" i="2"/>
  <c r="T3" i="2"/>
  <c r="Q8" i="2"/>
  <c r="S8" i="2"/>
  <c r="T8" i="2" s="1"/>
  <c r="U8" i="2" s="1"/>
  <c r="Q11" i="2"/>
  <c r="V11" i="2" s="1"/>
  <c r="X11" i="2" s="1"/>
  <c r="AD11" i="2" s="1"/>
  <c r="Q13" i="2"/>
  <c r="S13" i="2"/>
  <c r="AG6" i="2"/>
  <c r="N19" i="2"/>
  <c r="Q5" i="2"/>
  <c r="Q17" i="2"/>
  <c r="S17" i="2"/>
  <c r="T17" i="2" s="1"/>
  <c r="U17" i="2" s="1"/>
  <c r="AJ10" i="2"/>
  <c r="AF10" i="2"/>
  <c r="AI10" i="2"/>
  <c r="AH10" i="2"/>
  <c r="AG10" i="2"/>
  <c r="R16" i="2"/>
  <c r="T13" i="2"/>
  <c r="U13" i="2" s="1"/>
  <c r="O19" i="2"/>
  <c r="S9" i="2"/>
  <c r="T9" i="2" s="1"/>
  <c r="U9" i="2" s="1"/>
  <c r="Q9" i="2"/>
  <c r="Q3" i="2"/>
  <c r="T16" i="2" l="1"/>
  <c r="U16" i="2" s="1"/>
  <c r="AJ15" i="2"/>
  <c r="AG14" i="2"/>
  <c r="AK14" i="2" s="1"/>
  <c r="AL14" i="2" s="1"/>
  <c r="AM14" i="2" s="1"/>
  <c r="AF15" i="2"/>
  <c r="AI14" i="2"/>
  <c r="AH6" i="2"/>
  <c r="AF14" i="2"/>
  <c r="AI6" i="2"/>
  <c r="AK6" i="2" s="1"/>
  <c r="AH14" i="2"/>
  <c r="AK18" i="2"/>
  <c r="AL18" i="2" s="1"/>
  <c r="AM18" i="2" s="1"/>
  <c r="AO18" i="2" s="1"/>
  <c r="V16" i="2"/>
  <c r="X16" i="2" s="1"/>
  <c r="AD16" i="2" s="1"/>
  <c r="AH16" i="2" s="1"/>
  <c r="V9" i="2"/>
  <c r="X9" i="2" s="1"/>
  <c r="AD9" i="2" s="1"/>
  <c r="AI9" i="2" s="1"/>
  <c r="AF6" i="2"/>
  <c r="AK7" i="2"/>
  <c r="AL7" i="2" s="1"/>
  <c r="AM7" i="2" s="1"/>
  <c r="AO7" i="2" s="1"/>
  <c r="AI11" i="2"/>
  <c r="AH11" i="2"/>
  <c r="AG11" i="2"/>
  <c r="AF11" i="2"/>
  <c r="AJ11" i="2"/>
  <c r="R12" i="2"/>
  <c r="Q12" i="2"/>
  <c r="Q19" i="2" s="1"/>
  <c r="V17" i="2"/>
  <c r="X17" i="2" s="1"/>
  <c r="AD17" i="2" s="1"/>
  <c r="V8" i="2"/>
  <c r="X8" i="2" s="1"/>
  <c r="AD8" i="2" s="1"/>
  <c r="T5" i="2"/>
  <c r="U5" i="2" s="1"/>
  <c r="S19" i="2"/>
  <c r="AK4" i="2"/>
  <c r="AL4" i="2" s="1"/>
  <c r="AJ16" i="2"/>
  <c r="AF16" i="2"/>
  <c r="V5" i="2"/>
  <c r="X5" i="2" s="1"/>
  <c r="AD5" i="2" s="1"/>
  <c r="AK10" i="2"/>
  <c r="AL10" i="2" s="1"/>
  <c r="AM10" i="2" s="1"/>
  <c r="V13" i="2"/>
  <c r="X13" i="2" s="1"/>
  <c r="AD13" i="2" s="1"/>
  <c r="U3" i="2"/>
  <c r="AK15" i="2"/>
  <c r="AL15" i="2" l="1"/>
  <c r="AM15" i="2" s="1"/>
  <c r="AG16" i="2"/>
  <c r="AI16" i="2"/>
  <c r="AK16" i="2"/>
  <c r="AL16" i="2" s="1"/>
  <c r="AM16" i="2" s="1"/>
  <c r="AO16" i="2" s="1"/>
  <c r="AG9" i="2"/>
  <c r="AH9" i="2"/>
  <c r="AJ9" i="2"/>
  <c r="AF9" i="2"/>
  <c r="AL6" i="2"/>
  <c r="AM6" i="2" s="1"/>
  <c r="AO6" i="2" s="1"/>
  <c r="AP6" i="2" s="1"/>
  <c r="AP18" i="2"/>
  <c r="AP7" i="2"/>
  <c r="AG8" i="2"/>
  <c r="AF8" i="2"/>
  <c r="AJ8" i="2"/>
  <c r="AI8" i="2"/>
  <c r="AH8" i="2"/>
  <c r="AM4" i="2"/>
  <c r="AK11" i="2"/>
  <c r="AL11" i="2" s="1"/>
  <c r="AH5" i="2"/>
  <c r="AG5" i="2"/>
  <c r="AJ5" i="2"/>
  <c r="AF5" i="2"/>
  <c r="AI5" i="2"/>
  <c r="AG17" i="2"/>
  <c r="AJ17" i="2"/>
  <c r="AF17" i="2"/>
  <c r="AI17" i="2"/>
  <c r="AH17" i="2"/>
  <c r="AO10" i="2"/>
  <c r="V3" i="2"/>
  <c r="AO15" i="2"/>
  <c r="AG13" i="2"/>
  <c r="AJ13" i="2"/>
  <c r="AF13" i="2"/>
  <c r="AI13" i="2"/>
  <c r="AH13" i="2"/>
  <c r="AO14" i="2"/>
  <c r="T12" i="2"/>
  <c r="R19" i="2"/>
  <c r="AK9" i="2" l="1"/>
  <c r="AL9" i="2" s="1"/>
  <c r="AO9" i="2" s="1"/>
  <c r="AK8" i="2"/>
  <c r="AL8" i="2" s="1"/>
  <c r="AM8" i="2" s="1"/>
  <c r="AK17" i="2"/>
  <c r="AL17" i="2" s="1"/>
  <c r="AM17" i="2" s="1"/>
  <c r="AO17" i="2" s="1"/>
  <c r="AK5" i="2"/>
  <c r="AL5" i="2" s="1"/>
  <c r="AO5" i="2" s="1"/>
  <c r="AP5" i="2" s="1"/>
  <c r="AP16" i="2"/>
  <c r="AK13" i="2"/>
  <c r="AL13" i="2" s="1"/>
  <c r="AM13" i="2" s="1"/>
  <c r="X3" i="2"/>
  <c r="U12" i="2"/>
  <c r="T19" i="2"/>
  <c r="AP10" i="2"/>
  <c r="AP14" i="2"/>
  <c r="AP15" i="2"/>
  <c r="AM11" i="2"/>
  <c r="AO11" i="2" s="1"/>
  <c r="AO4" i="2"/>
  <c r="AP9" i="2" l="1"/>
  <c r="AP17" i="2"/>
  <c r="AP11" i="2"/>
  <c r="V12" i="2"/>
  <c r="U19" i="2"/>
  <c r="AO8" i="2"/>
  <c r="AP4" i="2"/>
  <c r="AD3" i="2"/>
  <c r="AO13" i="2"/>
  <c r="AP13" i="2" l="1"/>
  <c r="AG3" i="2"/>
  <c r="AJ3" i="2"/>
  <c r="AF3" i="2"/>
  <c r="AI3" i="2"/>
  <c r="AH3" i="2"/>
  <c r="AP8" i="2"/>
  <c r="X12" i="2"/>
  <c r="V19" i="2"/>
  <c r="AD12" i="2" l="1"/>
  <c r="X19" i="2"/>
  <c r="AK3" i="2"/>
  <c r="AL3" i="2" l="1"/>
  <c r="AH12" i="2"/>
  <c r="AH19" i="2" s="1"/>
  <c r="AG12" i="2"/>
  <c r="AG19" i="2" s="1"/>
  <c r="AJ12" i="2"/>
  <c r="AI12" i="2"/>
  <c r="AI19" i="2" s="1"/>
  <c r="AF12" i="2"/>
  <c r="AD19" i="2"/>
  <c r="AF19" i="2" l="1"/>
  <c r="AO3" i="2"/>
  <c r="AK12" i="2"/>
  <c r="AJ19" i="2"/>
  <c r="AP3" i="2" l="1"/>
  <c r="AL12" i="2"/>
  <c r="AK19" i="2"/>
  <c r="AM12" i="2" l="1"/>
  <c r="AM19" i="2" s="1"/>
  <c r="AL19" i="2"/>
  <c r="AO12" i="2" l="1"/>
  <c r="AP12" i="2" l="1"/>
  <c r="AP19" i="2" s="1"/>
  <c r="AO19" i="2"/>
</calcChain>
</file>

<file path=xl/sharedStrings.xml><?xml version="1.0" encoding="utf-8"?>
<sst xmlns="http://schemas.openxmlformats.org/spreadsheetml/2006/main" count="89" uniqueCount="59">
  <si>
    <t xml:space="preserve">Monthly </t>
  </si>
  <si>
    <t>Lumpsum Yearly</t>
  </si>
  <si>
    <t>ANNUAL GROSS TOTAL</t>
  </si>
  <si>
    <t>Annual 
Assessable 
Income
(A)</t>
  </si>
  <si>
    <t>Approved Retirement Contribution</t>
  </si>
  <si>
    <t>Allowable  Deduction Under Sec 63 (B)</t>
  </si>
  <si>
    <t>Adjusted 
Taxable
 Income
(A-B)</t>
  </si>
  <si>
    <t>Less</t>
  </si>
  <si>
    <t xml:space="preserve">Annual 
Gross Taxable Income </t>
  </si>
  <si>
    <t>Remote 
Area
(Select)</t>
  </si>
  <si>
    <t>Iife Insurance 
Premium
(Actual)</t>
  </si>
  <si>
    <t>Further Reduction (Schedule 1)</t>
  </si>
  <si>
    <t xml:space="preserve">ANNUAL 
TAXABLE INCOME </t>
  </si>
  <si>
    <t>Choose -Tax Payer Status</t>
  </si>
  <si>
    <t>Social 
Security
Tax (1%)</t>
  </si>
  <si>
    <t>Remunration  Tax</t>
  </si>
  <si>
    <t>Gross 
Tax 
Liability</t>
  </si>
  <si>
    <t>Single 
Woman 
Tax Credit</t>
  </si>
  <si>
    <t>Medical Tax Credit
(15% of Annual Medical Exp)</t>
  </si>
  <si>
    <t>Annual 
Net Tax 
Liability</t>
  </si>
  <si>
    <t>Monthly Tax 
Liability
(12 Months)</t>
  </si>
  <si>
    <t>S.No.</t>
  </si>
  <si>
    <t>Employee Name</t>
  </si>
  <si>
    <t>Months</t>
  </si>
  <si>
    <t>Basic 
Salary</t>
  </si>
  <si>
    <t>Dearness 
Allowance 
(COL)</t>
  </si>
  <si>
    <t>Providend 
Fund (10%)</t>
  </si>
  <si>
    <t>Gratuity 
(8.33%)</t>
  </si>
  <si>
    <t xml:space="preserve">Monthly Gross Salary </t>
  </si>
  <si>
    <t xml:space="preserve">Dashain Allowance </t>
  </si>
  <si>
    <t>Annual
Bonus</t>
  </si>
  <si>
    <t>Health
Insurance</t>
  </si>
  <si>
    <t xml:space="preserve">Lumpsum
Yearly </t>
  </si>
  <si>
    <t>Provident Fund
(20%)</t>
  </si>
  <si>
    <t>Citizen Investment Trust</t>
  </si>
  <si>
    <t>Total Retirement Contribution</t>
  </si>
  <si>
    <t>Reduction of Donation
(sec-12)</t>
  </si>
  <si>
    <t>Allowable
LIP</t>
  </si>
  <si>
    <t xml:space="preserve">Remote 
Area </t>
  </si>
  <si>
    <t>Total 
Reduction</t>
  </si>
  <si>
    <t>RT-10% 
(100K)</t>
  </si>
  <si>
    <t>RT-20%
(200K)</t>
  </si>
  <si>
    <t>RT-30%
(&lt;=20 Lakhs)</t>
  </si>
  <si>
    <t>RT-36%
(Above 20
Lakhs)</t>
  </si>
  <si>
    <t>Total Remunration
Tax</t>
  </si>
  <si>
    <t>Ram Shrestha 
(GoN Basic Standard)</t>
  </si>
  <si>
    <t>E</t>
  </si>
  <si>
    <t>Single</t>
  </si>
  <si>
    <t xml:space="preserve">Sita </t>
  </si>
  <si>
    <t>A</t>
  </si>
  <si>
    <t>Single Woman</t>
  </si>
  <si>
    <t>Bhuwan</t>
  </si>
  <si>
    <t>B</t>
  </si>
  <si>
    <t>Couple</t>
  </si>
  <si>
    <t>TOTAL</t>
  </si>
  <si>
    <t>Note :</t>
  </si>
  <si>
    <t>Remote Area Limit -Income tax act : 2058 Anusuchi 1 ko dafa1 upadafa 5 .</t>
  </si>
  <si>
    <t>Medical Tax Credit : 15% of Annual Medical Expense or 750 which ever is less</t>
  </si>
  <si>
    <t>Approved Retirement fund : Actual Deposit, 1/3 of Assesseble income or max 3 lakhs which ever is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</si>
</sst>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164" fontId="0" fillId="2" borderId="0" xfId="1" applyNumberFormat="1" applyFont="1" applyFill="1"/>
    <xf numFmtId="0" fontId="4" fillId="2" borderId="0" xfId="0" applyFont="1" applyFill="1"/>
    <xf numFmtId="164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ont="1" applyFill="1"/>
    <xf numFmtId="49" fontId="0" fillId="2" borderId="0" xfId="1" applyNumberFormat="1" applyFont="1" applyFill="1"/>
    <xf numFmtId="0" fontId="7" fillId="2" borderId="0" xfId="0" applyFont="1" applyFill="1" applyAlignment="1">
      <alignment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164" fontId="8" fillId="8" borderId="1" xfId="1" applyNumberFormat="1" applyFont="1" applyFill="1" applyBorder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 wrapText="1"/>
    </xf>
    <xf numFmtId="164" fontId="8" fillId="2" borderId="2" xfId="1" applyNumberFormat="1" applyFont="1" applyFill="1" applyBorder="1" applyAlignment="1">
      <alignment horizontal="center" vertical="center" wrapText="1"/>
    </xf>
    <xf numFmtId="164" fontId="8" fillId="7" borderId="2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164" fontId="11" fillId="10" borderId="1" xfId="1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1" xfId="0" applyFont="1" applyFill="1" applyBorder="1" applyAlignment="1">
      <alignment vertical="center"/>
    </xf>
    <xf numFmtId="0" fontId="12" fillId="2" borderId="1" xfId="2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164" fontId="0" fillId="7" borderId="4" xfId="1" applyNumberFormat="1" applyFont="1" applyFill="1" applyBorder="1" applyAlignment="1">
      <alignment vertical="center"/>
    </xf>
    <xf numFmtId="164" fontId="0" fillId="7" borderId="1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49" fontId="0" fillId="9" borderId="1" xfId="1" applyNumberFormat="1" applyFont="1" applyFill="1" applyBorder="1" applyAlignment="1">
      <alignment vertical="center"/>
    </xf>
    <xf numFmtId="164" fontId="0" fillId="3" borderId="2" xfId="1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" xfId="0" applyFont="1" applyFill="1" applyBorder="1"/>
    <xf numFmtId="0" fontId="0" fillId="11" borderId="1" xfId="0" applyFont="1" applyFill="1" applyBorder="1"/>
    <xf numFmtId="164" fontId="0" fillId="2" borderId="1" xfId="1" applyNumberFormat="1" applyFont="1" applyFill="1" applyBorder="1"/>
    <xf numFmtId="164" fontId="0" fillId="8" borderId="1" xfId="1" applyNumberFormat="1" applyFont="1" applyFill="1" applyBorder="1"/>
    <xf numFmtId="164" fontId="3" fillId="8" borderId="1" xfId="1" applyNumberFormat="1" applyFont="1" applyFill="1" applyBorder="1"/>
    <xf numFmtId="164" fontId="0" fillId="7" borderId="1" xfId="1" applyNumberFormat="1" applyFont="1" applyFill="1" applyBorder="1"/>
    <xf numFmtId="164" fontId="0" fillId="6" borderId="1" xfId="1" applyNumberFormat="1" applyFont="1" applyFill="1" applyBorder="1"/>
    <xf numFmtId="164" fontId="2" fillId="2" borderId="1" xfId="1" applyNumberFormat="1" applyFont="1" applyFill="1" applyBorder="1"/>
    <xf numFmtId="49" fontId="0" fillId="9" borderId="1" xfId="1" applyNumberFormat="1" applyFont="1" applyFill="1" applyBorder="1"/>
    <xf numFmtId="164" fontId="0" fillId="3" borderId="2" xfId="1" applyNumberFormat="1" applyFont="1" applyFill="1" applyBorder="1"/>
    <xf numFmtId="0" fontId="4" fillId="9" borderId="1" xfId="0" applyFont="1" applyFill="1" applyBorder="1"/>
    <xf numFmtId="164" fontId="0" fillId="2" borderId="1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/>
    <xf numFmtId="0" fontId="3" fillId="5" borderId="1" xfId="0" applyFont="1" applyFill="1" applyBorder="1"/>
    <xf numFmtId="164" fontId="3" fillId="5" borderId="1" xfId="1" applyNumberFormat="1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164" fontId="8" fillId="3" borderId="5" xfId="1" applyNumberFormat="1" applyFont="1" applyFill="1" applyBorder="1" applyAlignment="1">
      <alignment horizontal="center" vertical="center" wrapText="1"/>
    </xf>
    <xf numFmtId="164" fontId="8" fillId="3" borderId="7" xfId="1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164" fontId="11" fillId="10" borderId="1" xfId="1" applyNumberFormat="1" applyFont="1" applyFill="1" applyBorder="1" applyAlignment="1">
      <alignment horizontal="center" vertical="center" wrapText="1"/>
    </xf>
    <xf numFmtId="164" fontId="8" fillId="4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 wrapText="1"/>
    </xf>
    <xf numFmtId="164" fontId="8" fillId="6" borderId="1" xfId="1" applyNumberFormat="1" applyFont="1" applyFill="1" applyBorder="1" applyAlignment="1">
      <alignment horizontal="center" vertical="center" wrapText="1"/>
    </xf>
    <xf numFmtId="164" fontId="8" fillId="8" borderId="1" xfId="1" applyNumberFormat="1" applyFont="1" applyFill="1" applyBorder="1" applyAlignment="1">
      <alignment horizontal="center" vertical="center" wrapText="1"/>
    </xf>
    <xf numFmtId="164" fontId="8" fillId="8" borderId="5" xfId="1" applyNumberFormat="1" applyFont="1" applyFill="1" applyBorder="1" applyAlignment="1">
      <alignment horizontal="center" vertical="center" wrapText="1"/>
    </xf>
    <xf numFmtId="164" fontId="8" fillId="8" borderId="6" xfId="1" applyNumberFormat="1" applyFont="1" applyFill="1" applyBorder="1" applyAlignment="1">
      <alignment horizontal="center" vertical="center" wrapText="1"/>
    </xf>
    <xf numFmtId="49" fontId="8" fillId="9" borderId="5" xfId="1" applyNumberFormat="1" applyFont="1" applyFill="1" applyBorder="1" applyAlignment="1">
      <alignment horizontal="center" vertical="center" wrapText="1"/>
    </xf>
    <xf numFmtId="49" fontId="8" fillId="9" borderId="6" xfId="1" applyNumberFormat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164" fontId="8" fillId="5" borderId="2" xfId="1" applyNumberFormat="1" applyFont="1" applyFill="1" applyBorder="1" applyAlignment="1">
      <alignment horizontal="center" vertical="center"/>
    </xf>
    <xf numFmtId="164" fontId="8" fillId="5" borderId="3" xfId="1" applyNumberFormat="1" applyFont="1" applyFill="1" applyBorder="1" applyAlignment="1">
      <alignment horizontal="center" vertical="center"/>
    </xf>
    <xf numFmtId="164" fontId="8" fillId="5" borderId="4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/>
    </xf>
    <xf numFmtId="164" fontId="8" fillId="7" borderId="2" xfId="1" applyNumberFormat="1" applyFont="1" applyFill="1" applyBorder="1" applyAlignment="1">
      <alignment horizontal="center" vertical="center" wrapText="1"/>
    </xf>
    <xf numFmtId="164" fontId="8" fillId="7" borderId="3" xfId="1" applyNumberFormat="1" applyFont="1" applyFill="1" applyBorder="1" applyAlignment="1">
      <alignment horizontal="center" vertical="center" wrapText="1"/>
    </xf>
    <xf numFmtId="164" fontId="8" fillId="7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y%207677\master%20file%20207677\salary\salary%202076%20master%20file\pankaj\Nepali%20Talim_Salary%20Tax%20Calculation%20Template-2076-2077_Updated-2076-04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- TI and Salary Tax "/>
      <sheetName val="Monthly TDS Statement "/>
      <sheetName val="Salary Tax Rate for FY 2076-77"/>
      <sheetName val="DropDown"/>
      <sheetName val="Individual Salary Receipt Templ"/>
      <sheetName val="Monthly Salary Disburshment Te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topLeftCell="AA1" workbookViewId="0">
      <selection activeCell="AI14" sqref="AI14"/>
    </sheetView>
  </sheetViews>
  <sheetFormatPr defaultRowHeight="15" x14ac:dyDescent="0.25"/>
  <cols>
    <col min="1" max="1" width="9.140625" style="7"/>
    <col min="2" max="2" width="20.5703125" style="7" bestFit="1" customWidth="1"/>
    <col min="3" max="3" width="7.85546875" style="7" bestFit="1" customWidth="1"/>
    <col min="4" max="4" width="9.28515625" style="3" bestFit="1" customWidth="1"/>
    <col min="5" max="5" width="10.7109375" style="3" bestFit="1" customWidth="1"/>
    <col min="6" max="6" width="10.85546875" style="3" bestFit="1" customWidth="1"/>
    <col min="7" max="7" width="8.28515625" style="3" bestFit="1" customWidth="1"/>
    <col min="8" max="8" width="9.28515625" style="3" bestFit="1" customWidth="1"/>
    <col min="9" max="9" width="10.28515625" style="3" bestFit="1" customWidth="1"/>
    <col min="10" max="10" width="9.140625" style="3" bestFit="1" customWidth="1"/>
    <col min="11" max="11" width="8.42578125" style="3" bestFit="1" customWidth="1"/>
    <col min="12" max="12" width="10.85546875" style="3" bestFit="1" customWidth="1"/>
    <col min="13" max="13" width="12.140625" style="3" bestFit="1" customWidth="1"/>
    <col min="14" max="14" width="10.85546875" style="3" bestFit="1" customWidth="1"/>
    <col min="15" max="15" width="9.28515625" style="3" bestFit="1" customWidth="1"/>
    <col min="16" max="16" width="10" style="3" bestFit="1" customWidth="1"/>
    <col min="17" max="17" width="11.28515625" style="2" customWidth="1"/>
    <col min="18" max="18" width="15.140625" style="3" bestFit="1" customWidth="1"/>
    <col min="19" max="19" width="11.28515625" style="3" bestFit="1" customWidth="1"/>
    <col min="20" max="20" width="11.28515625" style="3" customWidth="1"/>
    <col min="21" max="21" width="11.85546875" style="3" customWidth="1"/>
    <col min="22" max="24" width="13" style="3" customWidth="1"/>
    <col min="25" max="25" width="9.28515625" style="8" customWidth="1"/>
    <col min="26" max="26" width="9.5703125" style="3" bestFit="1" customWidth="1"/>
    <col min="27" max="27" width="9.140625" style="3" bestFit="1" customWidth="1"/>
    <col min="28" max="28" width="11.85546875" style="3" bestFit="1" customWidth="1"/>
    <col min="29" max="29" width="10.140625" style="3" bestFit="1" customWidth="1"/>
    <col min="30" max="30" width="10.85546875" style="3" bestFit="1" customWidth="1"/>
    <col min="31" max="31" width="13.85546875" style="4" bestFit="1" customWidth="1"/>
    <col min="32" max="32" width="8.42578125" style="5" bestFit="1" customWidth="1"/>
    <col min="33" max="34" width="8" style="6" bestFit="1" customWidth="1"/>
    <col min="35" max="35" width="11.7109375" style="6" bestFit="1" customWidth="1"/>
    <col min="36" max="36" width="9.85546875" style="6" bestFit="1" customWidth="1"/>
    <col min="37" max="37" width="12.5703125" style="6" bestFit="1" customWidth="1"/>
    <col min="38" max="38" width="9.28515625" style="3" bestFit="1" customWidth="1"/>
    <col min="39" max="39" width="9.85546875" style="3" bestFit="1" customWidth="1"/>
    <col min="40" max="40" width="9.85546875" style="3" customWidth="1"/>
    <col min="41" max="41" width="10.85546875" style="3" bestFit="1" customWidth="1"/>
    <col min="42" max="42" width="12.42578125" style="3" bestFit="1" customWidth="1"/>
    <col min="43" max="16384" width="9.140625" style="7"/>
  </cols>
  <sheetData>
    <row r="1" spans="1:42" s="9" customFormat="1" ht="15" customHeight="1" x14ac:dyDescent="0.25">
      <c r="C1" s="78" t="s">
        <v>0</v>
      </c>
      <c r="D1" s="79"/>
      <c r="E1" s="79"/>
      <c r="F1" s="79"/>
      <c r="G1" s="79"/>
      <c r="H1" s="80"/>
      <c r="I1" s="81" t="s">
        <v>1</v>
      </c>
      <c r="J1" s="81"/>
      <c r="K1" s="81"/>
      <c r="L1" s="82" t="s">
        <v>2</v>
      </c>
      <c r="M1" s="82"/>
      <c r="N1" s="82"/>
      <c r="O1" s="82"/>
      <c r="P1" s="82"/>
      <c r="Q1" s="69" t="s">
        <v>3</v>
      </c>
      <c r="R1" s="83" t="s">
        <v>4</v>
      </c>
      <c r="S1" s="84"/>
      <c r="T1" s="85"/>
      <c r="U1" s="68" t="s">
        <v>5</v>
      </c>
      <c r="V1" s="69" t="s">
        <v>6</v>
      </c>
      <c r="W1" s="10" t="s">
        <v>7</v>
      </c>
      <c r="X1" s="70" t="s">
        <v>8</v>
      </c>
      <c r="Y1" s="72" t="s">
        <v>9</v>
      </c>
      <c r="Z1" s="74" t="s">
        <v>10</v>
      </c>
      <c r="AA1" s="75" t="s">
        <v>11</v>
      </c>
      <c r="AB1" s="76"/>
      <c r="AC1" s="77"/>
      <c r="AD1" s="62" t="s">
        <v>12</v>
      </c>
      <c r="AE1" s="64" t="s">
        <v>13</v>
      </c>
      <c r="AF1" s="65" t="s">
        <v>14</v>
      </c>
      <c r="AG1" s="66" t="s">
        <v>15</v>
      </c>
      <c r="AH1" s="66"/>
      <c r="AI1" s="66"/>
      <c r="AJ1" s="66"/>
      <c r="AK1" s="66"/>
      <c r="AL1" s="67" t="s">
        <v>16</v>
      </c>
      <c r="AM1" s="61" t="s">
        <v>17</v>
      </c>
      <c r="AN1" s="58" t="s">
        <v>18</v>
      </c>
      <c r="AO1" s="60" t="s">
        <v>19</v>
      </c>
      <c r="AP1" s="61" t="s">
        <v>20</v>
      </c>
    </row>
    <row r="2" spans="1:42" s="21" customFormat="1" ht="45" x14ac:dyDescent="0.2">
      <c r="A2" s="11" t="s">
        <v>21</v>
      </c>
      <c r="B2" s="11" t="s">
        <v>22</v>
      </c>
      <c r="C2" s="12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4" t="s">
        <v>28</v>
      </c>
      <c r="I2" s="13" t="s">
        <v>29</v>
      </c>
      <c r="J2" s="13" t="s">
        <v>30</v>
      </c>
      <c r="K2" s="13" t="s">
        <v>31</v>
      </c>
      <c r="L2" s="15" t="s">
        <v>24</v>
      </c>
      <c r="M2" s="15" t="s">
        <v>25</v>
      </c>
      <c r="N2" s="15" t="s">
        <v>26</v>
      </c>
      <c r="O2" s="15" t="s">
        <v>27</v>
      </c>
      <c r="P2" s="15" t="s">
        <v>32</v>
      </c>
      <c r="Q2" s="69"/>
      <c r="R2" s="13" t="s">
        <v>33</v>
      </c>
      <c r="S2" s="16" t="s">
        <v>34</v>
      </c>
      <c r="T2" s="17" t="s">
        <v>35</v>
      </c>
      <c r="U2" s="68"/>
      <c r="V2" s="69"/>
      <c r="W2" s="18" t="s">
        <v>36</v>
      </c>
      <c r="X2" s="71"/>
      <c r="Y2" s="73"/>
      <c r="Z2" s="74"/>
      <c r="AA2" s="13" t="s">
        <v>37</v>
      </c>
      <c r="AB2" s="13" t="s">
        <v>38</v>
      </c>
      <c r="AC2" s="14" t="s">
        <v>39</v>
      </c>
      <c r="AD2" s="63"/>
      <c r="AE2" s="64"/>
      <c r="AF2" s="65"/>
      <c r="AG2" s="19" t="s">
        <v>40</v>
      </c>
      <c r="AH2" s="19" t="s">
        <v>41</v>
      </c>
      <c r="AI2" s="19" t="s">
        <v>42</v>
      </c>
      <c r="AJ2" s="19" t="s">
        <v>43</v>
      </c>
      <c r="AK2" s="20" t="s">
        <v>44</v>
      </c>
      <c r="AL2" s="67"/>
      <c r="AM2" s="61"/>
      <c r="AN2" s="59"/>
      <c r="AO2" s="60"/>
      <c r="AP2" s="61"/>
    </row>
    <row r="3" spans="1:42" s="39" customFormat="1" ht="30" x14ac:dyDescent="0.25">
      <c r="A3" s="22">
        <v>1</v>
      </c>
      <c r="B3" s="23" t="s">
        <v>45</v>
      </c>
      <c r="C3" s="24">
        <v>12</v>
      </c>
      <c r="D3" s="25">
        <v>8455</v>
      </c>
      <c r="E3" s="25">
        <v>4995</v>
      </c>
      <c r="F3" s="25">
        <f>ROUND(D3*10%,0)</f>
        <v>846</v>
      </c>
      <c r="G3" s="25">
        <f>ROUND(D3*8.33%,0)</f>
        <v>704</v>
      </c>
      <c r="H3" s="26">
        <f>D3+E3+F3+G3</f>
        <v>15000</v>
      </c>
      <c r="I3" s="25">
        <f>D3</f>
        <v>8455</v>
      </c>
      <c r="J3" s="25">
        <v>0</v>
      </c>
      <c r="K3" s="25">
        <v>4500</v>
      </c>
      <c r="L3" s="27">
        <f>((D3*$C$3))</f>
        <v>101460</v>
      </c>
      <c r="M3" s="27">
        <f>((E3*$C$3))</f>
        <v>59940</v>
      </c>
      <c r="N3" s="27">
        <f>((F3*$C$3))</f>
        <v>10152</v>
      </c>
      <c r="O3" s="27">
        <f>((G3*$C$3))</f>
        <v>8448</v>
      </c>
      <c r="P3" s="28">
        <f>(I3+J3+K3)</f>
        <v>12955</v>
      </c>
      <c r="Q3" s="29">
        <f>L3+M3+N3+O3+P3</f>
        <v>192955</v>
      </c>
      <c r="R3" s="25">
        <f>N3*2</f>
        <v>20304</v>
      </c>
      <c r="S3" s="25">
        <v>0</v>
      </c>
      <c r="T3" s="28">
        <f>R3+S3</f>
        <v>20304</v>
      </c>
      <c r="U3" s="30">
        <f>IF(T3&lt;300000,T3,300000)</f>
        <v>20304</v>
      </c>
      <c r="V3" s="26">
        <f>Q3-U3</f>
        <v>172651</v>
      </c>
      <c r="W3" s="31">
        <v>0</v>
      </c>
      <c r="X3" s="26">
        <f>V3-W3</f>
        <v>172651</v>
      </c>
      <c r="Y3" s="32" t="s">
        <v>46</v>
      </c>
      <c r="Z3" s="25">
        <v>30000</v>
      </c>
      <c r="AA3" s="25">
        <f>IF(Z3&gt;25000,25000,Z3)</f>
        <v>25000</v>
      </c>
      <c r="AB3" s="25">
        <f>IF(Y3="A",50000,IF(Y3="B",40000,IF(Y3="C",30000,IF(Y3="D",20000,IF(Y3="E",10000,IF(Y3="N/A",0,0))))))</f>
        <v>10000</v>
      </c>
      <c r="AC3" s="26">
        <f>AA3+AB3</f>
        <v>35000</v>
      </c>
      <c r="AD3" s="33">
        <f>X3-AC3</f>
        <v>137651</v>
      </c>
      <c r="AE3" s="34" t="s">
        <v>47</v>
      </c>
      <c r="AF3" s="35">
        <f t="shared" ref="AF3:AF17" si="0">IF(AND(AE3="Single Woman",AD3&lt;=400000),AD3*1%,IF(AND(AE3="Single Woman",AD3&gt;400000),400000*1%,IF(AND(AE3="Single",AD3&lt;=400000),AD3*1%,IF(AND(AE3="Single",AD3&gt;400000),400000*1%,IF(AND(AE3="Couple",AD3&lt;=450000),AD3*1%,IF(AND(AE3="Couple",AD3&gt;450000),450000*1%,0))))))</f>
        <v>1376.51</v>
      </c>
      <c r="AG3" s="36">
        <f>IF(AND(AE3="Single Woman",AD3&gt;400000,AD3&lt;=500000),((AD3-400000)*10%),IF(AND(AE3="Single Woman",AD3&gt;500000),100000*10%,IF(AND(AE3="Single Woman",AD3&lt;=400000),0,IF(AND(AE3="Single",AD3&gt;400000,AD3&lt;=500000),((AD3-400000)*10%),IF(AND(AE3="Single",AD3&gt;500000),100000*10%,IF(AND(AE3="Single",AD3&lt;=400000),0,IF(AND(AE3="couple",AD3&gt;450000,AD3&lt;=550000),((AD3-450000)*10%),IF(AND(AE3="Couple",AD3&gt;500000),100000*10%,IF(AND(AE3="Couple",AD3&lt;=450000),0)))))))))</f>
        <v>0</v>
      </c>
      <c r="AH3" s="36">
        <f>IF(AND(AE3="Single Woman",AD3&gt;500000,AD3&lt;=700000),((AD3-500000)*20%),IF(AND(AE3="Single Woman",AD3&gt;700000),200000*20%,IF(AND(AE3="Single Woman",AD3&lt;=500000),0,IF(AND(AE3="Single",AD3&gt;500000,AD3&lt;=700000),((AD3-500000)*20%),IF(AND(AE3="Single",AD3&gt;700000),200000*20%,IF(AND(AE3="Single",AD3&lt;=500000),0,IF(AND(AE3="couple",AD3&gt;550000,AD3&lt;=750000),((AD3-550000)*20%),IF(AND(AE3="Couple",AD3&gt;550000),200000*20%,IF(AND(AE3="Couple",AD3&lt;=550000),0)))))))))</f>
        <v>0</v>
      </c>
      <c r="AI3" s="36">
        <f>IF(AND(AE3="Single Woman",AD3&gt;700000,AD3&lt;=2000000),((AD3-700000)*30%),IF(AND(AE3="Single Woman",AD3&gt;2000000),(2000000-700000)*30%,IF(AND(AE3="Single Woman",AD3&lt;=700000),0,IF(AND(AE3="Single",AD3&gt;700000,AD3&lt;=2000000),((AD3-700000)*30%),IF(AND(AE3="Single",AD3&gt;2000000),(2000000-700000)*30%,IF(AND(AE3="Single",AD3&lt;=700000),0,IF(AND(AE3="couple",AD3&gt;750000,AD3&lt;=2000000),((AD3-750000)*30%),IF(AND(AE3="Couple",AD3&gt;2000000),((2000000-750000)*30%),IF(AND(AE3="Couple",AD3&lt;=7500000),0)))))))))</f>
        <v>0</v>
      </c>
      <c r="AJ3" s="36">
        <f>IF(AND(AE3="Single",AD3&gt;2000000),(AD3-2000000)*36%,IF(AND(AE3="Couple",AD3&gt;2000000),(AD3-2000000)*36%,IF(AND(AE3="Single Woman",AD3&gt;2000000),(AD3-2000000)*36%,0)))</f>
        <v>0</v>
      </c>
      <c r="AK3" s="35">
        <f>AJ3+AI3+AH3+AG3</f>
        <v>0</v>
      </c>
      <c r="AL3" s="37">
        <f>AK3+AF3</f>
        <v>1376.51</v>
      </c>
      <c r="AM3" s="25">
        <f>IF(AND(AE3="Single Woman"),((AF3+AL3)*10%),0)</f>
        <v>0</v>
      </c>
      <c r="AN3" s="25">
        <v>500</v>
      </c>
      <c r="AO3" s="38">
        <f>AL3-AM3-AN3</f>
        <v>876.51</v>
      </c>
      <c r="AP3" s="25">
        <f>ROUND(AO3/12,0)</f>
        <v>73</v>
      </c>
    </row>
    <row r="4" spans="1:42" x14ac:dyDescent="0.25">
      <c r="A4" s="40">
        <v>2</v>
      </c>
      <c r="B4" s="40" t="s">
        <v>48</v>
      </c>
      <c r="C4" s="41">
        <v>6</v>
      </c>
      <c r="D4" s="42">
        <v>50000</v>
      </c>
      <c r="E4" s="42">
        <v>100000</v>
      </c>
      <c r="F4" s="25">
        <f t="shared" ref="F4:F18" si="1">ROUND(D4*10%,0)</f>
        <v>5000</v>
      </c>
      <c r="G4" s="25">
        <f t="shared" ref="G4:G18" si="2">ROUND(D4*8.33%,0)</f>
        <v>4165</v>
      </c>
      <c r="H4" s="43">
        <f t="shared" ref="H4:H17" si="3">D4+E4+F4+G4</f>
        <v>159165</v>
      </c>
      <c r="I4" s="25">
        <f t="shared" ref="I4:I5" si="4">D4</f>
        <v>50000</v>
      </c>
      <c r="J4" s="42">
        <v>55000</v>
      </c>
      <c r="K4" s="42">
        <v>10000</v>
      </c>
      <c r="L4" s="27">
        <f t="shared" ref="L4:L18" si="5">((D4*$C$3))</f>
        <v>600000</v>
      </c>
      <c r="M4" s="27">
        <f t="shared" ref="M4:M18" si="6">((E4*$C$3))</f>
        <v>1200000</v>
      </c>
      <c r="N4" s="27">
        <f t="shared" ref="N4:N18" si="7">((F4*$C$3))</f>
        <v>60000</v>
      </c>
      <c r="O4" s="27">
        <f t="shared" ref="O4:O18" si="8">((G4*$C$3))</f>
        <v>49980</v>
      </c>
      <c r="P4" s="28">
        <f t="shared" ref="P4:P18" si="9">(I4+J4+K4)</f>
        <v>115000</v>
      </c>
      <c r="Q4" s="44">
        <f t="shared" ref="Q4:Q17" si="10">L4+M4+N4+O4+P4</f>
        <v>2024980</v>
      </c>
      <c r="R4" s="25">
        <f t="shared" ref="R4:R18" si="11">N4*2</f>
        <v>120000</v>
      </c>
      <c r="S4" s="42">
        <f>L4*5%</f>
        <v>30000</v>
      </c>
      <c r="T4" s="45">
        <f t="shared" ref="T4:T18" si="12">R4+S4</f>
        <v>150000</v>
      </c>
      <c r="U4" s="46">
        <f t="shared" ref="U4:U18" si="13">IF(T4&lt;300000,T4,300000)</f>
        <v>150000</v>
      </c>
      <c r="V4" s="43">
        <f t="shared" ref="V4:V18" si="14">Q4-U4</f>
        <v>1874980</v>
      </c>
      <c r="W4" s="47">
        <v>0</v>
      </c>
      <c r="X4" s="43">
        <f t="shared" ref="X4:X18" si="15">V4-W4</f>
        <v>1874980</v>
      </c>
      <c r="Y4" s="48" t="s">
        <v>49</v>
      </c>
      <c r="Z4" s="42">
        <v>50000</v>
      </c>
      <c r="AA4" s="42">
        <f t="shared" ref="AA4:AA18" si="16">IF(Z4&gt;25000,25000,Z4)</f>
        <v>25000</v>
      </c>
      <c r="AB4" s="42">
        <f t="shared" ref="AB4:AB18" si="17">IF(Y4="A",50000,IF(Y4="B",40000,IF(Y4="C",30000,IF(Y4="D",20000,IF(Y4="E",10000,IF(Y4="N/A",0,0))))))</f>
        <v>50000</v>
      </c>
      <c r="AC4" s="43">
        <f t="shared" ref="AC4:AC18" si="18">AA4+AB4</f>
        <v>75000</v>
      </c>
      <c r="AD4" s="49">
        <f t="shared" ref="AD4:AD18" si="19">X4-AC4</f>
        <v>1799980</v>
      </c>
      <c r="AE4" s="50" t="s">
        <v>50</v>
      </c>
      <c r="AF4" s="35">
        <f t="shared" si="0"/>
        <v>4000</v>
      </c>
      <c r="AG4" s="51">
        <f t="shared" ref="AG4:AG18" si="20">IF(AND(AE4="Single Woman",AD4&gt;400000,AD4&lt;=500000),((AD4-400000)*10%),IF(AND(AE4="Single Woman",AD4&gt;500000),100000*10%,IF(AND(AE4="Single Woman",AD4&lt;=400000),0,IF(AND(AE4="Single",AD4&gt;400000,AD4&lt;=500000),((AD4-400000)*10%),IF(AND(AE4="Single",AD4&gt;500000),100000*10%,IF(AND(AE4="Single",AD4&lt;=400000),0,IF(AND(AE4="couple",AD4&gt;450000,AD4&lt;=550000),((AD4-450000)*10%),IF(AND(AE4="Couple",AD4&gt;500000),100000*10%,IF(AND(AE4="Couple",AD4&lt;=450000),0)))))))))</f>
        <v>10000</v>
      </c>
      <c r="AH4" s="51">
        <f t="shared" ref="AH4:AH18" si="21">IF(AND(AE4="Single Woman",AD4&gt;500000,AD4&lt;=700000),((AD4-500000)*20%),IF(AND(AE4="Single Woman",AD4&gt;700000),200000*20%,IF(AND(AE4="Single Woman",AD4&lt;=500000),0,IF(AND(AE4="Single",AD4&gt;500000,AD4&lt;=700000),((AD4-500000)*20%),IF(AND(AE4="Single",AD4&gt;700000),200000*20%,IF(AND(AE4="Single",AD4&lt;=500000),0,IF(AND(AE4="couple",AD4&gt;550000,AD4&lt;=750000),((AD4-550000)*20%),IF(AND(AE4="Couple",AD4&gt;550000),200000*20%,IF(AND(AE4="Couple",AD4&lt;=550000),0)))))))))</f>
        <v>40000</v>
      </c>
      <c r="AI4" s="51">
        <f t="shared" ref="AI4:AI18" si="22">IF(AND(AE4="Single Woman",AD4&gt;700000,AD4&lt;=2000000),((AD4-700000)*30%),IF(AND(AE4="Single Woman",AD4&gt;2000000),(2000000-700000)*30%,IF(AND(AE4="Single Woman",AD4&lt;=700000),0,IF(AND(AE4="Single",AD4&gt;700000,AD4&lt;=2000000),((AD4-700000)*30%),IF(AND(AE4="Single",AD4&gt;2000000),(2000000-700000)*30%,IF(AND(AE4="Single",AD4&lt;=700000),0,IF(AND(AE4="couple",AD4&gt;750000,AD4&lt;=2000000),((AD4-750000)*30%),IF(AND(AE4="Couple",AD4&gt;2000000),((2000000-750000)*30%),IF(AND(AE4="Couple",AD4&lt;=7500000),0)))))))))</f>
        <v>329994</v>
      </c>
      <c r="AJ4" s="36">
        <f t="shared" ref="AJ4:AJ18" si="23">IF(AND(AE4="Single",AD4&gt;2000000),(AD4-2000000)*36%,IF(AND(AE4="Couple",AD4&gt;2000000),(AD4-2000000)*36%,IF(AND(AE4="Single Woman",AD4&gt;2000000),(AD4-2000000)*36%,0)))</f>
        <v>0</v>
      </c>
      <c r="AK4" s="52">
        <f t="shared" ref="AK4:AK18" si="24">AJ4+AI4+AH4+AG4</f>
        <v>379994</v>
      </c>
      <c r="AL4" s="53">
        <f t="shared" ref="AL4:AL18" si="25">AK4+AF4</f>
        <v>383994</v>
      </c>
      <c r="AM4" s="42">
        <f t="shared" ref="AM4:AM18" si="26">IF(AND(AE4="Single Woman"),((AF4+AL4)*10%),0)</f>
        <v>38799.4</v>
      </c>
      <c r="AN4" s="42">
        <v>750</v>
      </c>
      <c r="AO4" s="38">
        <f t="shared" ref="AO4:AO18" si="27">AL4-AM4-AN4</f>
        <v>344444.6</v>
      </c>
      <c r="AP4" s="42">
        <f t="shared" ref="AP4:AP18" si="28">ROUND(AO4/12,0)</f>
        <v>28704</v>
      </c>
    </row>
    <row r="5" spans="1:42" x14ac:dyDescent="0.25">
      <c r="A5" s="40">
        <v>3</v>
      </c>
      <c r="B5" s="40" t="s">
        <v>51</v>
      </c>
      <c r="C5" s="41">
        <v>5</v>
      </c>
      <c r="D5" s="42">
        <v>200000</v>
      </c>
      <c r="E5" s="42">
        <v>25000</v>
      </c>
      <c r="F5" s="25">
        <f t="shared" si="1"/>
        <v>20000</v>
      </c>
      <c r="G5" s="25">
        <f t="shared" si="2"/>
        <v>16660</v>
      </c>
      <c r="H5" s="43">
        <f t="shared" si="3"/>
        <v>261660</v>
      </c>
      <c r="I5" s="25">
        <f t="shared" si="4"/>
        <v>200000</v>
      </c>
      <c r="J5" s="42">
        <f>210000*2</f>
        <v>420000</v>
      </c>
      <c r="K5" s="42">
        <v>15000</v>
      </c>
      <c r="L5" s="27">
        <f t="shared" si="5"/>
        <v>2400000</v>
      </c>
      <c r="M5" s="27">
        <f t="shared" si="6"/>
        <v>300000</v>
      </c>
      <c r="N5" s="27">
        <f t="shared" si="7"/>
        <v>240000</v>
      </c>
      <c r="O5" s="27">
        <f t="shared" si="8"/>
        <v>199920</v>
      </c>
      <c r="P5" s="28">
        <f t="shared" si="9"/>
        <v>635000</v>
      </c>
      <c r="Q5" s="44">
        <f t="shared" si="10"/>
        <v>3774920</v>
      </c>
      <c r="R5" s="25">
        <f t="shared" si="11"/>
        <v>480000</v>
      </c>
      <c r="S5" s="42">
        <f>L5*5%</f>
        <v>120000</v>
      </c>
      <c r="T5" s="45">
        <f t="shared" si="12"/>
        <v>600000</v>
      </c>
      <c r="U5" s="46">
        <f t="shared" si="13"/>
        <v>300000</v>
      </c>
      <c r="V5" s="43">
        <f t="shared" si="14"/>
        <v>3474920</v>
      </c>
      <c r="W5" s="47">
        <v>0</v>
      </c>
      <c r="X5" s="43">
        <f t="shared" si="15"/>
        <v>3474920</v>
      </c>
      <c r="Y5" s="48" t="s">
        <v>52</v>
      </c>
      <c r="Z5" s="42">
        <v>50000</v>
      </c>
      <c r="AA5" s="42">
        <f t="shared" si="16"/>
        <v>25000</v>
      </c>
      <c r="AB5" s="42">
        <f t="shared" si="17"/>
        <v>40000</v>
      </c>
      <c r="AC5" s="43">
        <f t="shared" si="18"/>
        <v>65000</v>
      </c>
      <c r="AD5" s="49">
        <f t="shared" si="19"/>
        <v>3409920</v>
      </c>
      <c r="AE5" s="50" t="s">
        <v>53</v>
      </c>
      <c r="AF5" s="35">
        <f t="shared" si="0"/>
        <v>4500</v>
      </c>
      <c r="AG5" s="51">
        <f t="shared" si="20"/>
        <v>10000</v>
      </c>
      <c r="AH5" s="51">
        <f t="shared" si="21"/>
        <v>40000</v>
      </c>
      <c r="AI5" s="51">
        <f t="shared" si="22"/>
        <v>375000</v>
      </c>
      <c r="AJ5" s="36">
        <f t="shared" si="23"/>
        <v>507571.19999999995</v>
      </c>
      <c r="AK5" s="52">
        <f t="shared" si="24"/>
        <v>932571.2</v>
      </c>
      <c r="AL5" s="53">
        <f t="shared" si="25"/>
        <v>937071.2</v>
      </c>
      <c r="AM5" s="42">
        <f t="shared" si="26"/>
        <v>0</v>
      </c>
      <c r="AN5" s="42">
        <v>750</v>
      </c>
      <c r="AO5" s="38">
        <f t="shared" si="27"/>
        <v>936321.2</v>
      </c>
      <c r="AP5" s="42">
        <f t="shared" si="28"/>
        <v>78027</v>
      </c>
    </row>
    <row r="6" spans="1:42" x14ac:dyDescent="0.25">
      <c r="A6" s="40">
        <v>4</v>
      </c>
      <c r="B6" s="40"/>
      <c r="C6" s="41"/>
      <c r="D6" s="42"/>
      <c r="E6" s="42"/>
      <c r="F6" s="25">
        <f t="shared" si="1"/>
        <v>0</v>
      </c>
      <c r="G6" s="25">
        <f t="shared" si="2"/>
        <v>0</v>
      </c>
      <c r="H6" s="43">
        <f t="shared" si="3"/>
        <v>0</v>
      </c>
      <c r="I6" s="42"/>
      <c r="J6" s="42"/>
      <c r="K6" s="42"/>
      <c r="L6" s="27">
        <f t="shared" si="5"/>
        <v>0</v>
      </c>
      <c r="M6" s="27">
        <f t="shared" si="6"/>
        <v>0</v>
      </c>
      <c r="N6" s="27">
        <f t="shared" si="7"/>
        <v>0</v>
      </c>
      <c r="O6" s="27">
        <f t="shared" si="8"/>
        <v>0</v>
      </c>
      <c r="P6" s="28">
        <f t="shared" si="9"/>
        <v>0</v>
      </c>
      <c r="Q6" s="44">
        <f t="shared" si="10"/>
        <v>0</v>
      </c>
      <c r="R6" s="25">
        <f t="shared" si="11"/>
        <v>0</v>
      </c>
      <c r="S6" s="42">
        <f t="shared" ref="S6:S18" si="29">L6*5%</f>
        <v>0</v>
      </c>
      <c r="T6" s="45">
        <f t="shared" si="12"/>
        <v>0</v>
      </c>
      <c r="U6" s="46">
        <f t="shared" si="13"/>
        <v>0</v>
      </c>
      <c r="V6" s="43">
        <f t="shared" si="14"/>
        <v>0</v>
      </c>
      <c r="W6" s="47">
        <v>0</v>
      </c>
      <c r="X6" s="43">
        <f t="shared" si="15"/>
        <v>0</v>
      </c>
      <c r="Y6" s="48" t="s">
        <v>52</v>
      </c>
      <c r="Z6" s="42"/>
      <c r="AA6" s="42">
        <f t="shared" si="16"/>
        <v>0</v>
      </c>
      <c r="AB6" s="42">
        <f t="shared" si="17"/>
        <v>40000</v>
      </c>
      <c r="AC6" s="43">
        <f t="shared" si="18"/>
        <v>40000</v>
      </c>
      <c r="AD6" s="49">
        <f t="shared" si="19"/>
        <v>-40000</v>
      </c>
      <c r="AE6" s="50" t="s">
        <v>50</v>
      </c>
      <c r="AF6" s="35">
        <f t="shared" si="0"/>
        <v>-400</v>
      </c>
      <c r="AG6" s="51">
        <f t="shared" si="20"/>
        <v>0</v>
      </c>
      <c r="AH6" s="51">
        <f t="shared" si="21"/>
        <v>0</v>
      </c>
      <c r="AI6" s="51">
        <f t="shared" si="22"/>
        <v>0</v>
      </c>
      <c r="AJ6" s="36">
        <f t="shared" si="23"/>
        <v>0</v>
      </c>
      <c r="AK6" s="52">
        <f t="shared" si="24"/>
        <v>0</v>
      </c>
      <c r="AL6" s="53">
        <f t="shared" si="25"/>
        <v>-400</v>
      </c>
      <c r="AM6" s="42">
        <f t="shared" si="26"/>
        <v>-80</v>
      </c>
      <c r="AN6" s="42"/>
      <c r="AO6" s="38">
        <f t="shared" si="27"/>
        <v>-320</v>
      </c>
      <c r="AP6" s="42">
        <f t="shared" si="28"/>
        <v>-27</v>
      </c>
    </row>
    <row r="7" spans="1:42" x14ac:dyDescent="0.25">
      <c r="A7" s="40">
        <v>5</v>
      </c>
      <c r="B7" s="40"/>
      <c r="C7" s="41"/>
      <c r="D7" s="42"/>
      <c r="E7" s="42"/>
      <c r="F7" s="25">
        <f t="shared" si="1"/>
        <v>0</v>
      </c>
      <c r="G7" s="25">
        <f t="shared" si="2"/>
        <v>0</v>
      </c>
      <c r="H7" s="43">
        <f t="shared" si="3"/>
        <v>0</v>
      </c>
      <c r="I7" s="42"/>
      <c r="J7" s="42"/>
      <c r="K7" s="42"/>
      <c r="L7" s="27">
        <f t="shared" si="5"/>
        <v>0</v>
      </c>
      <c r="M7" s="27">
        <f t="shared" si="6"/>
        <v>0</v>
      </c>
      <c r="N7" s="27">
        <f t="shared" si="7"/>
        <v>0</v>
      </c>
      <c r="O7" s="27">
        <f t="shared" si="8"/>
        <v>0</v>
      </c>
      <c r="P7" s="28">
        <f t="shared" si="9"/>
        <v>0</v>
      </c>
      <c r="Q7" s="44">
        <f t="shared" si="10"/>
        <v>0</v>
      </c>
      <c r="R7" s="25">
        <f t="shared" si="11"/>
        <v>0</v>
      </c>
      <c r="S7" s="42">
        <f t="shared" si="29"/>
        <v>0</v>
      </c>
      <c r="T7" s="45">
        <f t="shared" si="12"/>
        <v>0</v>
      </c>
      <c r="U7" s="46">
        <f t="shared" si="13"/>
        <v>0</v>
      </c>
      <c r="V7" s="43">
        <f t="shared" si="14"/>
        <v>0</v>
      </c>
      <c r="W7" s="47">
        <v>0</v>
      </c>
      <c r="X7" s="43">
        <f t="shared" si="15"/>
        <v>0</v>
      </c>
      <c r="Y7" s="48" t="s">
        <v>52</v>
      </c>
      <c r="Z7" s="42"/>
      <c r="AA7" s="42">
        <f t="shared" si="16"/>
        <v>0</v>
      </c>
      <c r="AB7" s="42">
        <f t="shared" si="17"/>
        <v>40000</v>
      </c>
      <c r="AC7" s="43">
        <f t="shared" si="18"/>
        <v>40000</v>
      </c>
      <c r="AD7" s="49">
        <f t="shared" si="19"/>
        <v>-40000</v>
      </c>
      <c r="AE7" s="50" t="s">
        <v>50</v>
      </c>
      <c r="AF7" s="35">
        <f t="shared" si="0"/>
        <v>-400</v>
      </c>
      <c r="AG7" s="51">
        <f t="shared" si="20"/>
        <v>0</v>
      </c>
      <c r="AH7" s="51">
        <f t="shared" si="21"/>
        <v>0</v>
      </c>
      <c r="AI7" s="51">
        <f t="shared" si="22"/>
        <v>0</v>
      </c>
      <c r="AJ7" s="36">
        <f t="shared" si="23"/>
        <v>0</v>
      </c>
      <c r="AK7" s="52">
        <f t="shared" si="24"/>
        <v>0</v>
      </c>
      <c r="AL7" s="53">
        <f t="shared" si="25"/>
        <v>-400</v>
      </c>
      <c r="AM7" s="42">
        <f t="shared" si="26"/>
        <v>-80</v>
      </c>
      <c r="AN7" s="42"/>
      <c r="AO7" s="38">
        <f t="shared" si="27"/>
        <v>-320</v>
      </c>
      <c r="AP7" s="42">
        <f t="shared" si="28"/>
        <v>-27</v>
      </c>
    </row>
    <row r="8" spans="1:42" x14ac:dyDescent="0.25">
      <c r="A8" s="40">
        <v>6</v>
      </c>
      <c r="B8" s="40"/>
      <c r="C8" s="41"/>
      <c r="D8" s="42"/>
      <c r="E8" s="42"/>
      <c r="F8" s="25">
        <f t="shared" si="1"/>
        <v>0</v>
      </c>
      <c r="G8" s="25">
        <f t="shared" si="2"/>
        <v>0</v>
      </c>
      <c r="H8" s="43">
        <f t="shared" si="3"/>
        <v>0</v>
      </c>
      <c r="I8" s="42"/>
      <c r="J8" s="42"/>
      <c r="K8" s="42"/>
      <c r="L8" s="27">
        <f t="shared" si="5"/>
        <v>0</v>
      </c>
      <c r="M8" s="27">
        <f t="shared" si="6"/>
        <v>0</v>
      </c>
      <c r="N8" s="27">
        <f t="shared" si="7"/>
        <v>0</v>
      </c>
      <c r="O8" s="27">
        <f t="shared" si="8"/>
        <v>0</v>
      </c>
      <c r="P8" s="28">
        <f t="shared" si="9"/>
        <v>0</v>
      </c>
      <c r="Q8" s="44">
        <f t="shared" si="10"/>
        <v>0</v>
      </c>
      <c r="R8" s="25">
        <f t="shared" si="11"/>
        <v>0</v>
      </c>
      <c r="S8" s="42">
        <f t="shared" si="29"/>
        <v>0</v>
      </c>
      <c r="T8" s="45">
        <f t="shared" si="12"/>
        <v>0</v>
      </c>
      <c r="U8" s="46">
        <f t="shared" si="13"/>
        <v>0</v>
      </c>
      <c r="V8" s="43">
        <f t="shared" si="14"/>
        <v>0</v>
      </c>
      <c r="W8" s="47">
        <v>0</v>
      </c>
      <c r="X8" s="43">
        <f t="shared" si="15"/>
        <v>0</v>
      </c>
      <c r="Y8" s="48" t="s">
        <v>52</v>
      </c>
      <c r="Z8" s="42"/>
      <c r="AA8" s="42">
        <f t="shared" si="16"/>
        <v>0</v>
      </c>
      <c r="AB8" s="42">
        <f t="shared" si="17"/>
        <v>40000</v>
      </c>
      <c r="AC8" s="43">
        <f t="shared" si="18"/>
        <v>40000</v>
      </c>
      <c r="AD8" s="49">
        <f t="shared" si="19"/>
        <v>-40000</v>
      </c>
      <c r="AE8" s="50" t="s">
        <v>50</v>
      </c>
      <c r="AF8" s="35">
        <f t="shared" si="0"/>
        <v>-400</v>
      </c>
      <c r="AG8" s="51">
        <f t="shared" si="20"/>
        <v>0</v>
      </c>
      <c r="AH8" s="51">
        <f t="shared" si="21"/>
        <v>0</v>
      </c>
      <c r="AI8" s="51">
        <f t="shared" si="22"/>
        <v>0</v>
      </c>
      <c r="AJ8" s="36">
        <f t="shared" si="23"/>
        <v>0</v>
      </c>
      <c r="AK8" s="52">
        <f t="shared" si="24"/>
        <v>0</v>
      </c>
      <c r="AL8" s="53">
        <f t="shared" si="25"/>
        <v>-400</v>
      </c>
      <c r="AM8" s="42">
        <f t="shared" si="26"/>
        <v>-80</v>
      </c>
      <c r="AN8" s="42"/>
      <c r="AO8" s="38">
        <f t="shared" si="27"/>
        <v>-320</v>
      </c>
      <c r="AP8" s="42">
        <f t="shared" si="28"/>
        <v>-27</v>
      </c>
    </row>
    <row r="9" spans="1:42" x14ac:dyDescent="0.25">
      <c r="A9" s="40">
        <v>7</v>
      </c>
      <c r="B9" s="40"/>
      <c r="C9" s="41"/>
      <c r="D9" s="42"/>
      <c r="E9" s="42"/>
      <c r="F9" s="25">
        <f t="shared" si="1"/>
        <v>0</v>
      </c>
      <c r="G9" s="25">
        <f t="shared" si="2"/>
        <v>0</v>
      </c>
      <c r="H9" s="43">
        <f t="shared" si="3"/>
        <v>0</v>
      </c>
      <c r="I9" s="42"/>
      <c r="J9" s="42"/>
      <c r="K9" s="42"/>
      <c r="L9" s="27">
        <f t="shared" si="5"/>
        <v>0</v>
      </c>
      <c r="M9" s="27">
        <f t="shared" si="6"/>
        <v>0</v>
      </c>
      <c r="N9" s="27">
        <f t="shared" si="7"/>
        <v>0</v>
      </c>
      <c r="O9" s="27">
        <f t="shared" si="8"/>
        <v>0</v>
      </c>
      <c r="P9" s="28">
        <f t="shared" si="9"/>
        <v>0</v>
      </c>
      <c r="Q9" s="44">
        <f t="shared" si="10"/>
        <v>0</v>
      </c>
      <c r="R9" s="25">
        <f t="shared" si="11"/>
        <v>0</v>
      </c>
      <c r="S9" s="42">
        <f t="shared" si="29"/>
        <v>0</v>
      </c>
      <c r="T9" s="45">
        <f t="shared" si="12"/>
        <v>0</v>
      </c>
      <c r="U9" s="46">
        <f t="shared" si="13"/>
        <v>0</v>
      </c>
      <c r="V9" s="43">
        <f t="shared" si="14"/>
        <v>0</v>
      </c>
      <c r="W9" s="47">
        <v>0</v>
      </c>
      <c r="X9" s="43">
        <f t="shared" si="15"/>
        <v>0</v>
      </c>
      <c r="Y9" s="48" t="s">
        <v>52</v>
      </c>
      <c r="Z9" s="42"/>
      <c r="AA9" s="42">
        <f t="shared" si="16"/>
        <v>0</v>
      </c>
      <c r="AB9" s="42">
        <f t="shared" si="17"/>
        <v>40000</v>
      </c>
      <c r="AC9" s="43">
        <f t="shared" si="18"/>
        <v>40000</v>
      </c>
      <c r="AD9" s="49">
        <f t="shared" si="19"/>
        <v>-40000</v>
      </c>
      <c r="AE9" s="50" t="s">
        <v>53</v>
      </c>
      <c r="AF9" s="35">
        <f t="shared" si="0"/>
        <v>-400</v>
      </c>
      <c r="AG9" s="51">
        <f t="shared" si="20"/>
        <v>0</v>
      </c>
      <c r="AH9" s="51">
        <f t="shared" si="21"/>
        <v>0</v>
      </c>
      <c r="AI9" s="51">
        <f t="shared" si="22"/>
        <v>0</v>
      </c>
      <c r="AJ9" s="36">
        <f t="shared" si="23"/>
        <v>0</v>
      </c>
      <c r="AK9" s="52">
        <f t="shared" si="24"/>
        <v>0</v>
      </c>
      <c r="AL9" s="53">
        <f t="shared" si="25"/>
        <v>-400</v>
      </c>
      <c r="AM9" s="42">
        <f t="shared" si="26"/>
        <v>0</v>
      </c>
      <c r="AN9" s="42"/>
      <c r="AO9" s="38">
        <f t="shared" si="27"/>
        <v>-400</v>
      </c>
      <c r="AP9" s="42">
        <f t="shared" si="28"/>
        <v>-33</v>
      </c>
    </row>
    <row r="10" spans="1:42" x14ac:dyDescent="0.25">
      <c r="A10" s="40">
        <v>8</v>
      </c>
      <c r="B10" s="40"/>
      <c r="C10" s="41"/>
      <c r="D10" s="42"/>
      <c r="E10" s="42"/>
      <c r="F10" s="25">
        <f t="shared" si="1"/>
        <v>0</v>
      </c>
      <c r="G10" s="25">
        <f t="shared" si="2"/>
        <v>0</v>
      </c>
      <c r="H10" s="43">
        <f t="shared" si="3"/>
        <v>0</v>
      </c>
      <c r="I10" s="42"/>
      <c r="J10" s="42"/>
      <c r="K10" s="42"/>
      <c r="L10" s="27">
        <f t="shared" si="5"/>
        <v>0</v>
      </c>
      <c r="M10" s="27">
        <f t="shared" si="6"/>
        <v>0</v>
      </c>
      <c r="N10" s="27">
        <f t="shared" si="7"/>
        <v>0</v>
      </c>
      <c r="O10" s="27">
        <f t="shared" si="8"/>
        <v>0</v>
      </c>
      <c r="P10" s="28">
        <f t="shared" si="9"/>
        <v>0</v>
      </c>
      <c r="Q10" s="44">
        <f t="shared" si="10"/>
        <v>0</v>
      </c>
      <c r="R10" s="25">
        <f t="shared" si="11"/>
        <v>0</v>
      </c>
      <c r="S10" s="42">
        <f t="shared" si="29"/>
        <v>0</v>
      </c>
      <c r="T10" s="45">
        <f t="shared" si="12"/>
        <v>0</v>
      </c>
      <c r="U10" s="46">
        <f t="shared" si="13"/>
        <v>0</v>
      </c>
      <c r="V10" s="43">
        <f t="shared" si="14"/>
        <v>0</v>
      </c>
      <c r="W10" s="47">
        <v>0</v>
      </c>
      <c r="X10" s="43">
        <f t="shared" si="15"/>
        <v>0</v>
      </c>
      <c r="Y10" s="48" t="s">
        <v>52</v>
      </c>
      <c r="Z10" s="42"/>
      <c r="AA10" s="42">
        <f t="shared" si="16"/>
        <v>0</v>
      </c>
      <c r="AB10" s="42">
        <f t="shared" si="17"/>
        <v>40000</v>
      </c>
      <c r="AC10" s="43">
        <f t="shared" si="18"/>
        <v>40000</v>
      </c>
      <c r="AD10" s="49">
        <f t="shared" si="19"/>
        <v>-40000</v>
      </c>
      <c r="AE10" s="50" t="s">
        <v>50</v>
      </c>
      <c r="AF10" s="35">
        <f t="shared" si="0"/>
        <v>-400</v>
      </c>
      <c r="AG10" s="51">
        <f t="shared" si="20"/>
        <v>0</v>
      </c>
      <c r="AH10" s="51">
        <f t="shared" si="21"/>
        <v>0</v>
      </c>
      <c r="AI10" s="51">
        <f t="shared" si="22"/>
        <v>0</v>
      </c>
      <c r="AJ10" s="36">
        <f t="shared" si="23"/>
        <v>0</v>
      </c>
      <c r="AK10" s="52">
        <f t="shared" si="24"/>
        <v>0</v>
      </c>
      <c r="AL10" s="53">
        <f t="shared" si="25"/>
        <v>-400</v>
      </c>
      <c r="AM10" s="42">
        <f t="shared" si="26"/>
        <v>-80</v>
      </c>
      <c r="AN10" s="42"/>
      <c r="AO10" s="38">
        <f t="shared" si="27"/>
        <v>-320</v>
      </c>
      <c r="AP10" s="42">
        <f t="shared" si="28"/>
        <v>-27</v>
      </c>
    </row>
    <row r="11" spans="1:42" x14ac:dyDescent="0.25">
      <c r="A11" s="40">
        <v>9</v>
      </c>
      <c r="B11" s="40"/>
      <c r="C11" s="41"/>
      <c r="D11" s="42"/>
      <c r="E11" s="42"/>
      <c r="F11" s="25">
        <f t="shared" si="1"/>
        <v>0</v>
      </c>
      <c r="G11" s="25">
        <f t="shared" si="2"/>
        <v>0</v>
      </c>
      <c r="H11" s="43">
        <f t="shared" si="3"/>
        <v>0</v>
      </c>
      <c r="I11" s="42"/>
      <c r="J11" s="42"/>
      <c r="K11" s="42"/>
      <c r="L11" s="27">
        <f t="shared" si="5"/>
        <v>0</v>
      </c>
      <c r="M11" s="27">
        <f t="shared" si="6"/>
        <v>0</v>
      </c>
      <c r="N11" s="27">
        <f t="shared" si="7"/>
        <v>0</v>
      </c>
      <c r="O11" s="27">
        <f t="shared" si="8"/>
        <v>0</v>
      </c>
      <c r="P11" s="28">
        <f t="shared" si="9"/>
        <v>0</v>
      </c>
      <c r="Q11" s="44">
        <f t="shared" si="10"/>
        <v>0</v>
      </c>
      <c r="R11" s="25">
        <f t="shared" si="11"/>
        <v>0</v>
      </c>
      <c r="S11" s="42">
        <f t="shared" si="29"/>
        <v>0</v>
      </c>
      <c r="T11" s="45">
        <f t="shared" si="12"/>
        <v>0</v>
      </c>
      <c r="U11" s="46">
        <f t="shared" si="13"/>
        <v>0</v>
      </c>
      <c r="V11" s="43">
        <f t="shared" si="14"/>
        <v>0</v>
      </c>
      <c r="W11" s="47">
        <v>0</v>
      </c>
      <c r="X11" s="43">
        <f t="shared" si="15"/>
        <v>0</v>
      </c>
      <c r="Y11" s="48" t="s">
        <v>52</v>
      </c>
      <c r="Z11" s="42"/>
      <c r="AA11" s="42">
        <f t="shared" si="16"/>
        <v>0</v>
      </c>
      <c r="AB11" s="42">
        <f t="shared" si="17"/>
        <v>40000</v>
      </c>
      <c r="AC11" s="43">
        <f t="shared" si="18"/>
        <v>40000</v>
      </c>
      <c r="AD11" s="49">
        <f t="shared" si="19"/>
        <v>-40000</v>
      </c>
      <c r="AE11" s="50" t="s">
        <v>50</v>
      </c>
      <c r="AF11" s="35">
        <f t="shared" si="0"/>
        <v>-400</v>
      </c>
      <c r="AG11" s="51">
        <f t="shared" si="20"/>
        <v>0</v>
      </c>
      <c r="AH11" s="51">
        <f t="shared" si="21"/>
        <v>0</v>
      </c>
      <c r="AI11" s="51">
        <f t="shared" si="22"/>
        <v>0</v>
      </c>
      <c r="AJ11" s="36">
        <f t="shared" si="23"/>
        <v>0</v>
      </c>
      <c r="AK11" s="52">
        <f t="shared" si="24"/>
        <v>0</v>
      </c>
      <c r="AL11" s="53">
        <f t="shared" si="25"/>
        <v>-400</v>
      </c>
      <c r="AM11" s="42">
        <f t="shared" si="26"/>
        <v>-80</v>
      </c>
      <c r="AN11" s="42"/>
      <c r="AO11" s="38">
        <f t="shared" si="27"/>
        <v>-320</v>
      </c>
      <c r="AP11" s="42">
        <f t="shared" si="28"/>
        <v>-27</v>
      </c>
    </row>
    <row r="12" spans="1:42" x14ac:dyDescent="0.25">
      <c r="A12" s="40">
        <v>10</v>
      </c>
      <c r="B12" s="40"/>
      <c r="C12" s="41"/>
      <c r="D12" s="42"/>
      <c r="E12" s="42"/>
      <c r="F12" s="25">
        <f t="shared" si="1"/>
        <v>0</v>
      </c>
      <c r="G12" s="25">
        <f t="shared" si="2"/>
        <v>0</v>
      </c>
      <c r="H12" s="43">
        <f t="shared" si="3"/>
        <v>0</v>
      </c>
      <c r="I12" s="42"/>
      <c r="J12" s="42"/>
      <c r="K12" s="42"/>
      <c r="L12" s="27">
        <f t="shared" si="5"/>
        <v>0</v>
      </c>
      <c r="M12" s="27">
        <f t="shared" si="6"/>
        <v>0</v>
      </c>
      <c r="N12" s="27">
        <f t="shared" si="7"/>
        <v>0</v>
      </c>
      <c r="O12" s="27">
        <f t="shared" si="8"/>
        <v>0</v>
      </c>
      <c r="P12" s="28">
        <f t="shared" si="9"/>
        <v>0</v>
      </c>
      <c r="Q12" s="44">
        <f t="shared" si="10"/>
        <v>0</v>
      </c>
      <c r="R12" s="25">
        <f t="shared" si="11"/>
        <v>0</v>
      </c>
      <c r="S12" s="42">
        <f t="shared" si="29"/>
        <v>0</v>
      </c>
      <c r="T12" s="45">
        <f t="shared" si="12"/>
        <v>0</v>
      </c>
      <c r="U12" s="46">
        <f t="shared" si="13"/>
        <v>0</v>
      </c>
      <c r="V12" s="43">
        <f t="shared" si="14"/>
        <v>0</v>
      </c>
      <c r="W12" s="47">
        <v>0</v>
      </c>
      <c r="X12" s="43">
        <f t="shared" si="15"/>
        <v>0</v>
      </c>
      <c r="Y12" s="48" t="s">
        <v>52</v>
      </c>
      <c r="Z12" s="42"/>
      <c r="AA12" s="42">
        <f t="shared" si="16"/>
        <v>0</v>
      </c>
      <c r="AB12" s="42">
        <f t="shared" si="17"/>
        <v>40000</v>
      </c>
      <c r="AC12" s="43">
        <f t="shared" si="18"/>
        <v>40000</v>
      </c>
      <c r="AD12" s="49">
        <f t="shared" si="19"/>
        <v>-40000</v>
      </c>
      <c r="AE12" s="50" t="s">
        <v>50</v>
      </c>
      <c r="AF12" s="35">
        <f t="shared" si="0"/>
        <v>-400</v>
      </c>
      <c r="AG12" s="51">
        <f t="shared" si="20"/>
        <v>0</v>
      </c>
      <c r="AH12" s="51">
        <f t="shared" si="21"/>
        <v>0</v>
      </c>
      <c r="AI12" s="51">
        <f t="shared" si="22"/>
        <v>0</v>
      </c>
      <c r="AJ12" s="36">
        <f t="shared" si="23"/>
        <v>0</v>
      </c>
      <c r="AK12" s="52">
        <f t="shared" si="24"/>
        <v>0</v>
      </c>
      <c r="AL12" s="53">
        <f t="shared" si="25"/>
        <v>-400</v>
      </c>
      <c r="AM12" s="42">
        <f t="shared" si="26"/>
        <v>-80</v>
      </c>
      <c r="AN12" s="42"/>
      <c r="AO12" s="38">
        <f t="shared" si="27"/>
        <v>-320</v>
      </c>
      <c r="AP12" s="42">
        <f t="shared" si="28"/>
        <v>-27</v>
      </c>
    </row>
    <row r="13" spans="1:42" x14ac:dyDescent="0.25">
      <c r="A13" s="40">
        <v>11</v>
      </c>
      <c r="B13" s="40"/>
      <c r="C13" s="41"/>
      <c r="D13" s="42"/>
      <c r="E13" s="42"/>
      <c r="F13" s="25">
        <f t="shared" si="1"/>
        <v>0</v>
      </c>
      <c r="G13" s="25">
        <f t="shared" si="2"/>
        <v>0</v>
      </c>
      <c r="H13" s="43">
        <f t="shared" si="3"/>
        <v>0</v>
      </c>
      <c r="I13" s="42"/>
      <c r="J13" s="42"/>
      <c r="K13" s="42"/>
      <c r="L13" s="27">
        <f t="shared" si="5"/>
        <v>0</v>
      </c>
      <c r="M13" s="27">
        <f t="shared" si="6"/>
        <v>0</v>
      </c>
      <c r="N13" s="27">
        <f t="shared" si="7"/>
        <v>0</v>
      </c>
      <c r="O13" s="27">
        <f t="shared" si="8"/>
        <v>0</v>
      </c>
      <c r="P13" s="28">
        <f t="shared" si="9"/>
        <v>0</v>
      </c>
      <c r="Q13" s="44">
        <f t="shared" si="10"/>
        <v>0</v>
      </c>
      <c r="R13" s="25">
        <f t="shared" si="11"/>
        <v>0</v>
      </c>
      <c r="S13" s="42">
        <f t="shared" si="29"/>
        <v>0</v>
      </c>
      <c r="T13" s="45">
        <f t="shared" si="12"/>
        <v>0</v>
      </c>
      <c r="U13" s="46">
        <f t="shared" si="13"/>
        <v>0</v>
      </c>
      <c r="V13" s="43">
        <f t="shared" si="14"/>
        <v>0</v>
      </c>
      <c r="W13" s="47">
        <v>0</v>
      </c>
      <c r="X13" s="43">
        <f t="shared" si="15"/>
        <v>0</v>
      </c>
      <c r="Y13" s="48" t="s">
        <v>52</v>
      </c>
      <c r="Z13" s="42"/>
      <c r="AA13" s="42">
        <f t="shared" si="16"/>
        <v>0</v>
      </c>
      <c r="AB13" s="42">
        <f t="shared" si="17"/>
        <v>40000</v>
      </c>
      <c r="AC13" s="43">
        <f t="shared" si="18"/>
        <v>40000</v>
      </c>
      <c r="AD13" s="49">
        <f t="shared" si="19"/>
        <v>-40000</v>
      </c>
      <c r="AE13" s="50" t="s">
        <v>50</v>
      </c>
      <c r="AF13" s="35">
        <f t="shared" si="0"/>
        <v>-400</v>
      </c>
      <c r="AG13" s="51">
        <f t="shared" si="20"/>
        <v>0</v>
      </c>
      <c r="AH13" s="51">
        <f t="shared" si="21"/>
        <v>0</v>
      </c>
      <c r="AI13" s="51">
        <f t="shared" si="22"/>
        <v>0</v>
      </c>
      <c r="AJ13" s="36">
        <f t="shared" si="23"/>
        <v>0</v>
      </c>
      <c r="AK13" s="52">
        <f t="shared" si="24"/>
        <v>0</v>
      </c>
      <c r="AL13" s="53">
        <f t="shared" si="25"/>
        <v>-400</v>
      </c>
      <c r="AM13" s="42">
        <f t="shared" si="26"/>
        <v>-80</v>
      </c>
      <c r="AN13" s="42"/>
      <c r="AO13" s="38">
        <f t="shared" si="27"/>
        <v>-320</v>
      </c>
      <c r="AP13" s="42">
        <f t="shared" si="28"/>
        <v>-27</v>
      </c>
    </row>
    <row r="14" spans="1:42" x14ac:dyDescent="0.25">
      <c r="A14" s="40">
        <v>12</v>
      </c>
      <c r="B14" s="40"/>
      <c r="C14" s="41"/>
      <c r="D14" s="42"/>
      <c r="E14" s="42"/>
      <c r="F14" s="25">
        <f t="shared" si="1"/>
        <v>0</v>
      </c>
      <c r="G14" s="25">
        <f t="shared" si="2"/>
        <v>0</v>
      </c>
      <c r="H14" s="43">
        <f t="shared" si="3"/>
        <v>0</v>
      </c>
      <c r="I14" s="42"/>
      <c r="J14" s="42"/>
      <c r="K14" s="42"/>
      <c r="L14" s="27">
        <f t="shared" si="5"/>
        <v>0</v>
      </c>
      <c r="M14" s="27">
        <f t="shared" si="6"/>
        <v>0</v>
      </c>
      <c r="N14" s="27">
        <f t="shared" si="7"/>
        <v>0</v>
      </c>
      <c r="O14" s="27">
        <f t="shared" si="8"/>
        <v>0</v>
      </c>
      <c r="P14" s="28">
        <f t="shared" si="9"/>
        <v>0</v>
      </c>
      <c r="Q14" s="44">
        <f t="shared" si="10"/>
        <v>0</v>
      </c>
      <c r="R14" s="25">
        <f t="shared" si="11"/>
        <v>0</v>
      </c>
      <c r="S14" s="42">
        <f t="shared" si="29"/>
        <v>0</v>
      </c>
      <c r="T14" s="45">
        <f t="shared" si="12"/>
        <v>0</v>
      </c>
      <c r="U14" s="46">
        <f t="shared" si="13"/>
        <v>0</v>
      </c>
      <c r="V14" s="43">
        <f t="shared" si="14"/>
        <v>0</v>
      </c>
      <c r="W14" s="47">
        <v>0</v>
      </c>
      <c r="X14" s="43">
        <f t="shared" si="15"/>
        <v>0</v>
      </c>
      <c r="Y14" s="48" t="s">
        <v>52</v>
      </c>
      <c r="Z14" s="42"/>
      <c r="AA14" s="42">
        <f t="shared" si="16"/>
        <v>0</v>
      </c>
      <c r="AB14" s="42">
        <f t="shared" si="17"/>
        <v>40000</v>
      </c>
      <c r="AC14" s="43">
        <f t="shared" si="18"/>
        <v>40000</v>
      </c>
      <c r="AD14" s="49">
        <f t="shared" si="19"/>
        <v>-40000</v>
      </c>
      <c r="AE14" s="50" t="s">
        <v>50</v>
      </c>
      <c r="AF14" s="35">
        <f t="shared" si="0"/>
        <v>-400</v>
      </c>
      <c r="AG14" s="51">
        <f t="shared" si="20"/>
        <v>0</v>
      </c>
      <c r="AH14" s="51">
        <f t="shared" si="21"/>
        <v>0</v>
      </c>
      <c r="AI14" s="51">
        <f t="shared" si="22"/>
        <v>0</v>
      </c>
      <c r="AJ14" s="36">
        <f t="shared" si="23"/>
        <v>0</v>
      </c>
      <c r="AK14" s="52">
        <f t="shared" si="24"/>
        <v>0</v>
      </c>
      <c r="AL14" s="53">
        <f t="shared" si="25"/>
        <v>-400</v>
      </c>
      <c r="AM14" s="42">
        <f t="shared" si="26"/>
        <v>-80</v>
      </c>
      <c r="AN14" s="42"/>
      <c r="AO14" s="38">
        <f t="shared" si="27"/>
        <v>-320</v>
      </c>
      <c r="AP14" s="42">
        <f t="shared" si="28"/>
        <v>-27</v>
      </c>
    </row>
    <row r="15" spans="1:42" x14ac:dyDescent="0.25">
      <c r="A15" s="40">
        <v>13</v>
      </c>
      <c r="B15" s="40"/>
      <c r="C15" s="41"/>
      <c r="D15" s="42"/>
      <c r="E15" s="42"/>
      <c r="F15" s="25">
        <f t="shared" si="1"/>
        <v>0</v>
      </c>
      <c r="G15" s="25">
        <f t="shared" si="2"/>
        <v>0</v>
      </c>
      <c r="H15" s="43">
        <f t="shared" si="3"/>
        <v>0</v>
      </c>
      <c r="I15" s="42"/>
      <c r="J15" s="42"/>
      <c r="K15" s="42"/>
      <c r="L15" s="27">
        <f t="shared" si="5"/>
        <v>0</v>
      </c>
      <c r="M15" s="27">
        <f t="shared" si="6"/>
        <v>0</v>
      </c>
      <c r="N15" s="27">
        <f t="shared" si="7"/>
        <v>0</v>
      </c>
      <c r="O15" s="27">
        <f t="shared" si="8"/>
        <v>0</v>
      </c>
      <c r="P15" s="28">
        <f t="shared" si="9"/>
        <v>0</v>
      </c>
      <c r="Q15" s="44">
        <f t="shared" si="10"/>
        <v>0</v>
      </c>
      <c r="R15" s="25">
        <f t="shared" si="11"/>
        <v>0</v>
      </c>
      <c r="S15" s="42">
        <f t="shared" si="29"/>
        <v>0</v>
      </c>
      <c r="T15" s="45">
        <f t="shared" si="12"/>
        <v>0</v>
      </c>
      <c r="U15" s="46">
        <f t="shared" si="13"/>
        <v>0</v>
      </c>
      <c r="V15" s="43">
        <f t="shared" si="14"/>
        <v>0</v>
      </c>
      <c r="W15" s="47">
        <v>0</v>
      </c>
      <c r="X15" s="43">
        <f t="shared" si="15"/>
        <v>0</v>
      </c>
      <c r="Y15" s="48" t="s">
        <v>52</v>
      </c>
      <c r="Z15" s="42"/>
      <c r="AA15" s="42">
        <f t="shared" si="16"/>
        <v>0</v>
      </c>
      <c r="AB15" s="42">
        <f t="shared" si="17"/>
        <v>40000</v>
      </c>
      <c r="AC15" s="43">
        <f t="shared" si="18"/>
        <v>40000</v>
      </c>
      <c r="AD15" s="49">
        <f t="shared" si="19"/>
        <v>-40000</v>
      </c>
      <c r="AE15" s="50" t="s">
        <v>50</v>
      </c>
      <c r="AF15" s="35">
        <f t="shared" si="0"/>
        <v>-400</v>
      </c>
      <c r="AG15" s="51">
        <f t="shared" si="20"/>
        <v>0</v>
      </c>
      <c r="AH15" s="51">
        <f t="shared" si="21"/>
        <v>0</v>
      </c>
      <c r="AI15" s="51">
        <f t="shared" si="22"/>
        <v>0</v>
      </c>
      <c r="AJ15" s="36">
        <f t="shared" si="23"/>
        <v>0</v>
      </c>
      <c r="AK15" s="52">
        <f t="shared" si="24"/>
        <v>0</v>
      </c>
      <c r="AL15" s="53">
        <f t="shared" si="25"/>
        <v>-400</v>
      </c>
      <c r="AM15" s="42">
        <f t="shared" si="26"/>
        <v>-80</v>
      </c>
      <c r="AN15" s="42"/>
      <c r="AO15" s="38">
        <f t="shared" si="27"/>
        <v>-320</v>
      </c>
      <c r="AP15" s="42">
        <f t="shared" si="28"/>
        <v>-27</v>
      </c>
    </row>
    <row r="16" spans="1:42" x14ac:dyDescent="0.25">
      <c r="A16" s="40">
        <v>14</v>
      </c>
      <c r="B16" s="40"/>
      <c r="C16" s="41"/>
      <c r="D16" s="42"/>
      <c r="E16" s="42"/>
      <c r="F16" s="25">
        <f t="shared" si="1"/>
        <v>0</v>
      </c>
      <c r="G16" s="25">
        <f t="shared" si="2"/>
        <v>0</v>
      </c>
      <c r="H16" s="43">
        <f t="shared" si="3"/>
        <v>0</v>
      </c>
      <c r="I16" s="42"/>
      <c r="J16" s="42"/>
      <c r="K16" s="42"/>
      <c r="L16" s="27">
        <f t="shared" si="5"/>
        <v>0</v>
      </c>
      <c r="M16" s="27">
        <f t="shared" si="6"/>
        <v>0</v>
      </c>
      <c r="N16" s="27">
        <f t="shared" si="7"/>
        <v>0</v>
      </c>
      <c r="O16" s="27">
        <f t="shared" si="8"/>
        <v>0</v>
      </c>
      <c r="P16" s="28">
        <f t="shared" si="9"/>
        <v>0</v>
      </c>
      <c r="Q16" s="44">
        <f t="shared" si="10"/>
        <v>0</v>
      </c>
      <c r="R16" s="25">
        <f t="shared" si="11"/>
        <v>0</v>
      </c>
      <c r="S16" s="42">
        <f t="shared" si="29"/>
        <v>0</v>
      </c>
      <c r="T16" s="45">
        <f t="shared" si="12"/>
        <v>0</v>
      </c>
      <c r="U16" s="46">
        <f t="shared" si="13"/>
        <v>0</v>
      </c>
      <c r="V16" s="43">
        <f t="shared" si="14"/>
        <v>0</v>
      </c>
      <c r="W16" s="47">
        <v>0</v>
      </c>
      <c r="X16" s="43">
        <f t="shared" si="15"/>
        <v>0</v>
      </c>
      <c r="Y16" s="48" t="s">
        <v>52</v>
      </c>
      <c r="Z16" s="42"/>
      <c r="AA16" s="42">
        <f t="shared" si="16"/>
        <v>0</v>
      </c>
      <c r="AB16" s="42">
        <f t="shared" si="17"/>
        <v>40000</v>
      </c>
      <c r="AC16" s="43">
        <f t="shared" si="18"/>
        <v>40000</v>
      </c>
      <c r="AD16" s="49">
        <f t="shared" si="19"/>
        <v>-40000</v>
      </c>
      <c r="AE16" s="50" t="s">
        <v>50</v>
      </c>
      <c r="AF16" s="35">
        <f t="shared" si="0"/>
        <v>-400</v>
      </c>
      <c r="AG16" s="51">
        <f t="shared" si="20"/>
        <v>0</v>
      </c>
      <c r="AH16" s="51">
        <f t="shared" si="21"/>
        <v>0</v>
      </c>
      <c r="AI16" s="51">
        <f t="shared" si="22"/>
        <v>0</v>
      </c>
      <c r="AJ16" s="36">
        <f t="shared" si="23"/>
        <v>0</v>
      </c>
      <c r="AK16" s="52">
        <f t="shared" si="24"/>
        <v>0</v>
      </c>
      <c r="AL16" s="53">
        <f t="shared" si="25"/>
        <v>-400</v>
      </c>
      <c r="AM16" s="42">
        <f t="shared" si="26"/>
        <v>-80</v>
      </c>
      <c r="AN16" s="42"/>
      <c r="AO16" s="38">
        <f t="shared" si="27"/>
        <v>-320</v>
      </c>
      <c r="AP16" s="42">
        <f t="shared" si="28"/>
        <v>-27</v>
      </c>
    </row>
    <row r="17" spans="1:42" x14ac:dyDescent="0.25">
      <c r="A17" s="40">
        <v>15</v>
      </c>
      <c r="B17" s="40"/>
      <c r="C17" s="41"/>
      <c r="D17" s="42"/>
      <c r="E17" s="42"/>
      <c r="F17" s="25">
        <f t="shared" si="1"/>
        <v>0</v>
      </c>
      <c r="G17" s="25">
        <f t="shared" si="2"/>
        <v>0</v>
      </c>
      <c r="H17" s="43">
        <f t="shared" si="3"/>
        <v>0</v>
      </c>
      <c r="I17" s="42"/>
      <c r="J17" s="42"/>
      <c r="K17" s="42"/>
      <c r="L17" s="27">
        <f t="shared" si="5"/>
        <v>0</v>
      </c>
      <c r="M17" s="27">
        <f t="shared" si="6"/>
        <v>0</v>
      </c>
      <c r="N17" s="27">
        <f t="shared" si="7"/>
        <v>0</v>
      </c>
      <c r="O17" s="27">
        <f t="shared" si="8"/>
        <v>0</v>
      </c>
      <c r="P17" s="28">
        <f t="shared" si="9"/>
        <v>0</v>
      </c>
      <c r="Q17" s="44">
        <f t="shared" si="10"/>
        <v>0</v>
      </c>
      <c r="R17" s="25">
        <f t="shared" si="11"/>
        <v>0</v>
      </c>
      <c r="S17" s="42">
        <f t="shared" si="29"/>
        <v>0</v>
      </c>
      <c r="T17" s="45">
        <f t="shared" si="12"/>
        <v>0</v>
      </c>
      <c r="U17" s="46">
        <f t="shared" si="13"/>
        <v>0</v>
      </c>
      <c r="V17" s="43">
        <f t="shared" si="14"/>
        <v>0</v>
      </c>
      <c r="W17" s="47">
        <v>0</v>
      </c>
      <c r="X17" s="43">
        <f t="shared" si="15"/>
        <v>0</v>
      </c>
      <c r="Y17" s="48" t="s">
        <v>52</v>
      </c>
      <c r="Z17" s="42"/>
      <c r="AA17" s="42">
        <f t="shared" si="16"/>
        <v>0</v>
      </c>
      <c r="AB17" s="42">
        <f t="shared" si="17"/>
        <v>40000</v>
      </c>
      <c r="AC17" s="43">
        <f t="shared" si="18"/>
        <v>40000</v>
      </c>
      <c r="AD17" s="49">
        <f t="shared" si="19"/>
        <v>-40000</v>
      </c>
      <c r="AE17" s="50" t="s">
        <v>50</v>
      </c>
      <c r="AF17" s="35">
        <f t="shared" si="0"/>
        <v>-400</v>
      </c>
      <c r="AG17" s="51">
        <f t="shared" si="20"/>
        <v>0</v>
      </c>
      <c r="AH17" s="51">
        <f t="shared" si="21"/>
        <v>0</v>
      </c>
      <c r="AI17" s="51">
        <f t="shared" si="22"/>
        <v>0</v>
      </c>
      <c r="AJ17" s="36">
        <f t="shared" si="23"/>
        <v>0</v>
      </c>
      <c r="AK17" s="52">
        <f t="shared" si="24"/>
        <v>0</v>
      </c>
      <c r="AL17" s="53">
        <f t="shared" si="25"/>
        <v>-400</v>
      </c>
      <c r="AM17" s="42">
        <f t="shared" si="26"/>
        <v>-80</v>
      </c>
      <c r="AN17" s="42"/>
      <c r="AO17" s="38">
        <f t="shared" si="27"/>
        <v>-320</v>
      </c>
      <c r="AP17" s="42">
        <f t="shared" si="28"/>
        <v>-27</v>
      </c>
    </row>
    <row r="18" spans="1:42" x14ac:dyDescent="0.25">
      <c r="A18" s="40"/>
      <c r="B18" s="40"/>
      <c r="C18" s="41"/>
      <c r="D18" s="42"/>
      <c r="E18" s="42"/>
      <c r="F18" s="25">
        <f t="shared" si="1"/>
        <v>0</v>
      </c>
      <c r="G18" s="25">
        <f t="shared" si="2"/>
        <v>0</v>
      </c>
      <c r="H18" s="43"/>
      <c r="I18" s="42"/>
      <c r="J18" s="42"/>
      <c r="K18" s="42"/>
      <c r="L18" s="27">
        <f t="shared" si="5"/>
        <v>0</v>
      </c>
      <c r="M18" s="27">
        <f t="shared" si="6"/>
        <v>0</v>
      </c>
      <c r="N18" s="27">
        <f t="shared" si="7"/>
        <v>0</v>
      </c>
      <c r="O18" s="27">
        <f t="shared" si="8"/>
        <v>0</v>
      </c>
      <c r="P18" s="28">
        <f t="shared" si="9"/>
        <v>0</v>
      </c>
      <c r="Q18" s="44"/>
      <c r="R18" s="25">
        <f t="shared" si="11"/>
        <v>0</v>
      </c>
      <c r="S18" s="42">
        <f t="shared" si="29"/>
        <v>0</v>
      </c>
      <c r="T18" s="45">
        <f t="shared" si="12"/>
        <v>0</v>
      </c>
      <c r="U18" s="46">
        <f t="shared" si="13"/>
        <v>0</v>
      </c>
      <c r="V18" s="43">
        <f t="shared" si="14"/>
        <v>0</v>
      </c>
      <c r="W18" s="47">
        <v>0</v>
      </c>
      <c r="X18" s="43">
        <f t="shared" si="15"/>
        <v>0</v>
      </c>
      <c r="Y18" s="48" t="s">
        <v>52</v>
      </c>
      <c r="Z18" s="42"/>
      <c r="AA18" s="42">
        <f t="shared" si="16"/>
        <v>0</v>
      </c>
      <c r="AB18" s="42">
        <f t="shared" si="17"/>
        <v>40000</v>
      </c>
      <c r="AC18" s="43">
        <f t="shared" si="18"/>
        <v>40000</v>
      </c>
      <c r="AD18" s="49">
        <f t="shared" si="19"/>
        <v>-40000</v>
      </c>
      <c r="AE18" s="50" t="s">
        <v>50</v>
      </c>
      <c r="AF18" s="35"/>
      <c r="AG18" s="51">
        <f t="shared" si="20"/>
        <v>0</v>
      </c>
      <c r="AH18" s="51">
        <f t="shared" si="21"/>
        <v>0</v>
      </c>
      <c r="AI18" s="51">
        <f t="shared" si="22"/>
        <v>0</v>
      </c>
      <c r="AJ18" s="36">
        <f t="shared" si="23"/>
        <v>0</v>
      </c>
      <c r="AK18" s="52">
        <f t="shared" si="24"/>
        <v>0</v>
      </c>
      <c r="AL18" s="53">
        <f t="shared" si="25"/>
        <v>0</v>
      </c>
      <c r="AM18" s="42">
        <f t="shared" si="26"/>
        <v>0</v>
      </c>
      <c r="AN18" s="42"/>
      <c r="AO18" s="38">
        <f t="shared" si="27"/>
        <v>0</v>
      </c>
      <c r="AP18" s="42">
        <f t="shared" si="28"/>
        <v>0</v>
      </c>
    </row>
    <row r="19" spans="1:42" s="1" customFormat="1" x14ac:dyDescent="0.25">
      <c r="A19" s="57" t="s">
        <v>54</v>
      </c>
      <c r="B19" s="57"/>
      <c r="C19" s="54"/>
      <c r="D19" s="55">
        <f t="shared" ref="D19" si="30">SUM(D3:D17)</f>
        <v>258455</v>
      </c>
      <c r="E19" s="55">
        <f t="shared" ref="E19:H19" si="31">SUM(E3:E17)</f>
        <v>129995</v>
      </c>
      <c r="F19" s="55">
        <f t="shared" si="31"/>
        <v>25846</v>
      </c>
      <c r="G19" s="55">
        <f t="shared" si="31"/>
        <v>21529</v>
      </c>
      <c r="H19" s="55">
        <f t="shared" si="31"/>
        <v>435825</v>
      </c>
      <c r="I19" s="55">
        <f t="shared" ref="I19:AO19" si="32">SUM(I3:I17)</f>
        <v>258455</v>
      </c>
      <c r="J19" s="55">
        <f t="shared" si="32"/>
        <v>475000</v>
      </c>
      <c r="K19" s="55">
        <f t="shared" si="32"/>
        <v>29500</v>
      </c>
      <c r="L19" s="55">
        <f t="shared" si="32"/>
        <v>3101460</v>
      </c>
      <c r="M19" s="55">
        <f t="shared" si="32"/>
        <v>1559940</v>
      </c>
      <c r="N19" s="55">
        <f t="shared" si="32"/>
        <v>310152</v>
      </c>
      <c r="O19" s="55">
        <f t="shared" si="32"/>
        <v>258348</v>
      </c>
      <c r="P19" s="55">
        <f t="shared" si="32"/>
        <v>762955</v>
      </c>
      <c r="Q19" s="55">
        <f t="shared" si="32"/>
        <v>5992855</v>
      </c>
      <c r="R19" s="55">
        <f t="shared" si="32"/>
        <v>620304</v>
      </c>
      <c r="S19" s="55">
        <f t="shared" si="32"/>
        <v>150000</v>
      </c>
      <c r="T19" s="55">
        <f t="shared" si="32"/>
        <v>770304</v>
      </c>
      <c r="U19" s="55">
        <f t="shared" si="32"/>
        <v>470304</v>
      </c>
      <c r="V19" s="55">
        <f t="shared" si="32"/>
        <v>5522551</v>
      </c>
      <c r="W19" s="55">
        <f t="shared" si="32"/>
        <v>0</v>
      </c>
      <c r="X19" s="55">
        <f t="shared" si="32"/>
        <v>5522551</v>
      </c>
      <c r="Y19" s="55">
        <f t="shared" si="32"/>
        <v>0</v>
      </c>
      <c r="Z19" s="55">
        <f t="shared" si="32"/>
        <v>130000</v>
      </c>
      <c r="AA19" s="55">
        <f t="shared" si="32"/>
        <v>75000</v>
      </c>
      <c r="AB19" s="55">
        <f t="shared" si="32"/>
        <v>580000</v>
      </c>
      <c r="AC19" s="55">
        <f t="shared" si="32"/>
        <v>655000</v>
      </c>
      <c r="AD19" s="55">
        <f t="shared" si="32"/>
        <v>4867551</v>
      </c>
      <c r="AE19" s="56"/>
      <c r="AF19" s="55">
        <f t="shared" si="32"/>
        <v>5076.51</v>
      </c>
      <c r="AG19" s="55">
        <f t="shared" si="32"/>
        <v>20000</v>
      </c>
      <c r="AH19" s="55">
        <f t="shared" si="32"/>
        <v>80000</v>
      </c>
      <c r="AI19" s="55">
        <f t="shared" si="32"/>
        <v>704994</v>
      </c>
      <c r="AJ19" s="55">
        <f t="shared" si="32"/>
        <v>507571.19999999995</v>
      </c>
      <c r="AK19" s="55">
        <f t="shared" si="32"/>
        <v>1312565.2</v>
      </c>
      <c r="AL19" s="55">
        <f t="shared" si="32"/>
        <v>1317641.71</v>
      </c>
      <c r="AM19" s="55">
        <f t="shared" si="32"/>
        <v>37919.4</v>
      </c>
      <c r="AN19" s="55"/>
      <c r="AO19" s="55">
        <f t="shared" si="32"/>
        <v>1277722.31</v>
      </c>
      <c r="AP19" s="55">
        <f>SUM(AP3:AP17)</f>
        <v>106474</v>
      </c>
    </row>
    <row r="22" spans="1:42" x14ac:dyDescent="0.25">
      <c r="B22" s="7" t="s">
        <v>55</v>
      </c>
    </row>
    <row r="23" spans="1:42" x14ac:dyDescent="0.25">
      <c r="A23" s="7">
        <v>1</v>
      </c>
      <c r="B23" s="7" t="s">
        <v>56</v>
      </c>
    </row>
    <row r="24" spans="1:42" x14ac:dyDescent="0.25">
      <c r="A24" s="7">
        <v>2</v>
      </c>
      <c r="B24" s="7" t="s">
        <v>57</v>
      </c>
    </row>
    <row r="25" spans="1:42" x14ac:dyDescent="0.25">
      <c r="A25" s="7">
        <v>3</v>
      </c>
      <c r="B25" s="7" t="s">
        <v>58</v>
      </c>
    </row>
  </sheetData>
  <mergeCells count="21">
    <mergeCell ref="C1:H1"/>
    <mergeCell ref="I1:K1"/>
    <mergeCell ref="L1:P1"/>
    <mergeCell ref="Q1:Q2"/>
    <mergeCell ref="R1:T1"/>
    <mergeCell ref="A19:B19"/>
    <mergeCell ref="AN1:AN2"/>
    <mergeCell ref="AO1:AO2"/>
    <mergeCell ref="AP1:AP2"/>
    <mergeCell ref="AD1:AD2"/>
    <mergeCell ref="AE1:AE2"/>
    <mergeCell ref="AF1:AF2"/>
    <mergeCell ref="AG1:AK1"/>
    <mergeCell ref="AL1:AL2"/>
    <mergeCell ref="AM1:AM2"/>
    <mergeCell ref="U1:U2"/>
    <mergeCell ref="V1:V2"/>
    <mergeCell ref="X1:X2"/>
    <mergeCell ref="Y1:Y2"/>
    <mergeCell ref="Z1:Z2"/>
    <mergeCell ref="AA1:A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[1]DropDown!#REF!</xm:f>
          </x14:formula1>
          <xm:sqref>AE3:AE18</xm:sqref>
        </x14:dataValidation>
        <x14:dataValidation type="list" allowBlank="1" showInputMessage="1" showErrorMessage="1">
          <x14:formula1>
            <xm:f>[1]DropDown!#REF!</xm:f>
          </x14:formula1>
          <xm:sqref>Y3:Y18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2020-02-11T06:32:17Z</dcterms:modified>
</cp:coreProperties>
</file>