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imai/Documents/SPBU/Econometrics report/Lab work No.3_3_2/"/>
    </mc:Choice>
  </mc:AlternateContent>
  <xr:revisionPtr revIDLastSave="0" documentId="13_ncr:1_{5C711A53-9B45-0D45-971F-955A6F6983CA}" xr6:coauthVersionLast="45" xr6:coauthVersionMax="45" xr10:uidLastSave="{00000000-0000-0000-0000-000000000000}"/>
  <bookViews>
    <workbookView xWindow="20" yWindow="460" windowWidth="28400" windowHeight="16260" activeTab="2" xr2:uid="{136F8AEB-1DC5-0445-85C8-4FED33A372E1}"/>
  </bookViews>
  <sheets>
    <sheet name="Data" sheetId="1" r:id="rId1"/>
    <sheet name="Z+F test" sheetId="2" r:id="rId2"/>
    <sheet name="KS 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3" l="1"/>
  <c r="B30" i="3"/>
  <c r="B27" i="3"/>
  <c r="B24" i="3"/>
  <c r="B29" i="3"/>
  <c r="B25" i="3"/>
  <c r="B23" i="3"/>
  <c r="B19" i="3"/>
  <c r="B17" i="3"/>
  <c r="B18" i="3"/>
  <c r="B15" i="3"/>
  <c r="B16" i="3"/>
  <c r="B20" i="3"/>
  <c r="B22" i="3"/>
  <c r="B21" i="3"/>
  <c r="B31" i="3"/>
  <c r="B32" i="3"/>
  <c r="B34" i="3"/>
  <c r="B36" i="3"/>
  <c r="B35" i="3"/>
  <c r="B33" i="3"/>
  <c r="B14" i="3"/>
  <c r="B13" i="3"/>
  <c r="B12" i="3"/>
  <c r="B8" i="3"/>
  <c r="B11" i="3"/>
  <c r="B7" i="3"/>
  <c r="B9" i="3"/>
  <c r="B10" i="3"/>
  <c r="B6" i="3"/>
  <c r="B5" i="3"/>
  <c r="B4" i="3"/>
  <c r="B3" i="3"/>
  <c r="B28" i="3"/>
  <c r="F20" i="2" l="1"/>
  <c r="F19" i="2"/>
  <c r="H3" i="3" l="1"/>
  <c r="C35" i="2" l="1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3" i="3" l="1"/>
  <c r="F17" i="2"/>
  <c r="F16" i="2"/>
  <c r="F18" i="2" s="1"/>
  <c r="G5" i="2"/>
  <c r="G4" i="2"/>
  <c r="F5" i="2"/>
  <c r="F4" i="2"/>
  <c r="G11" i="2"/>
  <c r="G9" i="2" l="1"/>
  <c r="C4" i="3"/>
  <c r="C8" i="3"/>
  <c r="C12" i="3"/>
  <c r="C16" i="3"/>
  <c r="C20" i="3"/>
  <c r="C24" i="3"/>
  <c r="C28" i="3"/>
  <c r="C32" i="3"/>
  <c r="C36" i="3"/>
  <c r="C5" i="3"/>
  <c r="C13" i="3"/>
  <c r="C17" i="3"/>
  <c r="C21" i="3"/>
  <c r="C25" i="3"/>
  <c r="C29" i="3"/>
  <c r="C3" i="3"/>
  <c r="C26" i="3"/>
  <c r="C34" i="3"/>
  <c r="C11" i="3"/>
  <c r="C19" i="3"/>
  <c r="C27" i="3"/>
  <c r="C31" i="3"/>
  <c r="C9" i="3"/>
  <c r="C33" i="3"/>
  <c r="C18" i="3"/>
  <c r="C30" i="3"/>
  <c r="C7" i="3"/>
  <c r="C15" i="3"/>
  <c r="C23" i="3"/>
  <c r="C35" i="3"/>
  <c r="C6" i="3"/>
  <c r="C10" i="3"/>
  <c r="C14" i="3"/>
  <c r="C22" i="3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E6" i="3" l="1"/>
  <c r="D6" i="3"/>
  <c r="D7" i="3"/>
  <c r="E7" i="3"/>
  <c r="E9" i="3"/>
  <c r="D9" i="3"/>
  <c r="D11" i="3"/>
  <c r="E11" i="3"/>
  <c r="E29" i="3"/>
  <c r="D29" i="3"/>
  <c r="E13" i="3"/>
  <c r="D13" i="3"/>
  <c r="E28" i="3"/>
  <c r="D28" i="3"/>
  <c r="D12" i="3"/>
  <c r="E12" i="3"/>
  <c r="E22" i="3"/>
  <c r="D22" i="3"/>
  <c r="D35" i="3"/>
  <c r="E35" i="3"/>
  <c r="E30" i="3"/>
  <c r="D30" i="3"/>
  <c r="D31" i="3"/>
  <c r="E31" i="3"/>
  <c r="E34" i="3"/>
  <c r="D34" i="3"/>
  <c r="E25" i="3"/>
  <c r="D25" i="3"/>
  <c r="E5" i="3"/>
  <c r="D5" i="3"/>
  <c r="D24" i="3"/>
  <c r="E24" i="3"/>
  <c r="E8" i="3"/>
  <c r="D8" i="3"/>
  <c r="D14" i="3"/>
  <c r="E14" i="3"/>
  <c r="D23" i="3"/>
  <c r="E23" i="3"/>
  <c r="E18" i="3"/>
  <c r="D18" i="3"/>
  <c r="D27" i="3"/>
  <c r="E27" i="3"/>
  <c r="D26" i="3"/>
  <c r="E26" i="3"/>
  <c r="E21" i="3"/>
  <c r="D21" i="3"/>
  <c r="D36" i="3"/>
  <c r="E36" i="3"/>
  <c r="D20" i="3"/>
  <c r="E20" i="3"/>
  <c r="D4" i="3"/>
  <c r="E4" i="3"/>
  <c r="E10" i="3"/>
  <c r="D10" i="3"/>
  <c r="D15" i="3"/>
  <c r="E15" i="3"/>
  <c r="E33" i="3"/>
  <c r="D33" i="3"/>
  <c r="D19" i="3"/>
  <c r="E19" i="3"/>
  <c r="E3" i="3"/>
  <c r="D3" i="3"/>
  <c r="E17" i="3"/>
  <c r="D17" i="3"/>
  <c r="D32" i="3"/>
  <c r="E32" i="3"/>
  <c r="D16" i="3"/>
  <c r="E16" i="3"/>
  <c r="H12" i="3" l="1"/>
  <c r="H13" i="3"/>
  <c r="H15" i="3" l="1"/>
</calcChain>
</file>

<file path=xl/sharedStrings.xml><?xml version="1.0" encoding="utf-8"?>
<sst xmlns="http://schemas.openxmlformats.org/spreadsheetml/2006/main" count="39" uniqueCount="32">
  <si>
    <t>Year</t>
  </si>
  <si>
    <t>Export</t>
  </si>
  <si>
    <t>Import</t>
  </si>
  <si>
    <t>𝛼=0,05</t>
  </si>
  <si>
    <t>Variance</t>
  </si>
  <si>
    <t>Average</t>
  </si>
  <si>
    <t>Num</t>
  </si>
  <si>
    <t xml:space="preserve">H0: </t>
  </si>
  <si>
    <t xml:space="preserve">H1: </t>
  </si>
  <si>
    <t>H0:</t>
  </si>
  <si>
    <t>H1:</t>
  </si>
  <si>
    <t>F</t>
  </si>
  <si>
    <t>&gt;F</t>
  </si>
  <si>
    <t>Diff of Ex</t>
  </si>
  <si>
    <t>Diff of Im</t>
  </si>
  <si>
    <t>&gt;|z|</t>
  </si>
  <si>
    <t>Accept H0</t>
  </si>
  <si>
    <t>&lt;F</t>
  </si>
  <si>
    <t>Difference</t>
  </si>
  <si>
    <t>mean</t>
  </si>
  <si>
    <t>variance</t>
  </si>
  <si>
    <t>Bin</t>
  </si>
  <si>
    <t>Part1</t>
  </si>
  <si>
    <t>Part2</t>
  </si>
  <si>
    <t>𝛼</t>
  </si>
  <si>
    <t>Max Part1</t>
  </si>
  <si>
    <t>Max Part2</t>
  </si>
  <si>
    <t>Dn</t>
  </si>
  <si>
    <t>Critical value</t>
  </si>
  <si>
    <t>H0: Export and import data are homogeneous</t>
  </si>
  <si>
    <t>H1: Export and import data are not homogeneous</t>
  </si>
  <si>
    <t>&gt; 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</si>
</sst>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/>
    <xf numFmtId="0" fontId="0" fillId="0" borderId="17" xfId="0" applyBorder="1"/>
    <xf numFmtId="0" fontId="0" fillId="0" borderId="2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2" borderId="13" xfId="0" applyFill="1" applyBorder="1"/>
    <xf numFmtId="0" fontId="0" fillId="2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482749</xdr:colOff>
      <xdr:row>0</xdr:row>
      <xdr:rowOff>14854</xdr:rowOff>
    </xdr:from>
    <xdr:ext cx="5897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3118E4E-AFF5-654C-88F1-1BC30BB4CB9D}"/>
                </a:ext>
              </a:extLst>
            </xdr:cNvPr>
            <xdr:cNvSpPr txBox="1"/>
          </xdr:nvSpPr>
          <xdr:spPr>
            <a:xfrm>
              <a:off x="2955907" y="14854"/>
              <a:ext cx="589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3118E4E-AFF5-654C-88F1-1BC30BB4CB9D}"/>
                </a:ext>
              </a:extLst>
            </xdr:cNvPr>
            <xdr:cNvSpPr txBox="1"/>
          </xdr:nvSpPr>
          <xdr:spPr>
            <a:xfrm>
              <a:off x="2955907" y="14854"/>
              <a:ext cx="589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𝑡−𝑥_(𝑡−1)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519882</xdr:colOff>
      <xdr:row>0</xdr:row>
      <xdr:rowOff>22281</xdr:rowOff>
    </xdr:from>
    <xdr:ext cx="5897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4723B1C-DF7C-4C4B-B0AE-5F5868F36A08}"/>
                </a:ext>
              </a:extLst>
            </xdr:cNvPr>
            <xdr:cNvSpPr txBox="1"/>
          </xdr:nvSpPr>
          <xdr:spPr>
            <a:xfrm>
              <a:off x="4151636" y="22281"/>
              <a:ext cx="589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4723B1C-DF7C-4C4B-B0AE-5F5868F36A08}"/>
                </a:ext>
              </a:extLst>
            </xdr:cNvPr>
            <xdr:cNvSpPr txBox="1"/>
          </xdr:nvSpPr>
          <xdr:spPr>
            <a:xfrm>
              <a:off x="4151636" y="22281"/>
              <a:ext cx="589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𝑡−𝑥_(𝑡−1)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6</xdr:row>
      <xdr:rowOff>27709</xdr:rowOff>
    </xdr:from>
    <xdr:ext cx="515847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B44779-B75C-3E4C-A2B2-47AF2CDF4E3A}"/>
                </a:ext>
              </a:extLst>
            </xdr:cNvPr>
            <xdr:cNvSpPr txBox="1"/>
          </xdr:nvSpPr>
          <xdr:spPr>
            <a:xfrm>
              <a:off x="2781300" y="1259609"/>
              <a:ext cx="51584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B44779-B75C-3E4C-A2B2-47AF2CDF4E3A}"/>
                </a:ext>
              </a:extLst>
            </xdr:cNvPr>
            <xdr:cNvSpPr txBox="1"/>
          </xdr:nvSpPr>
          <xdr:spPr>
            <a:xfrm>
              <a:off x="2781300" y="1259609"/>
              <a:ext cx="51584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𝑥=𝑎_𝑦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281709</xdr:colOff>
      <xdr:row>6</xdr:row>
      <xdr:rowOff>16164</xdr:rowOff>
    </xdr:from>
    <xdr:ext cx="515847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08FF489-6DD6-9F4E-AEF4-250D71C2F2C7}"/>
                </a:ext>
              </a:extLst>
            </xdr:cNvPr>
            <xdr:cNvSpPr txBox="1"/>
          </xdr:nvSpPr>
          <xdr:spPr>
            <a:xfrm>
              <a:off x="4409209" y="1248064"/>
              <a:ext cx="51584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08FF489-6DD6-9F4E-AEF4-250D71C2F2C7}"/>
                </a:ext>
              </a:extLst>
            </xdr:cNvPr>
            <xdr:cNvSpPr txBox="1"/>
          </xdr:nvSpPr>
          <xdr:spPr>
            <a:xfrm>
              <a:off x="4409209" y="1248064"/>
              <a:ext cx="51584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en-GB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293255</xdr:colOff>
      <xdr:row>8</xdr:row>
      <xdr:rowOff>50800</xdr:rowOff>
    </xdr:from>
    <xdr:ext cx="1116396" cy="3645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69DCC7E-C21D-DE43-8517-D2D970457A2A}"/>
                </a:ext>
              </a:extLst>
            </xdr:cNvPr>
            <xdr:cNvSpPr txBox="1"/>
          </xdr:nvSpPr>
          <xdr:spPr>
            <a:xfrm>
              <a:off x="2769755" y="1689100"/>
              <a:ext cx="1116396" cy="3645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|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𝑧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|=|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_ −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𝑦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_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f>
                            <m:f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𝜎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_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𝑥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^2</m:t>
                              </m:r>
                            </m:num>
                            <m:den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den>
                          </m:f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f>
                            <m:f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𝜎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_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𝑦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^2</m:t>
                              </m:r>
                            </m:num>
                            <m:den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𝑚</m:t>
                              </m:r>
                            </m:den>
                          </m:f>
                        </m:e>
                      </m:rad>
                    </m:den>
                  </m:f>
                </m:oMath>
              </a14:m>
              <a:r>
                <a:rPr lang="en-GB" sz="1100"/>
                <a:t>|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69DCC7E-C21D-DE43-8517-D2D970457A2A}"/>
                </a:ext>
              </a:extLst>
            </xdr:cNvPr>
            <xdr:cNvSpPr txBox="1"/>
          </xdr:nvSpPr>
          <xdr:spPr>
            <a:xfrm>
              <a:off x="2769755" y="1689100"/>
              <a:ext cx="1116396" cy="3645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|𝑧|=|(𝑥_ −𝑦_)/√((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𝜎_𝑥^2)/</a:t>
              </a:r>
              <a:r>
                <a:rPr lang="en-US" sz="1100" b="0" i="0">
                  <a:latin typeface="Cambria Math" panose="02040503050406030204" pitchFamily="18" charset="0"/>
                </a:rPr>
                <a:t>𝑛+(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𝜎_𝑦^2)/</a:t>
              </a:r>
              <a:r>
                <a:rPr lang="en-US" sz="1100" b="0" i="0">
                  <a:latin typeface="Cambria Math" panose="02040503050406030204" pitchFamily="18" charset="0"/>
                </a:rPr>
                <a:t>𝑚)</a:t>
              </a:r>
              <a:r>
                <a:rPr lang="en-GB" sz="1100"/>
                <a:t>|</a:t>
              </a:r>
            </a:p>
          </xdr:txBody>
        </xdr:sp>
      </mc:Fallback>
    </mc:AlternateContent>
    <xdr:clientData/>
  </xdr:oneCellAnchor>
  <xdr:oneCellAnchor>
    <xdr:from>
      <xdr:col>5</xdr:col>
      <xdr:colOff>304799</xdr:colOff>
      <xdr:row>10</xdr:row>
      <xdr:rowOff>39255</xdr:rowOff>
    </xdr:from>
    <xdr:ext cx="3199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E94E3A6-1B37-E44F-914B-EEFDBA19F5D6}"/>
                </a:ext>
              </a:extLst>
            </xdr:cNvPr>
            <xdr:cNvSpPr txBox="1"/>
          </xdr:nvSpPr>
          <xdr:spPr>
            <a:xfrm>
              <a:off x="3606799" y="2083955"/>
              <a:ext cx="319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E94E3A6-1B37-E44F-914B-EEFDBA19F5D6}"/>
                </a:ext>
              </a:extLst>
            </xdr:cNvPr>
            <xdr:cNvSpPr txBox="1"/>
          </xdr:nvSpPr>
          <xdr:spPr>
            <a:xfrm>
              <a:off x="3606799" y="2083955"/>
              <a:ext cx="319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𝑍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281709</xdr:colOff>
      <xdr:row>13</xdr:row>
      <xdr:rowOff>16164</xdr:rowOff>
    </xdr:from>
    <xdr:ext cx="528029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2D6C0F6-5EAB-A742-B953-CDC7EBC0F0CA}"/>
                </a:ext>
              </a:extLst>
            </xdr:cNvPr>
            <xdr:cNvSpPr txBox="1"/>
          </xdr:nvSpPr>
          <xdr:spPr>
            <a:xfrm>
              <a:off x="2758209" y="2695864"/>
              <a:ext cx="528029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2D6C0F6-5EAB-A742-B953-CDC7EBC0F0CA}"/>
                </a:ext>
              </a:extLst>
            </xdr:cNvPr>
            <xdr:cNvSpPr txBox="1"/>
          </xdr:nvSpPr>
          <xdr:spPr>
            <a:xfrm>
              <a:off x="2758209" y="2695864"/>
              <a:ext cx="528029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𝑥^2</a:t>
              </a: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=𝜎_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260927</xdr:colOff>
      <xdr:row>13</xdr:row>
      <xdr:rowOff>18473</xdr:rowOff>
    </xdr:from>
    <xdr:ext cx="528029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104D9C1-52A8-334C-BDE6-52BA3BCA26BD}"/>
                </a:ext>
              </a:extLst>
            </xdr:cNvPr>
            <xdr:cNvSpPr txBox="1"/>
          </xdr:nvSpPr>
          <xdr:spPr>
            <a:xfrm>
              <a:off x="4388427" y="2698173"/>
              <a:ext cx="528029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104D9C1-52A8-334C-BDE6-52BA3BCA26BD}"/>
                </a:ext>
              </a:extLst>
            </xdr:cNvPr>
            <xdr:cNvSpPr txBox="1"/>
          </xdr:nvSpPr>
          <xdr:spPr>
            <a:xfrm>
              <a:off x="4388427" y="2698173"/>
              <a:ext cx="528029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𝑥^2</a:t>
              </a: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≠𝜎_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309880</xdr:colOff>
      <xdr:row>15</xdr:row>
      <xdr:rowOff>20320</xdr:rowOff>
    </xdr:from>
    <xdr:ext cx="1791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7F8A15E-FD24-544C-9CFD-738092911889}"/>
                </a:ext>
              </a:extLst>
            </xdr:cNvPr>
            <xdr:cNvSpPr txBox="1"/>
          </xdr:nvSpPr>
          <xdr:spPr>
            <a:xfrm>
              <a:off x="2786380" y="310642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7F8A15E-FD24-544C-9CFD-738092911889}"/>
                </a:ext>
              </a:extLst>
            </xdr:cNvPr>
            <xdr:cNvSpPr txBox="1"/>
          </xdr:nvSpPr>
          <xdr:spPr>
            <a:xfrm>
              <a:off x="2786380" y="310642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330200</xdr:colOff>
      <xdr:row>16</xdr:row>
      <xdr:rowOff>20320</xdr:rowOff>
    </xdr:from>
    <xdr:ext cx="179152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19CEDB2-9B28-824A-B154-4D7DD7CBA697}"/>
                </a:ext>
              </a:extLst>
            </xdr:cNvPr>
            <xdr:cNvSpPr txBox="1"/>
          </xdr:nvSpPr>
          <xdr:spPr>
            <a:xfrm>
              <a:off x="2806700" y="3309620"/>
              <a:ext cx="179152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19CEDB2-9B28-824A-B154-4D7DD7CBA697}"/>
                </a:ext>
              </a:extLst>
            </xdr:cNvPr>
            <xdr:cNvSpPr txBox="1"/>
          </xdr:nvSpPr>
          <xdr:spPr>
            <a:xfrm>
              <a:off x="2806700" y="3309620"/>
              <a:ext cx="179152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66040</xdr:colOff>
      <xdr:row>17</xdr:row>
      <xdr:rowOff>152400</xdr:rowOff>
    </xdr:from>
    <xdr:ext cx="804451" cy="245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1773106-44D8-F24A-8BB5-91B1128F8432}"/>
                </a:ext>
              </a:extLst>
            </xdr:cNvPr>
            <xdr:cNvSpPr txBox="1"/>
          </xdr:nvSpPr>
          <xdr:spPr>
            <a:xfrm>
              <a:off x="2542540" y="3644900"/>
              <a:ext cx="804451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1773106-44D8-F24A-8BB5-91B1128F8432}"/>
                </a:ext>
              </a:extLst>
            </xdr:cNvPr>
            <xdr:cNvSpPr txBox="1"/>
          </xdr:nvSpPr>
          <xdr:spPr>
            <a:xfrm>
              <a:off x="2542540" y="3644900"/>
              <a:ext cx="804451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1−</a:t>
              </a: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</a:t>
              </a:r>
              <a:r>
                <a:rPr lang="en-US" sz="1100" b="0" i="0">
                  <a:latin typeface="Cambria Math" panose="02040503050406030204" pitchFamily="18" charset="0"/>
                </a:rPr>
                <a:t>2, 𝑛−1, 𝑚−1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55880</xdr:colOff>
      <xdr:row>18</xdr:row>
      <xdr:rowOff>152400</xdr:rowOff>
    </xdr:from>
    <xdr:ext cx="673261" cy="245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8DB580F-981E-D04E-A09F-40D60C7B9056}"/>
                </a:ext>
              </a:extLst>
            </xdr:cNvPr>
            <xdr:cNvSpPr txBox="1"/>
          </xdr:nvSpPr>
          <xdr:spPr>
            <a:xfrm>
              <a:off x="2532380" y="3848100"/>
              <a:ext cx="673261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f>
                          <m:f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8DB580F-981E-D04E-A09F-40D60C7B9056}"/>
                </a:ext>
              </a:extLst>
            </xdr:cNvPr>
            <xdr:cNvSpPr txBox="1"/>
          </xdr:nvSpPr>
          <xdr:spPr>
            <a:xfrm>
              <a:off x="2532380" y="3848100"/>
              <a:ext cx="673261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</a:t>
              </a:r>
              <a:r>
                <a:rPr lang="en-US" sz="1100" b="0" i="0">
                  <a:latin typeface="Cambria Math" panose="02040503050406030204" pitchFamily="18" charset="0"/>
                </a:rPr>
                <a:t>2, 𝑛−1, 𝑚−1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220134</xdr:colOff>
      <xdr:row>1</xdr:row>
      <xdr:rowOff>8466</xdr:rowOff>
    </xdr:from>
    <xdr:ext cx="4299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90A1A82-3CFE-6B43-986A-0F09A00F3A5F}"/>
                </a:ext>
              </a:extLst>
            </xdr:cNvPr>
            <xdr:cNvSpPr txBox="1"/>
          </xdr:nvSpPr>
          <xdr:spPr>
            <a:xfrm>
              <a:off x="1049867" y="8466"/>
              <a:ext cx="4299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90A1A82-3CFE-6B43-986A-0F09A00F3A5F}"/>
                </a:ext>
              </a:extLst>
            </xdr:cNvPr>
            <xdr:cNvSpPr txBox="1"/>
          </xdr:nvSpPr>
          <xdr:spPr>
            <a:xfrm>
              <a:off x="1049867" y="8466"/>
              <a:ext cx="4299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 (𝑥_𝑘)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93133</xdr:colOff>
      <xdr:row>0</xdr:row>
      <xdr:rowOff>33867</xdr:rowOff>
    </xdr:from>
    <xdr:ext cx="681469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43C1220-0DBA-AD49-B495-0FB2AED822A4}"/>
                </a:ext>
              </a:extLst>
            </xdr:cNvPr>
            <xdr:cNvSpPr txBox="1"/>
          </xdr:nvSpPr>
          <xdr:spPr>
            <a:xfrm>
              <a:off x="1752600" y="33867"/>
              <a:ext cx="68146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43C1220-0DBA-AD49-B495-0FB2AED822A4}"/>
                </a:ext>
              </a:extLst>
            </xdr:cNvPr>
            <xdr:cNvSpPr txBox="1"/>
          </xdr:nvSpPr>
          <xdr:spPr>
            <a:xfrm>
              <a:off x="1752600" y="33867"/>
              <a:ext cx="68146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𝑘/𝑛−𝐹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 (𝑥_𝑘)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812800</xdr:colOff>
      <xdr:row>0</xdr:row>
      <xdr:rowOff>42334</xdr:rowOff>
    </xdr:from>
    <xdr:ext cx="926279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1CFD0D0-F3BB-B245-BD17-22F17B57D3EE}"/>
                </a:ext>
              </a:extLst>
            </xdr:cNvPr>
            <xdr:cNvSpPr txBox="1"/>
          </xdr:nvSpPr>
          <xdr:spPr>
            <a:xfrm>
              <a:off x="2472267" y="42334"/>
              <a:ext cx="92627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1CFD0D0-F3BB-B245-BD17-22F17B57D3EE}"/>
                </a:ext>
              </a:extLst>
            </xdr:cNvPr>
            <xdr:cNvSpPr txBox="1"/>
          </xdr:nvSpPr>
          <xdr:spPr>
            <a:xfrm>
              <a:off x="2472267" y="42334"/>
              <a:ext cx="92627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 (𝑥_𝑘 )−(𝑘−1)/𝑛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120458</xdr:colOff>
      <xdr:row>5</xdr:row>
      <xdr:rowOff>46952</xdr:rowOff>
    </xdr:from>
    <xdr:ext cx="681469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AC2F808-4BD7-BE45-84E0-D0081FDDA496}"/>
                </a:ext>
              </a:extLst>
            </xdr:cNvPr>
            <xdr:cNvSpPr txBox="1"/>
          </xdr:nvSpPr>
          <xdr:spPr>
            <a:xfrm>
              <a:off x="5098858" y="1062952"/>
              <a:ext cx="68146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AC2F808-4BD7-BE45-84E0-D0081FDDA496}"/>
                </a:ext>
              </a:extLst>
            </xdr:cNvPr>
            <xdr:cNvSpPr txBox="1"/>
          </xdr:nvSpPr>
          <xdr:spPr>
            <a:xfrm>
              <a:off x="5098858" y="1062952"/>
              <a:ext cx="68146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𝑘/𝑛−𝐹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 (𝑥_𝑘)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359834</xdr:colOff>
      <xdr:row>5</xdr:row>
      <xdr:rowOff>38485</xdr:rowOff>
    </xdr:from>
    <xdr:ext cx="926279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07F0C9B-7B40-4C48-BB30-4ADAB9E03C69}"/>
                </a:ext>
              </a:extLst>
            </xdr:cNvPr>
            <xdr:cNvSpPr txBox="1"/>
          </xdr:nvSpPr>
          <xdr:spPr>
            <a:xfrm>
              <a:off x="6167967" y="1054485"/>
              <a:ext cx="92627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07F0C9B-7B40-4C48-BB30-4ADAB9E03C69}"/>
                </a:ext>
              </a:extLst>
            </xdr:cNvPr>
            <xdr:cNvSpPr txBox="1"/>
          </xdr:nvSpPr>
          <xdr:spPr>
            <a:xfrm>
              <a:off x="6167967" y="1054485"/>
              <a:ext cx="92627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 (𝑥_𝑘 )−(𝑘−1)/𝑛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825E4-6541-F142-841D-91F5C141FBC3}">
  <dimension ref="A1:E36"/>
  <sheetViews>
    <sheetView workbookViewId="0">
      <selection activeCell="G13" sqref="G13"/>
    </sheetView>
  </sheetViews>
  <sheetFormatPr baseColWidth="10" defaultRowHeight="16" x14ac:dyDescent="0.2"/>
  <cols>
    <col min="4" max="5" width="15.1640625" customWidth="1"/>
  </cols>
  <sheetData>
    <row r="1" spans="1:5" ht="17" x14ac:dyDescent="0.2">
      <c r="A1" s="1" t="s">
        <v>0</v>
      </c>
      <c r="B1" s="1" t="s">
        <v>1</v>
      </c>
      <c r="C1" s="1" t="s">
        <v>2</v>
      </c>
      <c r="D1" s="2" t="s">
        <v>1</v>
      </c>
      <c r="E1" s="2" t="s">
        <v>2</v>
      </c>
    </row>
    <row r="2" spans="1:5" x14ac:dyDescent="0.2">
      <c r="A2" s="30">
        <v>1961</v>
      </c>
      <c r="B2" s="30">
        <v>202.31</v>
      </c>
      <c r="C2" s="30">
        <v>209.18</v>
      </c>
      <c r="D2" s="31"/>
      <c r="E2" s="31"/>
    </row>
    <row r="3" spans="1:5" x14ac:dyDescent="0.2">
      <c r="A3" s="30">
        <v>1962</v>
      </c>
      <c r="B3" s="30">
        <v>219.08</v>
      </c>
      <c r="C3" s="30">
        <v>221.57</v>
      </c>
      <c r="D3" s="32">
        <f>$B3-$B2</f>
        <v>16.77000000000001</v>
      </c>
      <c r="E3" s="32">
        <f>$C3-$C2</f>
        <v>12.389999999999986</v>
      </c>
    </row>
    <row r="4" spans="1:5" x14ac:dyDescent="0.2">
      <c r="A4" s="30">
        <v>1963</v>
      </c>
      <c r="B4" s="30">
        <v>239.85</v>
      </c>
      <c r="C4" s="30">
        <v>248.39</v>
      </c>
      <c r="D4" s="32">
        <f t="shared" ref="D4:D36" si="0">$B4-$B3</f>
        <v>20.769999999999982</v>
      </c>
      <c r="E4" s="32">
        <f t="shared" ref="E4:E36" si="1">$C4-$C3</f>
        <v>26.819999999999993</v>
      </c>
    </row>
    <row r="5" spans="1:5" x14ac:dyDescent="0.2">
      <c r="A5" s="30">
        <v>1964</v>
      </c>
      <c r="B5" s="30">
        <v>278.27</v>
      </c>
      <c r="C5" s="30">
        <v>283.73</v>
      </c>
      <c r="D5" s="32">
        <f t="shared" si="0"/>
        <v>38.419999999999987</v>
      </c>
      <c r="E5" s="32">
        <f t="shared" si="1"/>
        <v>35.340000000000032</v>
      </c>
    </row>
    <row r="6" spans="1:5" x14ac:dyDescent="0.2">
      <c r="A6" s="30">
        <v>1965</v>
      </c>
      <c r="B6" s="30">
        <v>306.39</v>
      </c>
      <c r="C6" s="30">
        <v>305.58999999999997</v>
      </c>
      <c r="D6" s="32">
        <f t="shared" si="0"/>
        <v>28.120000000000005</v>
      </c>
      <c r="E6" s="32">
        <f t="shared" si="1"/>
        <v>21.859999999999957</v>
      </c>
    </row>
    <row r="7" spans="1:5" x14ac:dyDescent="0.2">
      <c r="A7" s="30">
        <v>1966</v>
      </c>
      <c r="B7" s="30">
        <v>328.61</v>
      </c>
      <c r="C7" s="30">
        <v>337.14</v>
      </c>
      <c r="D7" s="32">
        <f t="shared" si="0"/>
        <v>22.220000000000027</v>
      </c>
      <c r="E7" s="32">
        <f t="shared" si="1"/>
        <v>31.550000000000011</v>
      </c>
    </row>
    <row r="8" spans="1:5" x14ac:dyDescent="0.2">
      <c r="A8" s="30">
        <v>1967</v>
      </c>
      <c r="B8" s="30">
        <v>352.37</v>
      </c>
      <c r="C8" s="30">
        <v>351.59</v>
      </c>
      <c r="D8" s="32">
        <f t="shared" si="0"/>
        <v>23.759999999999991</v>
      </c>
      <c r="E8" s="32">
        <f t="shared" si="1"/>
        <v>14.449999999999989</v>
      </c>
    </row>
    <row r="9" spans="1:5" x14ac:dyDescent="0.2">
      <c r="A9" s="30">
        <v>1968</v>
      </c>
      <c r="B9" s="30">
        <v>402.38</v>
      </c>
      <c r="C9" s="30">
        <v>400.18</v>
      </c>
      <c r="D9" s="32">
        <f t="shared" si="0"/>
        <v>50.009999999999991</v>
      </c>
      <c r="E9" s="32">
        <f t="shared" si="1"/>
        <v>48.590000000000032</v>
      </c>
    </row>
    <row r="10" spans="1:5" x14ac:dyDescent="0.2">
      <c r="A10" s="30">
        <v>1969</v>
      </c>
      <c r="B10" s="30">
        <v>483.37</v>
      </c>
      <c r="C10" s="30">
        <v>474.39</v>
      </c>
      <c r="D10" s="32">
        <f t="shared" si="0"/>
        <v>80.990000000000009</v>
      </c>
      <c r="E10" s="32">
        <f t="shared" si="1"/>
        <v>74.20999999999998</v>
      </c>
    </row>
    <row r="11" spans="1:5" x14ac:dyDescent="0.2">
      <c r="A11" s="30">
        <v>1970</v>
      </c>
      <c r="B11" s="30">
        <v>562.65</v>
      </c>
      <c r="C11" s="30">
        <v>533.67999999999995</v>
      </c>
      <c r="D11" s="32">
        <f t="shared" si="0"/>
        <v>79.279999999999973</v>
      </c>
      <c r="E11" s="32">
        <f t="shared" si="1"/>
        <v>59.289999999999964</v>
      </c>
    </row>
    <row r="12" spans="1:5" x14ac:dyDescent="0.2">
      <c r="A12" s="30">
        <v>1971</v>
      </c>
      <c r="B12" s="30">
        <v>609.19000000000005</v>
      </c>
      <c r="C12" s="30">
        <v>581.12</v>
      </c>
      <c r="D12" s="32">
        <f t="shared" si="0"/>
        <v>46.540000000000077</v>
      </c>
      <c r="E12" s="32">
        <f t="shared" si="1"/>
        <v>47.440000000000055</v>
      </c>
    </row>
    <row r="13" spans="1:5" x14ac:dyDescent="0.2">
      <c r="A13" s="30">
        <v>1972</v>
      </c>
      <c r="B13" s="30">
        <v>683.46</v>
      </c>
      <c r="C13" s="30">
        <v>633.35</v>
      </c>
      <c r="D13" s="32">
        <f t="shared" si="0"/>
        <v>74.269999999999982</v>
      </c>
      <c r="E13" s="32">
        <f t="shared" si="1"/>
        <v>52.230000000000018</v>
      </c>
    </row>
    <row r="14" spans="1:5" x14ac:dyDescent="0.2">
      <c r="A14" s="30">
        <v>1973</v>
      </c>
      <c r="B14" s="30">
        <v>846.47</v>
      </c>
      <c r="C14" s="30">
        <v>811.16</v>
      </c>
      <c r="D14" s="32">
        <f t="shared" si="0"/>
        <v>163.01</v>
      </c>
      <c r="E14" s="32">
        <f t="shared" si="1"/>
        <v>177.80999999999995</v>
      </c>
    </row>
    <row r="15" spans="1:5" x14ac:dyDescent="0.2">
      <c r="A15" s="30">
        <v>1974</v>
      </c>
      <c r="B15" s="30">
        <v>1116.27</v>
      </c>
      <c r="C15" s="30">
        <v>1109.3499999999999</v>
      </c>
      <c r="D15" s="32">
        <f t="shared" si="0"/>
        <v>269.79999999999995</v>
      </c>
      <c r="E15" s="32">
        <f t="shared" si="1"/>
        <v>298.18999999999994</v>
      </c>
    </row>
    <row r="16" spans="1:5" x14ac:dyDescent="0.2">
      <c r="A16" s="30">
        <v>1975</v>
      </c>
      <c r="B16" s="30">
        <v>1065.21</v>
      </c>
      <c r="C16" s="30">
        <v>1061.3900000000001</v>
      </c>
      <c r="D16" s="32">
        <f t="shared" si="0"/>
        <v>-51.059999999999945</v>
      </c>
      <c r="E16" s="32">
        <f t="shared" si="1"/>
        <v>-47.959999999999809</v>
      </c>
    </row>
    <row r="17" spans="1:5" x14ac:dyDescent="0.2">
      <c r="A17" s="30">
        <v>1976</v>
      </c>
      <c r="B17" s="30">
        <v>1266.58</v>
      </c>
      <c r="C17" s="30">
        <v>1261.47</v>
      </c>
      <c r="D17" s="32">
        <f t="shared" si="0"/>
        <v>201.36999999999989</v>
      </c>
      <c r="E17" s="32">
        <f t="shared" si="1"/>
        <v>200.07999999999993</v>
      </c>
    </row>
    <row r="18" spans="1:5" x14ac:dyDescent="0.2">
      <c r="A18" s="30">
        <v>1977</v>
      </c>
      <c r="B18" s="30">
        <v>1474.85</v>
      </c>
      <c r="C18" s="30">
        <v>1499.88</v>
      </c>
      <c r="D18" s="32">
        <f t="shared" si="0"/>
        <v>208.26999999999998</v>
      </c>
      <c r="E18" s="32">
        <f t="shared" si="1"/>
        <v>238.41000000000008</v>
      </c>
    </row>
    <row r="19" spans="1:5" x14ac:dyDescent="0.2">
      <c r="A19" s="30">
        <v>1978</v>
      </c>
      <c r="B19" s="30">
        <v>1540.11</v>
      </c>
      <c r="C19" s="30">
        <v>1570.85</v>
      </c>
      <c r="D19" s="32">
        <f t="shared" si="0"/>
        <v>65.259999999999991</v>
      </c>
      <c r="E19" s="32">
        <f t="shared" si="1"/>
        <v>70.9699999999998</v>
      </c>
    </row>
    <row r="20" spans="1:5" x14ac:dyDescent="0.2">
      <c r="A20" s="30">
        <v>1979</v>
      </c>
      <c r="B20" s="30">
        <v>1798.81</v>
      </c>
      <c r="C20" s="30">
        <v>1866.38</v>
      </c>
      <c r="D20" s="32">
        <f t="shared" si="0"/>
        <v>258.70000000000005</v>
      </c>
      <c r="E20" s="32">
        <f t="shared" si="1"/>
        <v>295.5300000000002</v>
      </c>
    </row>
    <row r="21" spans="1:5" x14ac:dyDescent="0.2">
      <c r="A21" s="30">
        <v>1980</v>
      </c>
      <c r="B21" s="30">
        <v>2026.65</v>
      </c>
      <c r="C21" s="30">
        <v>2125.11</v>
      </c>
      <c r="D21" s="32">
        <f t="shared" si="0"/>
        <v>227.84000000000015</v>
      </c>
      <c r="E21" s="32">
        <f t="shared" si="1"/>
        <v>258.73</v>
      </c>
    </row>
    <row r="22" spans="1:5" x14ac:dyDescent="0.2">
      <c r="A22" s="30">
        <v>1981</v>
      </c>
      <c r="B22" s="30">
        <v>2286.64</v>
      </c>
      <c r="C22" s="30">
        <v>2357.69</v>
      </c>
      <c r="D22" s="32">
        <f t="shared" si="0"/>
        <v>259.98999999999978</v>
      </c>
      <c r="E22" s="32">
        <f t="shared" si="1"/>
        <v>232.57999999999993</v>
      </c>
    </row>
    <row r="23" spans="1:5" x14ac:dyDescent="0.2">
      <c r="A23" s="30">
        <v>1982</v>
      </c>
      <c r="B23" s="30">
        <v>2640.57</v>
      </c>
      <c r="C23" s="30">
        <v>2694.44</v>
      </c>
      <c r="D23" s="32">
        <f t="shared" si="0"/>
        <v>353.93000000000029</v>
      </c>
      <c r="E23" s="32">
        <f t="shared" si="1"/>
        <v>336.75</v>
      </c>
    </row>
    <row r="24" spans="1:5" x14ac:dyDescent="0.2">
      <c r="A24" s="30">
        <v>1983</v>
      </c>
      <c r="B24" s="30">
        <v>2924.28</v>
      </c>
      <c r="C24" s="30">
        <v>2864.72</v>
      </c>
      <c r="D24" s="32">
        <f t="shared" si="0"/>
        <v>283.71000000000004</v>
      </c>
      <c r="E24" s="32">
        <f t="shared" si="1"/>
        <v>170.27999999999975</v>
      </c>
    </row>
    <row r="25" spans="1:5" x14ac:dyDescent="0.2">
      <c r="A25" s="30">
        <v>1984</v>
      </c>
      <c r="B25" s="30">
        <v>3337.84</v>
      </c>
      <c r="C25" s="30">
        <v>3277.94</v>
      </c>
      <c r="D25" s="32">
        <f t="shared" si="0"/>
        <v>413.55999999999995</v>
      </c>
      <c r="E25" s="32">
        <f t="shared" si="1"/>
        <v>413.22000000000025</v>
      </c>
    </row>
    <row r="26" spans="1:5" x14ac:dyDescent="0.2">
      <c r="A26" s="30">
        <v>1985</v>
      </c>
      <c r="B26" s="30">
        <v>3479.21</v>
      </c>
      <c r="C26" s="30">
        <v>3379.87</v>
      </c>
      <c r="D26" s="32">
        <f t="shared" si="0"/>
        <v>141.36999999999989</v>
      </c>
      <c r="E26" s="32">
        <f t="shared" si="1"/>
        <v>101.92999999999984</v>
      </c>
    </row>
    <row r="27" spans="1:5" x14ac:dyDescent="0.2">
      <c r="A27" s="30">
        <v>1986</v>
      </c>
      <c r="B27" s="30">
        <v>3367.92</v>
      </c>
      <c r="C27" s="30">
        <v>3187.85</v>
      </c>
      <c r="D27" s="32">
        <f t="shared" si="0"/>
        <v>-111.28999999999996</v>
      </c>
      <c r="E27" s="32">
        <f t="shared" si="1"/>
        <v>-192.01999999999998</v>
      </c>
    </row>
    <row r="28" spans="1:5" x14ac:dyDescent="0.2">
      <c r="A28" s="30">
        <v>1987</v>
      </c>
      <c r="B28" s="30">
        <v>3477.43</v>
      </c>
      <c r="C28" s="30">
        <v>3334.15</v>
      </c>
      <c r="D28" s="32">
        <f t="shared" si="0"/>
        <v>109.50999999999976</v>
      </c>
      <c r="E28" s="32">
        <f t="shared" si="1"/>
        <v>146.30000000000018</v>
      </c>
    </row>
    <row r="29" spans="1:5" x14ac:dyDescent="0.2">
      <c r="A29" s="30">
        <v>1988</v>
      </c>
      <c r="B29" s="30">
        <v>3900.28</v>
      </c>
      <c r="C29" s="30">
        <v>3719.21</v>
      </c>
      <c r="D29" s="32">
        <f t="shared" si="0"/>
        <v>422.85000000000036</v>
      </c>
      <c r="E29" s="32">
        <f t="shared" si="1"/>
        <v>385.05999999999995</v>
      </c>
    </row>
    <row r="30" spans="1:5" x14ac:dyDescent="0.2">
      <c r="A30" s="30">
        <v>1989</v>
      </c>
      <c r="B30" s="30">
        <v>4498.7700000000004</v>
      </c>
      <c r="C30" s="30">
        <v>4320.59</v>
      </c>
      <c r="D30" s="32">
        <f t="shared" si="0"/>
        <v>598.49000000000024</v>
      </c>
      <c r="E30" s="32">
        <f t="shared" si="1"/>
        <v>601.38000000000011</v>
      </c>
    </row>
    <row r="31" spans="1:5" x14ac:dyDescent="0.2">
      <c r="A31" s="30">
        <v>1990</v>
      </c>
      <c r="B31" s="30">
        <v>4660.38</v>
      </c>
      <c r="C31" s="30">
        <v>4506.95</v>
      </c>
      <c r="D31" s="32">
        <f t="shared" si="0"/>
        <v>161.60999999999967</v>
      </c>
      <c r="E31" s="32">
        <f t="shared" si="1"/>
        <v>186.35999999999967</v>
      </c>
    </row>
    <row r="32" spans="1:5" x14ac:dyDescent="0.2">
      <c r="A32" s="30">
        <v>1991</v>
      </c>
      <c r="B32" s="30">
        <v>4846.6899999999996</v>
      </c>
      <c r="C32" s="30">
        <v>4658.41</v>
      </c>
      <c r="D32" s="32">
        <f t="shared" si="0"/>
        <v>186.30999999999949</v>
      </c>
      <c r="E32" s="32">
        <f t="shared" si="1"/>
        <v>151.46000000000004</v>
      </c>
    </row>
    <row r="33" spans="1:5" x14ac:dyDescent="0.2">
      <c r="A33" s="30">
        <v>1992</v>
      </c>
      <c r="B33" s="30">
        <v>4980.87</v>
      </c>
      <c r="C33" s="30">
        <v>4713.1899999999996</v>
      </c>
      <c r="D33" s="32">
        <f t="shared" si="0"/>
        <v>134.18000000000029</v>
      </c>
      <c r="E33" s="32">
        <f t="shared" si="1"/>
        <v>54.779999999999745</v>
      </c>
    </row>
    <row r="34" spans="1:5" x14ac:dyDescent="0.2">
      <c r="A34" s="30">
        <v>1993</v>
      </c>
      <c r="B34" s="30">
        <v>5012.75</v>
      </c>
      <c r="C34" s="30">
        <v>4674.7299999999996</v>
      </c>
      <c r="D34" s="32">
        <f t="shared" si="0"/>
        <v>31.880000000000109</v>
      </c>
      <c r="E34" s="32">
        <f t="shared" si="1"/>
        <v>-38.460000000000036</v>
      </c>
    </row>
    <row r="35" spans="1:5" x14ac:dyDescent="0.2">
      <c r="A35" s="30">
        <v>1994</v>
      </c>
      <c r="B35" s="30">
        <v>5491.28</v>
      </c>
      <c r="C35" s="30">
        <v>5108.09</v>
      </c>
      <c r="D35" s="32">
        <f t="shared" si="0"/>
        <v>478.52999999999975</v>
      </c>
      <c r="E35" s="32">
        <f t="shared" si="1"/>
        <v>433.36000000000058</v>
      </c>
    </row>
    <row r="36" spans="1:5" x14ac:dyDescent="0.2">
      <c r="A36" s="30">
        <v>1995</v>
      </c>
      <c r="B36" s="30">
        <v>5764.45</v>
      </c>
      <c r="C36" s="30">
        <v>5377.49</v>
      </c>
      <c r="D36" s="32">
        <f t="shared" si="0"/>
        <v>273.17000000000007</v>
      </c>
      <c r="E36" s="32">
        <f t="shared" si="1"/>
        <v>269.39999999999964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A73B-776A-F749-87CA-A5F20263B7B6}">
  <dimension ref="A1:I35"/>
  <sheetViews>
    <sheetView workbookViewId="0">
      <selection activeCell="E27" sqref="E27"/>
    </sheetView>
  </sheetViews>
  <sheetFormatPr baseColWidth="10" defaultRowHeight="16" x14ac:dyDescent="0.2"/>
  <sheetData>
    <row r="1" spans="1:9" x14ac:dyDescent="0.2">
      <c r="A1" s="5" t="s">
        <v>13</v>
      </c>
      <c r="B1" s="6" t="s">
        <v>14</v>
      </c>
      <c r="C1" s="13" t="s">
        <v>18</v>
      </c>
      <c r="D1" s="22"/>
      <c r="E1" t="s">
        <v>3</v>
      </c>
    </row>
    <row r="2" spans="1:9" x14ac:dyDescent="0.2">
      <c r="A2" s="4">
        <v>16.77000000000001</v>
      </c>
      <c r="B2" s="4">
        <v>12.389999999999986</v>
      </c>
      <c r="C2" s="13">
        <f>A2-B2</f>
        <v>4.3800000000000239</v>
      </c>
      <c r="D2" s="22"/>
    </row>
    <row r="3" spans="1:9" x14ac:dyDescent="0.2">
      <c r="A3" s="4">
        <v>20.769999999999982</v>
      </c>
      <c r="B3" s="4">
        <v>26.819999999999993</v>
      </c>
      <c r="C3" s="13">
        <f t="shared" ref="C3:C35" si="0">A3-B3</f>
        <v>-6.0500000000000114</v>
      </c>
      <c r="D3" s="35"/>
      <c r="E3" s="3"/>
      <c r="F3" s="4" t="s">
        <v>4</v>
      </c>
      <c r="G3" s="4" t="s">
        <v>5</v>
      </c>
      <c r="H3" s="4" t="s">
        <v>6</v>
      </c>
    </row>
    <row r="4" spans="1:9" x14ac:dyDescent="0.2">
      <c r="A4" s="4">
        <v>38.419999999999987</v>
      </c>
      <c r="B4" s="4">
        <v>35.340000000000032</v>
      </c>
      <c r="C4" s="13">
        <f t="shared" si="0"/>
        <v>3.0799999999999557</v>
      </c>
      <c r="D4" s="35"/>
      <c r="E4" s="4" t="s">
        <v>1</v>
      </c>
      <c r="F4" s="4">
        <f>VAR(A2:A35)</f>
        <v>25313.274654901976</v>
      </c>
      <c r="G4" s="3">
        <f>AVERAGE(A2:A35)</f>
        <v>163.59235294117647</v>
      </c>
      <c r="H4" s="4">
        <v>34</v>
      </c>
    </row>
    <row r="5" spans="1:9" x14ac:dyDescent="0.2">
      <c r="A5" s="4">
        <v>28.120000000000005</v>
      </c>
      <c r="B5" s="4">
        <v>21.859999999999957</v>
      </c>
      <c r="C5" s="13">
        <f t="shared" si="0"/>
        <v>6.2600000000000477</v>
      </c>
      <c r="D5" s="35"/>
      <c r="E5" s="4" t="s">
        <v>2</v>
      </c>
      <c r="F5" s="4">
        <f>VAR(B2:B35)</f>
        <v>26724.797802228179</v>
      </c>
      <c r="G5" s="3">
        <f>AVERAGE(B2:B35)</f>
        <v>152.00911764705882</v>
      </c>
      <c r="H5" s="4">
        <v>34</v>
      </c>
    </row>
    <row r="6" spans="1:9" ht="17" thickBot="1" x14ac:dyDescent="0.25">
      <c r="A6" s="4">
        <v>22.220000000000027</v>
      </c>
      <c r="B6" s="4">
        <v>31.550000000000011</v>
      </c>
      <c r="C6" s="13">
        <f t="shared" si="0"/>
        <v>-9.3299999999999841</v>
      </c>
      <c r="D6" s="34"/>
    </row>
    <row r="7" spans="1:9" x14ac:dyDescent="0.2">
      <c r="A7" s="4">
        <v>23.759999999999991</v>
      </c>
      <c r="B7" s="4">
        <v>14.449999999999989</v>
      </c>
      <c r="C7" s="13">
        <f t="shared" si="0"/>
        <v>9.3100000000000023</v>
      </c>
      <c r="D7" s="35"/>
      <c r="E7" s="7" t="s">
        <v>7</v>
      </c>
      <c r="F7" s="8"/>
      <c r="G7" s="9" t="s">
        <v>8</v>
      </c>
      <c r="H7" s="8"/>
      <c r="I7" s="10"/>
    </row>
    <row r="8" spans="1:9" x14ac:dyDescent="0.2">
      <c r="A8" s="4">
        <v>50.009999999999991</v>
      </c>
      <c r="B8" s="4">
        <v>48.590000000000032</v>
      </c>
      <c r="C8" s="13">
        <f t="shared" si="0"/>
        <v>1.4199999999999591</v>
      </c>
      <c r="D8" s="34"/>
      <c r="E8" s="11"/>
      <c r="I8" s="12"/>
    </row>
    <row r="9" spans="1:9" x14ac:dyDescent="0.2">
      <c r="A9" s="4">
        <v>80.990000000000009</v>
      </c>
      <c r="B9" s="4">
        <v>74.20999999999998</v>
      </c>
      <c r="C9" s="13">
        <f t="shared" si="0"/>
        <v>6.7800000000000296</v>
      </c>
      <c r="D9" s="35"/>
      <c r="E9" s="37"/>
      <c r="F9" s="38"/>
      <c r="G9" s="40">
        <f>ABS((G4-G5)/SQRT((F4/H4)+(F5/H5)))</f>
        <v>0.29607977099755195</v>
      </c>
      <c r="I9" s="12"/>
    </row>
    <row r="10" spans="1:9" x14ac:dyDescent="0.2">
      <c r="A10" s="4">
        <v>79.279999999999973</v>
      </c>
      <c r="B10" s="4">
        <v>59.289999999999964</v>
      </c>
      <c r="C10" s="13">
        <f t="shared" si="0"/>
        <v>19.990000000000009</v>
      </c>
      <c r="D10" s="35"/>
      <c r="E10" s="39"/>
      <c r="F10" s="38"/>
      <c r="G10" s="40"/>
      <c r="I10" s="12"/>
    </row>
    <row r="11" spans="1:9" ht="17" thickBot="1" x14ac:dyDescent="0.25">
      <c r="A11" s="4">
        <v>46.540000000000077</v>
      </c>
      <c r="B11" s="4">
        <v>47.440000000000055</v>
      </c>
      <c r="C11" s="13">
        <f t="shared" si="0"/>
        <v>-0.89999999999997726</v>
      </c>
      <c r="D11" s="35"/>
      <c r="E11" s="14"/>
      <c r="F11" s="15"/>
      <c r="G11" s="16">
        <f>_xlfn.NORM.S.INV(0.975)</f>
        <v>1.9599639845400536</v>
      </c>
      <c r="H11" s="15" t="s">
        <v>15</v>
      </c>
      <c r="I11" s="55" t="s">
        <v>16</v>
      </c>
    </row>
    <row r="12" spans="1:9" x14ac:dyDescent="0.2">
      <c r="A12" s="4">
        <v>74.269999999999982</v>
      </c>
      <c r="B12" s="4">
        <v>52.230000000000018</v>
      </c>
      <c r="C12" s="13">
        <f t="shared" si="0"/>
        <v>22.039999999999964</v>
      </c>
      <c r="D12" s="34"/>
      <c r="E12" s="8"/>
      <c r="F12" s="8"/>
      <c r="G12" s="8"/>
      <c r="H12" s="8"/>
      <c r="I12" s="8"/>
    </row>
    <row r="13" spans="1:9" ht="17" thickBot="1" x14ac:dyDescent="0.25">
      <c r="A13" s="4">
        <v>163.01</v>
      </c>
      <c r="B13" s="4">
        <v>177.80999999999995</v>
      </c>
      <c r="C13" s="13">
        <f t="shared" si="0"/>
        <v>-14.799999999999955</v>
      </c>
      <c r="D13" s="34"/>
    </row>
    <row r="14" spans="1:9" x14ac:dyDescent="0.2">
      <c r="A14" s="4">
        <v>269.79999999999995</v>
      </c>
      <c r="B14" s="4">
        <v>298.18999999999994</v>
      </c>
      <c r="C14" s="13">
        <f t="shared" si="0"/>
        <v>-28.389999999999986</v>
      </c>
      <c r="D14" s="35"/>
      <c r="E14" s="7" t="s">
        <v>9</v>
      </c>
      <c r="F14" s="8"/>
      <c r="G14" s="9" t="s">
        <v>10</v>
      </c>
      <c r="H14" s="10"/>
    </row>
    <row r="15" spans="1:9" x14ac:dyDescent="0.2">
      <c r="A15" s="4">
        <v>-51.059999999999945</v>
      </c>
      <c r="B15" s="4">
        <v>-47.959999999999809</v>
      </c>
      <c r="C15" s="13">
        <f t="shared" si="0"/>
        <v>-3.1000000000001364</v>
      </c>
      <c r="D15" s="36"/>
      <c r="E15" s="11"/>
      <c r="H15" s="12"/>
    </row>
    <row r="16" spans="1:9" x14ac:dyDescent="0.2">
      <c r="A16" s="4">
        <v>201.36999999999989</v>
      </c>
      <c r="B16" s="4">
        <v>200.07999999999993</v>
      </c>
      <c r="C16" s="13">
        <f t="shared" si="0"/>
        <v>1.2899999999999636</v>
      </c>
      <c r="D16" s="36"/>
      <c r="E16" s="17"/>
      <c r="F16" s="3">
        <f>VAR(A2:A35)</f>
        <v>25313.274654901976</v>
      </c>
      <c r="G16" s="3"/>
      <c r="H16" s="12"/>
    </row>
    <row r="17" spans="1:8" x14ac:dyDescent="0.2">
      <c r="A17" s="4">
        <v>208.26999999999998</v>
      </c>
      <c r="B17" s="4">
        <v>238.41000000000008</v>
      </c>
      <c r="C17" s="13">
        <f t="shared" si="0"/>
        <v>-30.1400000000001</v>
      </c>
      <c r="D17" s="36"/>
      <c r="E17" s="17"/>
      <c r="F17" s="3">
        <f>VAR(B2:B35)</f>
        <v>26724.797802228179</v>
      </c>
      <c r="G17" s="3"/>
      <c r="H17" s="12"/>
    </row>
    <row r="18" spans="1:8" x14ac:dyDescent="0.2">
      <c r="A18" s="4">
        <v>65.259999999999991</v>
      </c>
      <c r="B18" s="4">
        <v>70.9699999999998</v>
      </c>
      <c r="C18" s="13">
        <f t="shared" si="0"/>
        <v>-5.709999999999809</v>
      </c>
      <c r="D18" s="36"/>
      <c r="E18" s="18" t="s">
        <v>11</v>
      </c>
      <c r="F18" s="3">
        <f>F16/F17</f>
        <v>0.94718301864164089</v>
      </c>
      <c r="G18" s="3"/>
      <c r="H18" s="12"/>
    </row>
    <row r="19" spans="1:8" x14ac:dyDescent="0.2">
      <c r="A19" s="4">
        <v>258.70000000000005</v>
      </c>
      <c r="B19" s="4">
        <v>295.5300000000002</v>
      </c>
      <c r="C19" s="13">
        <f t="shared" si="0"/>
        <v>-36.830000000000155</v>
      </c>
      <c r="D19" s="36"/>
      <c r="E19" s="17"/>
      <c r="F19" s="3">
        <f>_xlfn.F.INV(0.975, 34,34)</f>
        <v>1.9811192743547528</v>
      </c>
      <c r="G19" s="3" t="s">
        <v>12</v>
      </c>
      <c r="H19" s="12"/>
    </row>
    <row r="20" spans="1:8" ht="17" thickBot="1" x14ac:dyDescent="0.25">
      <c r="A20" s="4">
        <v>227.84000000000015</v>
      </c>
      <c r="B20" s="4">
        <v>258.73</v>
      </c>
      <c r="C20" s="13">
        <f t="shared" si="0"/>
        <v>-30.889999999999873</v>
      </c>
      <c r="D20" s="35"/>
      <c r="E20" s="19"/>
      <c r="F20" s="20">
        <f>_xlfn.F.INV(0.025, 34, 34)</f>
        <v>0.50476516631018986</v>
      </c>
      <c r="G20" s="20" t="s">
        <v>17</v>
      </c>
      <c r="H20" s="56" t="s">
        <v>16</v>
      </c>
    </row>
    <row r="21" spans="1:8" x14ac:dyDescent="0.2">
      <c r="A21" s="4">
        <v>259.98999999999978</v>
      </c>
      <c r="B21" s="4">
        <v>232.57999999999993</v>
      </c>
      <c r="C21" s="13">
        <f t="shared" si="0"/>
        <v>27.409999999999854</v>
      </c>
      <c r="D21" s="22"/>
    </row>
    <row r="22" spans="1:8" x14ac:dyDescent="0.2">
      <c r="A22" s="4">
        <v>353.93000000000029</v>
      </c>
      <c r="B22" s="4">
        <v>336.75</v>
      </c>
      <c r="C22" s="13">
        <f t="shared" si="0"/>
        <v>17.180000000000291</v>
      </c>
      <c r="D22" s="22"/>
    </row>
    <row r="23" spans="1:8" x14ac:dyDescent="0.2">
      <c r="A23" s="4">
        <v>283.71000000000004</v>
      </c>
      <c r="B23" s="4">
        <v>170.27999999999975</v>
      </c>
      <c r="C23" s="13">
        <f t="shared" si="0"/>
        <v>113.43000000000029</v>
      </c>
      <c r="D23" s="22"/>
    </row>
    <row r="24" spans="1:8" x14ac:dyDescent="0.2">
      <c r="A24" s="4">
        <v>413.55999999999995</v>
      </c>
      <c r="B24" s="4">
        <v>413.22000000000025</v>
      </c>
      <c r="C24" s="13">
        <f t="shared" si="0"/>
        <v>0.33999999999969077</v>
      </c>
      <c r="D24" s="22"/>
    </row>
    <row r="25" spans="1:8" x14ac:dyDescent="0.2">
      <c r="A25" s="4">
        <v>141.36999999999989</v>
      </c>
      <c r="B25" s="4">
        <v>101.92999999999984</v>
      </c>
      <c r="C25" s="13">
        <f t="shared" si="0"/>
        <v>39.440000000000055</v>
      </c>
      <c r="D25" s="22"/>
    </row>
    <row r="26" spans="1:8" x14ac:dyDescent="0.2">
      <c r="A26" s="4">
        <v>-111.28999999999996</v>
      </c>
      <c r="B26" s="4">
        <v>-192.01999999999998</v>
      </c>
      <c r="C26" s="13">
        <f t="shared" si="0"/>
        <v>80.730000000000018</v>
      </c>
      <c r="D26" s="22"/>
    </row>
    <row r="27" spans="1:8" x14ac:dyDescent="0.2">
      <c r="A27" s="4">
        <v>109.50999999999976</v>
      </c>
      <c r="B27" s="4">
        <v>146.30000000000018</v>
      </c>
      <c r="C27" s="13">
        <f t="shared" si="0"/>
        <v>-36.790000000000418</v>
      </c>
      <c r="D27" s="22"/>
    </row>
    <row r="28" spans="1:8" x14ac:dyDescent="0.2">
      <c r="A28" s="4">
        <v>422.85000000000036</v>
      </c>
      <c r="B28" s="4">
        <v>385.05999999999995</v>
      </c>
      <c r="C28" s="13">
        <f t="shared" si="0"/>
        <v>37.790000000000418</v>
      </c>
      <c r="D28" s="22"/>
    </row>
    <row r="29" spans="1:8" x14ac:dyDescent="0.2">
      <c r="A29" s="4">
        <v>598.49000000000024</v>
      </c>
      <c r="B29" s="4">
        <v>601.38000000000011</v>
      </c>
      <c r="C29" s="13">
        <f t="shared" si="0"/>
        <v>-2.8899999999998727</v>
      </c>
      <c r="D29" s="22"/>
    </row>
    <row r="30" spans="1:8" x14ac:dyDescent="0.2">
      <c r="A30" s="4">
        <v>161.60999999999967</v>
      </c>
      <c r="B30" s="4">
        <v>186.35999999999967</v>
      </c>
      <c r="C30" s="13">
        <f t="shared" si="0"/>
        <v>-24.75</v>
      </c>
      <c r="D30" s="22"/>
    </row>
    <row r="31" spans="1:8" x14ac:dyDescent="0.2">
      <c r="A31" s="4">
        <v>186.30999999999949</v>
      </c>
      <c r="B31" s="4">
        <v>151.46000000000004</v>
      </c>
      <c r="C31" s="13">
        <f t="shared" si="0"/>
        <v>34.849999999999454</v>
      </c>
      <c r="D31" s="22"/>
    </row>
    <row r="32" spans="1:8" x14ac:dyDescent="0.2">
      <c r="A32" s="4">
        <v>134.18000000000029</v>
      </c>
      <c r="B32" s="4">
        <v>54.779999999999745</v>
      </c>
      <c r="C32" s="13">
        <f t="shared" si="0"/>
        <v>79.400000000000546</v>
      </c>
      <c r="D32" s="22"/>
    </row>
    <row r="33" spans="1:4" x14ac:dyDescent="0.2">
      <c r="A33" s="4">
        <v>31.880000000000109</v>
      </c>
      <c r="B33" s="4">
        <v>-38.460000000000036</v>
      </c>
      <c r="C33" s="13">
        <f t="shared" si="0"/>
        <v>70.340000000000146</v>
      </c>
      <c r="D33" s="22"/>
    </row>
    <row r="34" spans="1:4" x14ac:dyDescent="0.2">
      <c r="A34" s="4">
        <v>478.52999999999975</v>
      </c>
      <c r="B34" s="4">
        <v>433.36000000000058</v>
      </c>
      <c r="C34" s="13">
        <f t="shared" si="0"/>
        <v>45.169999999999163</v>
      </c>
      <c r="D34" s="22"/>
    </row>
    <row r="35" spans="1:4" x14ac:dyDescent="0.2">
      <c r="A35" s="4">
        <v>273.17000000000007</v>
      </c>
      <c r="B35" s="4">
        <v>269.39999999999964</v>
      </c>
      <c r="C35" s="13">
        <f t="shared" si="0"/>
        <v>3.7700000000004366</v>
      </c>
      <c r="D35" s="22"/>
    </row>
  </sheetData>
  <mergeCells count="2">
    <mergeCell ref="E9:F10"/>
    <mergeCell ref="G9:G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0D8F-00B5-8741-AA58-8CC8109C5CF6}">
  <dimension ref="A1:J36"/>
  <sheetViews>
    <sheetView tabSelected="1" zoomScale="111" workbookViewId="0">
      <selection activeCell="J24" sqref="J24"/>
    </sheetView>
  </sheetViews>
  <sheetFormatPr baseColWidth="10" defaultRowHeight="16" x14ac:dyDescent="0.2"/>
  <cols>
    <col min="1" max="1" width="8.1640625" style="21" customWidth="1"/>
    <col min="7" max="7" width="12.6640625" customWidth="1"/>
    <col min="8" max="8" width="9.6640625" customWidth="1"/>
    <col min="9" max="9" width="13" customWidth="1"/>
  </cols>
  <sheetData>
    <row r="1" spans="1:10" x14ac:dyDescent="0.2">
      <c r="D1" s="15"/>
      <c r="E1" s="15"/>
    </row>
    <row r="2" spans="1:10" x14ac:dyDescent="0.2">
      <c r="A2" s="13" t="s">
        <v>21</v>
      </c>
      <c r="B2" s="13" t="s">
        <v>18</v>
      </c>
      <c r="C2" s="3"/>
      <c r="D2" s="24"/>
      <c r="E2" s="23"/>
      <c r="G2" s="13" t="s">
        <v>19</v>
      </c>
      <c r="H2" s="13" t="s">
        <v>20</v>
      </c>
    </row>
    <row r="3" spans="1:10" x14ac:dyDescent="0.2">
      <c r="A3" s="13">
        <v>1</v>
      </c>
      <c r="B3" s="13">
        <f>Data!$C35-Data!$B35</f>
        <v>-383.1899999999996</v>
      </c>
      <c r="C3" s="3">
        <f>_xlfn.NORM.S.DIST(($B3-$G$3)/$H$3,TRUE)</f>
        <v>2.4154448115932094E-3</v>
      </c>
      <c r="D3" s="3">
        <f>($A3/$A$36)-$C3</f>
        <v>2.6996319894289144E-2</v>
      </c>
      <c r="E3" s="3">
        <f>$C3-($A3-1)/$A$36</f>
        <v>2.4154448115932094E-3</v>
      </c>
      <c r="G3" s="13">
        <f>AVERAGE(B3:B36)</f>
        <v>-59.542941176470606</v>
      </c>
      <c r="H3" s="13">
        <f>STDEV(B3:B36)</f>
        <v>114.84587544286852</v>
      </c>
    </row>
    <row r="4" spans="1:10" x14ac:dyDescent="0.2">
      <c r="A4" s="13">
        <v>2</v>
      </c>
      <c r="B4" s="33">
        <f>Data!$C34-Data!$B34</f>
        <v>-338.02000000000044</v>
      </c>
      <c r="C4" s="3">
        <f>_xlfn.NORM.S.DIST(($B4-$G$3)/$H$3,TRUE)</f>
        <v>7.658635231044022E-3</v>
      </c>
      <c r="D4" s="3">
        <f>($A4/$A$36)-$C4</f>
        <v>5.1164894180720684E-2</v>
      </c>
      <c r="E4" s="3">
        <f>$C4-($A4-1)/$A$36</f>
        <v>-2.1753129474838331E-2</v>
      </c>
    </row>
    <row r="5" spans="1:10" x14ac:dyDescent="0.2">
      <c r="A5" s="13">
        <v>3</v>
      </c>
      <c r="B5" s="33">
        <f>Data!$C33-Data!$B33</f>
        <v>-267.68000000000029</v>
      </c>
      <c r="C5" s="3">
        <f>_xlfn.NORM.S.DIST(($B5-$G$3)/$H$3,TRUE)</f>
        <v>3.4968664136182562E-2</v>
      </c>
      <c r="D5" s="3">
        <f>($A5/$A$36)-$C5</f>
        <v>5.3266629981464503E-2</v>
      </c>
      <c r="E5" s="3">
        <f>$C5-($A5-1)/$A$36</f>
        <v>-2.3854865275582143E-2</v>
      </c>
      <c r="G5" s="13" t="s">
        <v>22</v>
      </c>
      <c r="H5" s="41" t="s">
        <v>23</v>
      </c>
      <c r="I5" s="42"/>
    </row>
    <row r="6" spans="1:10" x14ac:dyDescent="0.2">
      <c r="A6" s="13">
        <v>4</v>
      </c>
      <c r="B6" s="33">
        <f>Data!$C32-Data!$B32</f>
        <v>-188.27999999999975</v>
      </c>
      <c r="C6" s="3">
        <f>_xlfn.NORM.S.DIST(($B6-$G$3)/$H$3,TRUE)</f>
        <v>0.13115350786417512</v>
      </c>
      <c r="D6" s="3">
        <f>($A6/$A$36)-$C6</f>
        <v>-1.3506449040645713E-2</v>
      </c>
      <c r="E6" s="3">
        <f>$C6-($A6-1)/$A$36</f>
        <v>4.2918213746528058E-2</v>
      </c>
      <c r="G6" s="47"/>
      <c r="H6" s="43"/>
      <c r="I6" s="44"/>
    </row>
    <row r="7" spans="1:10" x14ac:dyDescent="0.2">
      <c r="A7" s="13">
        <v>5</v>
      </c>
      <c r="B7" s="33">
        <f>Data!$C29-Data!$B29</f>
        <v>-181.07000000000016</v>
      </c>
      <c r="C7" s="3">
        <f>_xlfn.NORM.S.DIST(($B7-$G$3)/$H$3,TRUE)</f>
        <v>0.1449877845357336</v>
      </c>
      <c r="D7" s="3">
        <f>($A7/$A$36)-$C7</f>
        <v>2.0710389936781648E-3</v>
      </c>
      <c r="E7" s="3">
        <f>$C7-($A7-1)/$A$36</f>
        <v>2.7340725712204195E-2</v>
      </c>
      <c r="G7" s="48"/>
      <c r="H7" s="45"/>
      <c r="I7" s="46"/>
    </row>
    <row r="8" spans="1:10" ht="17" thickBot="1" x14ac:dyDescent="0.25">
      <c r="A8" s="13">
        <v>6</v>
      </c>
      <c r="B8" s="33">
        <f>Data!$C27-Data!$B27</f>
        <v>-180.07000000000016</v>
      </c>
      <c r="C8" s="3">
        <f>_xlfn.NORM.S.DIST(($B8-$G$3)/$H$3,TRUE)</f>
        <v>0.14698141263884235</v>
      </c>
      <c r="D8" s="3">
        <f>($A8/$A$36)-$C8</f>
        <v>2.9489175596451783E-2</v>
      </c>
      <c r="E8" s="3">
        <f>$C8-($A8-1)/$A$36</f>
        <v>-7.741089056942374E-5</v>
      </c>
    </row>
    <row r="9" spans="1:10" x14ac:dyDescent="0.2">
      <c r="A9" s="13">
        <v>7</v>
      </c>
      <c r="B9" s="33">
        <f>Data!$C30-Data!$B30</f>
        <v>-178.18000000000029</v>
      </c>
      <c r="C9" s="3">
        <f>_xlfn.NORM.S.DIST(($B9-$G$3)/$H$3,TRUE)</f>
        <v>0.15079936286530793</v>
      </c>
      <c r="D9" s="3">
        <f>($A9/$A$36)-$C9</f>
        <v>5.5082990075868532E-2</v>
      </c>
      <c r="E9" s="3">
        <f>$C9-($A9-1)/$A$36</f>
        <v>-2.56712253699862E-2</v>
      </c>
      <c r="G9" s="49" t="s">
        <v>29</v>
      </c>
      <c r="H9" s="50"/>
      <c r="I9" s="50"/>
      <c r="J9" s="51"/>
    </row>
    <row r="10" spans="1:10" x14ac:dyDescent="0.2">
      <c r="A10" s="13">
        <v>8</v>
      </c>
      <c r="B10" s="33">
        <f>Data!$C31-Data!$B31</f>
        <v>-153.43000000000029</v>
      </c>
      <c r="C10" s="3">
        <f>_xlfn.NORM.S.DIST(($B10-$G$3)/$H$3,TRUE)</f>
        <v>0.2068199927536564</v>
      </c>
      <c r="D10" s="3">
        <f>($A10/$A$36)-$C10</f>
        <v>2.8474124893402425E-2</v>
      </c>
      <c r="E10" s="3">
        <f>$C10-($A10-1)/$A$36</f>
        <v>9.3763981247993455E-4</v>
      </c>
      <c r="G10" s="52" t="s">
        <v>30</v>
      </c>
      <c r="H10" s="53"/>
      <c r="I10" s="53"/>
      <c r="J10" s="54"/>
    </row>
    <row r="11" spans="1:10" x14ac:dyDescent="0.2">
      <c r="A11" s="13">
        <v>9</v>
      </c>
      <c r="B11" s="33">
        <f>Data!$C28-Data!$B28</f>
        <v>-143.27999999999975</v>
      </c>
      <c r="C11" s="3">
        <f>_xlfn.NORM.S.DIST(($B11-$G$3)/$H$3,TRUE)</f>
        <v>0.23296244219314707</v>
      </c>
      <c r="D11" s="3">
        <f>($A11/$A$36)-$C11</f>
        <v>3.1743440159794106E-2</v>
      </c>
      <c r="E11" s="3">
        <f>$C11-($A11-1)/$A$36</f>
        <v>-2.3316754539117468E-3</v>
      </c>
      <c r="G11" s="29" t="s">
        <v>24</v>
      </c>
      <c r="H11" s="25">
        <v>0.05</v>
      </c>
      <c r="J11" s="12"/>
    </row>
    <row r="12" spans="1:10" x14ac:dyDescent="0.2">
      <c r="A12" s="13">
        <v>10</v>
      </c>
      <c r="B12" s="33">
        <f>Data!$C26-Data!$B26</f>
        <v>-99.340000000000146</v>
      </c>
      <c r="C12" s="3">
        <f>_xlfn.NORM.S.DIST(($B12-$G$3)/$H$3,TRUE)</f>
        <v>0.36447379927395884</v>
      </c>
      <c r="D12" s="3">
        <f>($A12/$A$36)-$C12</f>
        <v>-7.0356152215135304E-2</v>
      </c>
      <c r="E12" s="3">
        <f>$C12-($A12-1)/$A$36</f>
        <v>9.9767916921017663E-2</v>
      </c>
      <c r="G12" s="17" t="s">
        <v>25</v>
      </c>
      <c r="H12" s="26">
        <f>MAX(D3:D36)</f>
        <v>0.10018019541780232</v>
      </c>
      <c r="J12" s="12"/>
    </row>
    <row r="13" spans="1:10" x14ac:dyDescent="0.2">
      <c r="A13" s="13">
        <v>11</v>
      </c>
      <c r="B13" s="33">
        <f>Data!$C25-Data!$B25</f>
        <v>-59.900000000000091</v>
      </c>
      <c r="C13" s="3">
        <f>_xlfn.NORM.S.DIST(($B13-$G$3)/$H$3,TRUE)</f>
        <v>0.49875968003843385</v>
      </c>
      <c r="D13" s="3">
        <f>($A13/$A$36)-$C13</f>
        <v>-0.17523026827372795</v>
      </c>
      <c r="E13" s="3">
        <f>$C13-($A13-1)/$A$36</f>
        <v>0.20464203297961031</v>
      </c>
      <c r="G13" s="17" t="s">
        <v>26</v>
      </c>
      <c r="H13" s="26">
        <f>MAX(E3:E36)</f>
        <v>0.20464203297961031</v>
      </c>
      <c r="J13" s="12"/>
    </row>
    <row r="14" spans="1:10" x14ac:dyDescent="0.2">
      <c r="A14" s="13">
        <v>12</v>
      </c>
      <c r="B14" s="33">
        <f>Data!$C24-Data!$B24</f>
        <v>-59.5600000000004</v>
      </c>
      <c r="C14" s="3">
        <f>_xlfn.NORM.S.DIST(($B14-$G$3)/$H$3,TRUE)</f>
        <v>0.49994074244365611</v>
      </c>
      <c r="D14" s="3">
        <f>($A14/$A$36)-$C14</f>
        <v>-0.14699956597306785</v>
      </c>
      <c r="E14" s="3">
        <f>$C14-($A14-1)/$A$36</f>
        <v>0.17641133067895021</v>
      </c>
      <c r="G14" s="11"/>
      <c r="H14" s="27"/>
      <c r="J14" s="12"/>
    </row>
    <row r="15" spans="1:10" x14ac:dyDescent="0.2">
      <c r="A15" s="13">
        <v>13</v>
      </c>
      <c r="B15" s="33">
        <f>Data!$C13-Data!$B13</f>
        <v>-50.110000000000014</v>
      </c>
      <c r="C15" s="3">
        <f>_xlfn.NORM.S.DIST(($B15-$G$3)/$H$3,TRUE)</f>
        <v>0.53273057975162375</v>
      </c>
      <c r="D15" s="3">
        <f>($A15/$A$36)-$C15</f>
        <v>-0.15037763857515318</v>
      </c>
      <c r="E15" s="3">
        <f>$C15-($A15-1)/$A$36</f>
        <v>0.17978940328103549</v>
      </c>
      <c r="G15" s="18" t="s">
        <v>27</v>
      </c>
      <c r="H15" s="26">
        <f>MAX(H12:H13)</f>
        <v>0.20464203297961031</v>
      </c>
      <c r="J15" s="12"/>
    </row>
    <row r="16" spans="1:10" ht="17" thickBot="1" x14ac:dyDescent="0.25">
      <c r="A16" s="13">
        <v>14</v>
      </c>
      <c r="B16" s="33">
        <f>Data!$C14-Data!$B14</f>
        <v>-35.310000000000059</v>
      </c>
      <c r="C16" s="3">
        <f>_xlfn.NORM.S.DIST(($B16-$G$3)/$H$3,TRUE)</f>
        <v>0.58355793200841755</v>
      </c>
      <c r="D16" s="3">
        <f>($A16/$A$36)-$C16</f>
        <v>-0.17179322612606462</v>
      </c>
      <c r="E16" s="3">
        <f>$C16-($A16-1)/$A$36</f>
        <v>0.20120499083194698</v>
      </c>
      <c r="G16" s="19" t="s">
        <v>28</v>
      </c>
      <c r="H16" s="28">
        <v>0.224</v>
      </c>
      <c r="I16" s="20" t="s">
        <v>31</v>
      </c>
      <c r="J16" s="56" t="s">
        <v>16</v>
      </c>
    </row>
    <row r="17" spans="1:5" x14ac:dyDescent="0.2">
      <c r="A17" s="13">
        <v>15</v>
      </c>
      <c r="B17" s="33">
        <f>Data!$C11-Data!$B11</f>
        <v>-28.970000000000027</v>
      </c>
      <c r="C17" s="3">
        <f>_xlfn.NORM.S.DIST(($B17-$G$3)/$H$3,TRUE)</f>
        <v>0.60496065779092734</v>
      </c>
      <c r="D17" s="3">
        <f>($A17/$A$36)-$C17</f>
        <v>-0.16378418720269206</v>
      </c>
      <c r="E17" s="3">
        <f>$C17-($A17-1)/$A$36</f>
        <v>0.19319595190857441</v>
      </c>
    </row>
    <row r="18" spans="1:5" x14ac:dyDescent="0.2">
      <c r="A18" s="13">
        <v>16</v>
      </c>
      <c r="B18" s="33">
        <f>Data!$C12-Data!$B12</f>
        <v>-28.07000000000005</v>
      </c>
      <c r="C18" s="3">
        <f>_xlfn.NORM.S.DIST(($B18-$G$3)/$H$3,TRUE)</f>
        <v>0.60797499090399754</v>
      </c>
      <c r="D18" s="3">
        <f>($A18/$A$36)-$C18</f>
        <v>-0.1373867556098799</v>
      </c>
      <c r="E18" s="3">
        <f>$C18-($A18-1)/$A$36</f>
        <v>0.16679852031576226</v>
      </c>
    </row>
    <row r="19" spans="1:5" x14ac:dyDescent="0.2">
      <c r="A19" s="13">
        <v>17</v>
      </c>
      <c r="B19" s="33">
        <f>Data!$C10-Data!$B10</f>
        <v>-8.9800000000000182</v>
      </c>
      <c r="C19" s="3">
        <f>_xlfn.NORM.S.DIST(($B19-$G$3)/$H$3,TRUE)</f>
        <v>0.67012842115397486</v>
      </c>
      <c r="D19" s="3">
        <f>($A19/$A$36)-$C19</f>
        <v>-0.17012842115397486</v>
      </c>
      <c r="E19" s="3">
        <f>$C19-($A19-1)/$A$36</f>
        <v>0.19954018585985722</v>
      </c>
    </row>
    <row r="20" spans="1:5" x14ac:dyDescent="0.2">
      <c r="A20" s="13">
        <v>18</v>
      </c>
      <c r="B20" s="33">
        <f>Data!$C15-Data!$B15</f>
        <v>-6.9200000000000728</v>
      </c>
      <c r="C20" s="3">
        <f>_xlfn.NORM.S.DIST(($B20-$G$3)/$H$3,TRUE)</f>
        <v>0.676597374765187</v>
      </c>
      <c r="D20" s="3">
        <f>($A20/$A$36)-$C20</f>
        <v>-0.14718561005930464</v>
      </c>
      <c r="E20" s="3">
        <f>$C20-($A20-1)/$A$36</f>
        <v>0.176597374765187</v>
      </c>
    </row>
    <row r="21" spans="1:5" x14ac:dyDescent="0.2">
      <c r="A21" s="13">
        <v>19</v>
      </c>
      <c r="B21" s="33">
        <f>Data!$C17-Data!$B17</f>
        <v>-5.1099999999999</v>
      </c>
      <c r="C21" s="3">
        <f>_xlfn.NORM.S.DIST(($B21-$G$3)/$H$3,TRUE)</f>
        <v>0.68223761610323375</v>
      </c>
      <c r="D21" s="3">
        <f>($A21/$A$36)-$C21</f>
        <v>-0.12341408669146903</v>
      </c>
      <c r="E21" s="3">
        <f>$C21-($A21-1)/$A$36</f>
        <v>0.15282585139735139</v>
      </c>
    </row>
    <row r="22" spans="1:5" x14ac:dyDescent="0.2">
      <c r="A22" s="13">
        <v>20</v>
      </c>
      <c r="B22" s="33">
        <f>Data!$C16-Data!$B16</f>
        <v>-3.8199999999999363</v>
      </c>
      <c r="C22" s="3">
        <f>_xlfn.NORM.S.DIST(($B22-$G$3)/$H$3,TRUE)</f>
        <v>0.68623190178323923</v>
      </c>
      <c r="D22" s="3">
        <f>($A22/$A$36)-$C22</f>
        <v>-9.799660766559215E-2</v>
      </c>
      <c r="E22" s="3">
        <f>$C22-($A22-1)/$A$36</f>
        <v>0.12740837237147451</v>
      </c>
    </row>
    <row r="23" spans="1:5" x14ac:dyDescent="0.2">
      <c r="A23" s="13">
        <v>21</v>
      </c>
      <c r="B23" s="33">
        <f>Data!$C9-Data!$B9</f>
        <v>-2.1999999999999886</v>
      </c>
      <c r="C23" s="3">
        <f>_xlfn.NORM.S.DIST(($B23-$G$3)/$H$3,TRUE)</f>
        <v>0.69121718548700306</v>
      </c>
      <c r="D23" s="3">
        <f>($A23/$A$36)-$C23</f>
        <v>-7.3570126663473623E-2</v>
      </c>
      <c r="E23" s="3">
        <f>$C23-($A23-1)/$A$36</f>
        <v>0.10298189136935598</v>
      </c>
    </row>
    <row r="24" spans="1:5" x14ac:dyDescent="0.2">
      <c r="A24" s="13">
        <v>22</v>
      </c>
      <c r="B24" s="33">
        <f>Data!$C6-Data!$B6</f>
        <v>-0.80000000000001137</v>
      </c>
      <c r="C24" s="3">
        <f>_xlfn.NORM.S.DIST(($B24-$G$3)/$H$3,TRUE)</f>
        <v>0.69549729886388811</v>
      </c>
      <c r="D24" s="3">
        <f>($A24/$A$36)-$C24</f>
        <v>-4.8438475334476316E-2</v>
      </c>
      <c r="E24" s="3">
        <f>$C24-($A24-1)/$A$36</f>
        <v>7.7850240040358676E-2</v>
      </c>
    </row>
    <row r="25" spans="1:5" x14ac:dyDescent="0.2">
      <c r="A25" s="13">
        <v>23</v>
      </c>
      <c r="B25" s="33">
        <f>Data!$C8-Data!$B8</f>
        <v>-0.78000000000002956</v>
      </c>
      <c r="C25" s="3">
        <f>_xlfn.NORM.S.DIST(($B25-$G$3)/$H$3,TRUE)</f>
        <v>0.695558251710647</v>
      </c>
      <c r="D25" s="3">
        <f>($A25/$A$36)-$C25</f>
        <v>-1.9087663475352845E-2</v>
      </c>
      <c r="E25" s="3">
        <f>$C25-($A25-1)/$A$36</f>
        <v>4.8499428181235205E-2</v>
      </c>
    </row>
    <row r="26" spans="1:5" x14ac:dyDescent="0.2">
      <c r="A26" s="13">
        <v>24</v>
      </c>
      <c r="B26" s="33">
        <f>Data!$C3-Data!$B3</f>
        <v>2.4899999999999807</v>
      </c>
      <c r="C26" s="3">
        <f>_xlfn.NORM.S.DIST(($B26-$G$3)/$H$3,TRUE)</f>
        <v>0.70545002672315715</v>
      </c>
      <c r="D26" s="3">
        <f>($A26/$A$36)-$C26</f>
        <v>4.3232621801936322E-4</v>
      </c>
      <c r="E26" s="3">
        <f>$C26-($A26-1)/$A$36</f>
        <v>2.8979438487862996E-2</v>
      </c>
    </row>
    <row r="27" spans="1:5" x14ac:dyDescent="0.2">
      <c r="A27" s="13">
        <v>25</v>
      </c>
      <c r="B27" s="33">
        <f>Data!$C5-Data!$B5</f>
        <v>5.4600000000000364</v>
      </c>
      <c r="C27" s="3">
        <f>_xlfn.NORM.S.DIST(($B27-$G$3)/$H$3,TRUE)</f>
        <v>0.7143036296681291</v>
      </c>
      <c r="D27" s="3">
        <f>($A27/$A$36)-$C27</f>
        <v>2.0990487978929773E-2</v>
      </c>
      <c r="E27" s="3">
        <f>$C27-($A27-1)/$A$36</f>
        <v>8.4212767269525868E-3</v>
      </c>
    </row>
    <row r="28" spans="1:5" x14ac:dyDescent="0.2">
      <c r="A28" s="13">
        <v>26</v>
      </c>
      <c r="B28" s="33">
        <f>Data!$C2-Data!$B2</f>
        <v>6.8700000000000045</v>
      </c>
      <c r="C28" s="3">
        <f>_xlfn.NORM.S.DIST(($B28-$G$3)/$H$3,TRUE)</f>
        <v>0.71846206553572367</v>
      </c>
      <c r="D28" s="3">
        <f>($A28/$A$36)-$C28</f>
        <v>4.6243816817217454E-2</v>
      </c>
      <c r="E28" s="3">
        <f>$C28-($A28-1)/$A$36</f>
        <v>-1.6832052111335205E-2</v>
      </c>
    </row>
    <row r="29" spans="1:5" x14ac:dyDescent="0.2">
      <c r="A29" s="13">
        <v>27</v>
      </c>
      <c r="B29" s="33">
        <f>Data!$C7-Data!$B7</f>
        <v>8.5299999999999727</v>
      </c>
      <c r="C29" s="3">
        <f>_xlfn.NORM.S.DIST(($B29-$G$3)/$H$3,TRUE)</f>
        <v>0.72332007614274474</v>
      </c>
      <c r="D29" s="3">
        <f>($A29/$A$36)-$C29</f>
        <v>7.0797570916078745E-2</v>
      </c>
      <c r="E29" s="3">
        <f>$C29-($A29-1)/$A$36</f>
        <v>-4.1385806210196385E-2</v>
      </c>
    </row>
    <row r="30" spans="1:5" x14ac:dyDescent="0.2">
      <c r="A30" s="13">
        <v>28</v>
      </c>
      <c r="B30" s="33">
        <f>Data!$C4-Data!$B4</f>
        <v>8.539999999999992</v>
      </c>
      <c r="C30" s="3">
        <f>_xlfn.NORM.S.DIST(($B30-$G$3)/$H$3,TRUE)</f>
        <v>0.72334921634690352</v>
      </c>
      <c r="D30" s="3">
        <f>($A30/$A$36)-$C30</f>
        <v>0.10018019541780232</v>
      </c>
      <c r="E30" s="3">
        <f>$C30-($A30-1)/$A$36</f>
        <v>-7.0768430711919961E-2</v>
      </c>
    </row>
    <row r="31" spans="1:5" x14ac:dyDescent="0.2">
      <c r="A31" s="13">
        <v>29</v>
      </c>
      <c r="B31" s="33">
        <f>Data!$C18-Data!$B18</f>
        <v>25.0300000000002</v>
      </c>
      <c r="C31" s="3">
        <f>_xlfn.NORM.S.DIST(($B31-$G$3)/$H$3,TRUE)</f>
        <v>0.76925750914335689</v>
      </c>
      <c r="D31" s="3">
        <f>($A31/$A$36)-$C31</f>
        <v>8.3683667327231315E-2</v>
      </c>
      <c r="E31" s="3">
        <f>$C31-($A31-1)/$A$36</f>
        <v>-5.4271902621348955E-2</v>
      </c>
    </row>
    <row r="32" spans="1:5" x14ac:dyDescent="0.2">
      <c r="A32" s="13">
        <v>30</v>
      </c>
      <c r="B32" s="33">
        <f>Data!$C19-Data!$B19</f>
        <v>30.740000000000009</v>
      </c>
      <c r="C32" s="3">
        <f>_xlfn.NORM.S.DIST(($B32-$G$3)/$H$3,TRUE)</f>
        <v>0.78410217496745149</v>
      </c>
      <c r="D32" s="3">
        <f>($A32/$A$36)-$C32</f>
        <v>9.8250766209019069E-2</v>
      </c>
      <c r="E32" s="3">
        <f>$C32-($A32-1)/$A$36</f>
        <v>-6.883900150313671E-2</v>
      </c>
    </row>
    <row r="33" spans="1:5" x14ac:dyDescent="0.2">
      <c r="A33" s="13">
        <v>31</v>
      </c>
      <c r="B33" s="33">
        <f>Data!$C23-Data!$B23</f>
        <v>53.869999999999891</v>
      </c>
      <c r="C33" s="3">
        <f>_xlfn.NORM.S.DIST(($B33-$G$3)/$H$3,TRUE)</f>
        <v>0.83830683850783694</v>
      </c>
      <c r="D33" s="3">
        <f>($A33/$A$36)-$C33</f>
        <v>7.3457867374515984E-2</v>
      </c>
      <c r="E33" s="3">
        <f>$C33-($A33-1)/$A$36</f>
        <v>-4.4046102668633624E-2</v>
      </c>
    </row>
    <row r="34" spans="1:5" x14ac:dyDescent="0.2">
      <c r="A34" s="13">
        <v>32</v>
      </c>
      <c r="B34" s="33">
        <f>Data!$C20-Data!$B20</f>
        <v>67.570000000000164</v>
      </c>
      <c r="C34" s="3">
        <f>_xlfn.NORM.S.DIST(($B34-$G$3)/$H$3,TRUE)</f>
        <v>0.8658126693455529</v>
      </c>
      <c r="D34" s="3">
        <f>($A34/$A$36)-$C34</f>
        <v>7.5363801242682382E-2</v>
      </c>
      <c r="E34" s="3">
        <f>$C34-($A34-1)/$A$36</f>
        <v>-4.5952036536800023E-2</v>
      </c>
    </row>
    <row r="35" spans="1:5" x14ac:dyDescent="0.2">
      <c r="A35" s="13">
        <v>33</v>
      </c>
      <c r="B35" s="33">
        <f>Data!$C22-Data!$B22</f>
        <v>71.050000000000182</v>
      </c>
      <c r="C35" s="3">
        <f>_xlfn.NORM.S.DIST(($B35-$G$3)/$H$3,TRUE)</f>
        <v>0.87225484476909898</v>
      </c>
      <c r="D35" s="3">
        <f>($A35/$A$36)-$C35</f>
        <v>9.833339052501866E-2</v>
      </c>
      <c r="E35" s="3">
        <f>$C35-($A35-1)/$A$36</f>
        <v>-6.8921625819136301E-2</v>
      </c>
    </row>
    <row r="36" spans="1:5" x14ac:dyDescent="0.2">
      <c r="A36" s="13">
        <v>34</v>
      </c>
      <c r="B36" s="33">
        <f>Data!$C21-Data!$B21</f>
        <v>98.460000000000036</v>
      </c>
      <c r="C36" s="3">
        <f>_xlfn.NORM.S.DIST(($B36-$G$3)/$H$3,TRUE)</f>
        <v>0.9155555034967241</v>
      </c>
      <c r="D36" s="3">
        <f>($A36/$A$36)-$C36</f>
        <v>8.4444496503275901E-2</v>
      </c>
      <c r="E36" s="3">
        <f>$C36-($A36-1)/$A$36</f>
        <v>-5.5032731797393541E-2</v>
      </c>
    </row>
  </sheetData>
  <sortState ref="B3:B36">
    <sortCondition ref="B3"/>
  </sortState>
  <mergeCells count="5">
    <mergeCell ref="H5:I5"/>
    <mergeCell ref="H6:I7"/>
    <mergeCell ref="G6:G7"/>
    <mergeCell ref="G9:J9"/>
    <mergeCell ref="G10:J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Z+F test</vt:lpstr>
      <vt:lpstr>KS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 su</dc:creator>
  <cp:lastModifiedBy>zim su</cp:lastModifiedBy>
  <dcterms:created xsi:type="dcterms:W3CDTF">2019-11-01T11:44:09Z</dcterms:created>
  <dcterms:modified xsi:type="dcterms:W3CDTF">2019-11-03T18:37:21Z</dcterms:modified>
</cp:coreProperties>
</file>