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mai/Documents/SPBU/Econometrics report/Lab work No.4_1/"/>
    </mc:Choice>
  </mc:AlternateContent>
  <xr:revisionPtr revIDLastSave="0" documentId="13_ncr:1_{8EE94631-6341-354B-AC1D-A44CB7B23804}" xr6:coauthVersionLast="45" xr6:coauthVersionMax="45" xr10:uidLastSave="{00000000-0000-0000-0000-000000000000}"/>
  <bookViews>
    <workbookView xWindow="0" yWindow="460" windowWidth="28800" windowHeight="16240" activeTab="5" xr2:uid="{64F36F9B-F11A-4A41-8CCF-128B41814940}"/>
  </bookViews>
  <sheets>
    <sheet name="Data" sheetId="1" r:id="rId1"/>
    <sheet name="1_1" sheetId="2" r:id="rId2"/>
    <sheet name="1_2" sheetId="3" r:id="rId3"/>
    <sheet name="2_1" sheetId="4" r:id="rId4"/>
    <sheet name="2_2" sheetId="5" r:id="rId5"/>
    <sheet name="Economic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6" l="1"/>
  <c r="G13" i="6"/>
  <c r="H53" i="6" s="1"/>
  <c r="G7" i="6"/>
  <c r="F50" i="6"/>
  <c r="F36" i="6"/>
  <c r="F22" i="6"/>
  <c r="F16" i="6"/>
  <c r="G11" i="6"/>
  <c r="H4" i="5"/>
  <c r="F4" i="5"/>
  <c r="G4" i="5"/>
  <c r="G4" i="6"/>
  <c r="F4" i="6"/>
  <c r="H4" i="6"/>
  <c r="F15" i="6" l="1"/>
  <c r="H58" i="6"/>
  <c r="H30" i="6"/>
  <c r="H39" i="6"/>
  <c r="H44" i="6" s="1"/>
  <c r="H56" i="6"/>
  <c r="H67" i="5"/>
  <c r="F64" i="5"/>
  <c r="H39" i="5"/>
  <c r="H53" i="5"/>
  <c r="F50" i="5"/>
  <c r="H58" i="5"/>
  <c r="H28" i="5"/>
  <c r="H25" i="5"/>
  <c r="F36" i="5"/>
  <c r="F22" i="5"/>
  <c r="H30" i="5" s="1"/>
  <c r="F16" i="5"/>
  <c r="G13" i="5"/>
  <c r="G7" i="5"/>
  <c r="G11" i="5" s="1"/>
  <c r="F15" i="5" s="1"/>
  <c r="H16" i="4"/>
  <c r="H21" i="4" s="1"/>
  <c r="F11" i="4"/>
  <c r="H19" i="4"/>
  <c r="G14" i="4"/>
  <c r="H5" i="4"/>
  <c r="G5" i="4"/>
  <c r="F5" i="4"/>
  <c r="H42" i="6" l="1"/>
  <c r="H28" i="6"/>
  <c r="H42" i="5"/>
  <c r="H72" i="5"/>
  <c r="H70" i="5"/>
  <c r="H44" i="5"/>
  <c r="H56" i="5"/>
  <c r="F17" i="3"/>
  <c r="F16" i="3"/>
  <c r="G14" i="3"/>
  <c r="G12" i="3"/>
  <c r="G8" i="3"/>
  <c r="H5" i="3"/>
  <c r="H5" i="2"/>
  <c r="G5" i="3"/>
  <c r="F5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2" i="1"/>
  <c r="I2" i="1"/>
  <c r="H2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I8" i="2"/>
  <c r="I17" i="2"/>
  <c r="H20" i="2"/>
  <c r="K5" i="2"/>
  <c r="L5" i="2"/>
  <c r="I5" i="2" l="1"/>
  <c r="I15" i="2" s="1"/>
  <c r="H19" i="2" s="1"/>
  <c r="B61" i="1"/>
  <c r="B52" i="1"/>
  <c r="B53" i="1"/>
  <c r="B54" i="1"/>
  <c r="B55" i="1"/>
  <c r="B56" i="1"/>
  <c r="B57" i="1"/>
  <c r="B58" i="1"/>
  <c r="B59" i="1"/>
  <c r="B60" i="1"/>
  <c r="J5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<sst xmlns="http://schemas.openxmlformats.org/spreadsheetml/2006/main" count="71" uniqueCount="20">
  <si>
    <t>MEAN</t>
  </si>
  <si>
    <t>NUM</t>
  </si>
  <si>
    <t>&lt;F</t>
  </si>
  <si>
    <t>Reject H0</t>
  </si>
  <si>
    <t>𝛼=0,05</t>
  </si>
  <si>
    <t>Data1_1_1</t>
  </si>
  <si>
    <t>Data1_1_2</t>
  </si>
  <si>
    <t>Data1_1_3</t>
  </si>
  <si>
    <t>Data1_1_4</t>
  </si>
  <si>
    <t>Data1_1_5</t>
  </si>
  <si>
    <t>Data1_2_1</t>
  </si>
  <si>
    <t>Data1_2_2</t>
  </si>
  <si>
    <t>Data1_2_3</t>
  </si>
  <si>
    <t>σ</t>
  </si>
  <si>
    <t>Data2_1_1</t>
  </si>
  <si>
    <t>Data2_1_2</t>
  </si>
  <si>
    <t>Data2_1_3</t>
  </si>
  <si>
    <t>Assume</t>
  </si>
  <si>
    <t>Accept H0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</si>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</sst>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0" fontId="0" fillId="0" borderId="9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2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/>
    <xf numFmtId="0" fontId="0" fillId="0" borderId="16" xfId="0" applyBorder="1"/>
    <xf numFmtId="0" fontId="0" fillId="2" borderId="16" xfId="0" applyFill="1" applyBorder="1"/>
    <xf numFmtId="0" fontId="0" fillId="0" borderId="17" xfId="0" applyBorder="1"/>
    <xf numFmtId="0" fontId="1" fillId="0" borderId="1" xfId="0" applyFont="1" applyBorder="1"/>
    <xf numFmtId="0" fontId="1" fillId="0" borderId="18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0" xfId="0" applyBorder="1" applyAlignment="1">
      <alignment horizontal="center"/>
    </xf>
    <xf numFmtId="0" fontId="0" fillId="3" borderId="32" xfId="0" applyFill="1" applyBorder="1"/>
    <xf numFmtId="0" fontId="0" fillId="0" borderId="9" xfId="0" applyBorder="1" applyAlignment="1"/>
    <xf numFmtId="0" fontId="0" fillId="0" borderId="24" xfId="0" applyBorder="1" applyAlignment="1"/>
    <xf numFmtId="0" fontId="0" fillId="2" borderId="32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279400</xdr:colOff>
      <xdr:row>6</xdr:row>
      <xdr:rowOff>177799</xdr:rowOff>
    </xdr:from>
    <xdr:ext cx="1168400" cy="2624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7940858-2CA3-384D-93D6-BE768F122693}"/>
                </a:ext>
              </a:extLst>
            </xdr:cNvPr>
            <xdr:cNvSpPr txBox="1"/>
          </xdr:nvSpPr>
          <xdr:spPr>
            <a:xfrm>
              <a:off x="5257800" y="1600199"/>
              <a:ext cx="1168400" cy="262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sup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𝑖𝑗</m:t>
                              </m:r>
                            </m:sub>
                          </m:sSub>
                        </m:e>
                      </m:nary>
                    </m:e>
                  </m:nary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7940858-2CA3-384D-93D6-BE768F122693}"/>
                </a:ext>
              </a:extLst>
            </xdr:cNvPr>
            <xdr:cNvSpPr txBox="1"/>
          </xdr:nvSpPr>
          <xdr:spPr>
            <a:xfrm>
              <a:off x="5257800" y="1600199"/>
              <a:ext cx="1168400" cy="262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GB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=1/𝑛 ∑24_(𝑖=1)^𝑘▒∑24_(𝑗=1)^(𝑛_𝑖)▒𝑋_𝑖𝑗 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  <xdr:oneCellAnchor>
    <xdr:from>
      <xdr:col>6</xdr:col>
      <xdr:colOff>63499</xdr:colOff>
      <xdr:row>8</xdr:row>
      <xdr:rowOff>148167</xdr:rowOff>
    </xdr:from>
    <xdr:ext cx="4063998" cy="498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919FAB9-6AA4-BB4D-93AB-D61F36488541}"/>
                </a:ext>
              </a:extLst>
            </xdr:cNvPr>
            <xdr:cNvSpPr txBox="1"/>
          </xdr:nvSpPr>
          <xdr:spPr>
            <a:xfrm>
              <a:off x="5041899" y="1976967"/>
              <a:ext cx="4063998" cy="498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sSub>
                              <m:sSub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𝑋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sup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𝑛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𝑗</m:t>
                                            </m:r>
                                          </m:sub>
                                        </m:sSub>
                                      </m:sup>
                                      <m:e>
                                        <m:sSup>
                                          <m:sSup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p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sz="11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(</m:t>
                                                </m:r>
                                                <m:r>
                                                  <a:rPr lang="en-US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𝑋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𝑖𝑗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en-US" sz="11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acc>
                                                  <m:accPr>
                                                    <m:chr m:val="̅"/>
                                                    <m:ctrlPr>
                                                      <a:rPr lang="en-US" sz="1100" b="0" i="1">
                                                        <a:latin typeface="Cambria Math" panose="02040503050406030204" pitchFamily="18" charset="0"/>
                                                      </a:rPr>
                                                    </m:ctrlPr>
                                                  </m:accPr>
                                                  <m:e>
                                                    <m:r>
                                                      <a:rPr lang="en-US" sz="1100" b="0" i="1">
                                                        <a:latin typeface="Cambria Math" panose="02040503050406030204" pitchFamily="18" charset="0"/>
                                                      </a:rPr>
                                                      <m:t>𝑋</m:t>
                                                    </m:r>
                                                  </m:e>
                                                </m:acc>
                                              </m:e>
                                              <m:sub>
                                                <m:r>
                                                  <a:rPr lang="en-US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)</m:t>
                                            </m:r>
                                          </m:e>
                                          <m:sup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=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𝑄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</m:e>
                                    </m:nary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𝑄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𝑄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919FAB9-6AA4-BB4D-93AB-D61F36488541}"/>
                </a:ext>
              </a:extLst>
            </xdr:cNvPr>
            <xdr:cNvSpPr txBox="1"/>
          </xdr:nvSpPr>
          <xdr:spPr>
            <a:xfrm>
              <a:off x="5041899" y="1976967"/>
              <a:ext cx="4063998" cy="498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en-GB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en-GB" sz="1100" b="0" i="0">
                  <a:latin typeface="Cambria Math" panose="02040503050406030204" pitchFamily="18" charset="0"/>
                </a:rPr>
                <a:t>▒∑24_(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en-GB" sz="1100" b="0" i="0">
                  <a:latin typeface="Cambria Math" panose="02040503050406030204" pitchFamily="18" charset="0"/>
                </a:rPr>
                <a:t>)^(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GB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〖(𝑋_(𝑖𝑗−𝑋 ̅ ))〗^2=∑24_(𝑖=1)^𝑘▒〖𝑛_𝑖 〖((𝑋_𝑖 ) ̅−𝑋 ̅)〗^2+∑24_(𝑖=1)^𝑘▒〖∑24_(𝑗=1)^(𝑛_𝑗)▒〖〖〖(𝑋〗_𝑖𝑗−𝑋 ̅_𝑖)〗^2=𝑄_1+〗 𝑄_2=𝑄〗〗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143933</xdr:colOff>
      <xdr:row>12</xdr:row>
      <xdr:rowOff>16931</xdr:rowOff>
    </xdr:from>
    <xdr:ext cx="14211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9BFB39-206D-2C4F-B320-8200F3340C72}"/>
                </a:ext>
              </a:extLst>
            </xdr:cNvPr>
            <xdr:cNvSpPr txBox="1"/>
          </xdr:nvSpPr>
          <xdr:spPr>
            <a:xfrm>
              <a:off x="5122333" y="2455331"/>
              <a:ext cx="1421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=…=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9BFB39-206D-2C4F-B320-8200F3340C72}"/>
                </a:ext>
              </a:extLst>
            </xdr:cNvPr>
            <xdr:cNvSpPr txBox="1"/>
          </xdr:nvSpPr>
          <xdr:spPr>
            <a:xfrm>
              <a:off x="5122333" y="2455331"/>
              <a:ext cx="1421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𝑎_1=𝑎_2=…= 𝑎_𝑘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8467</xdr:colOff>
      <xdr:row>12</xdr:row>
      <xdr:rowOff>8466</xdr:rowOff>
    </xdr:from>
    <xdr:ext cx="164590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F2B1E2F-25D2-104B-B658-9A5799108F09}"/>
                </a:ext>
              </a:extLst>
            </xdr:cNvPr>
            <xdr:cNvSpPr txBox="1"/>
          </xdr:nvSpPr>
          <xdr:spPr>
            <a:xfrm>
              <a:off x="7476067" y="2446866"/>
              <a:ext cx="164590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GB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∃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i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j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𝑗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F2B1E2F-25D2-104B-B658-9A5799108F09}"/>
                </a:ext>
              </a:extLst>
            </xdr:cNvPr>
            <xdr:cNvSpPr txBox="1"/>
          </xdr:nvSpPr>
          <xdr:spPr>
            <a:xfrm>
              <a:off x="7476067" y="2446866"/>
              <a:ext cx="164590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1: </a:t>
              </a:r>
              <a:r>
                <a:rPr lang="en-GB" sz="1100" b="0" i="0">
                  <a:latin typeface="+mn-lt"/>
                  <a:ea typeface="Cambria Math" panose="02040503050406030204" pitchFamily="18" charset="0"/>
                </a:rPr>
                <a:t>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i, j ∈𝐾, 𝑎_𝑖≠𝑎_𝑗, 𝑖≠𝑗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177800</xdr:colOff>
      <xdr:row>15</xdr:row>
      <xdr:rowOff>194733</xdr:rowOff>
    </xdr:from>
    <xdr:ext cx="1407180" cy="236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57E5D7B-D1EE-1C40-82F8-A77B8AF8B114}"/>
                </a:ext>
              </a:extLst>
            </xdr:cNvPr>
            <xdr:cNvSpPr txBox="1"/>
          </xdr:nvSpPr>
          <xdr:spPr>
            <a:xfrm>
              <a:off x="5156200" y="3445933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𝑗</m:t>
                              </m:r>
                            </m:sub>
                          </m:sSub>
                        </m:sup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𝑖𝑗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acc>
                                    <m:accPr>
                                      <m:chr m:val="̅"/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𝑋</m:t>
                                      </m:r>
                                    </m:e>
                                  </m:acc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57E5D7B-D1EE-1C40-82F8-A77B8AF8B114}"/>
                </a:ext>
              </a:extLst>
            </xdr:cNvPr>
            <xdr:cNvSpPr txBox="1"/>
          </xdr:nvSpPr>
          <xdr:spPr>
            <a:xfrm>
              <a:off x="5156200" y="3445933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∑_(𝑖=1)^𝑘▒∑_(𝑗=1)^(𝑛_𝑗)▒〖〖(𝑋〗_𝑖𝑗−𝑋 ̅_𝑖)〗^2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177801</xdr:colOff>
      <xdr:row>13</xdr:row>
      <xdr:rowOff>194733</xdr:rowOff>
    </xdr:from>
    <xdr:ext cx="1222579" cy="1849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45E940A-CAC2-C648-9138-C9ECE7910187}"/>
                </a:ext>
              </a:extLst>
            </xdr:cNvPr>
            <xdr:cNvSpPr txBox="1"/>
          </xdr:nvSpPr>
          <xdr:spPr>
            <a:xfrm>
              <a:off x="5156201" y="3039533"/>
              <a:ext cx="1222579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acc>
                          <m:r>
                            <m:rPr>
                              <m:brk m:alnAt="23"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</m:acc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45E940A-CAC2-C648-9138-C9ECE7910187}"/>
                </a:ext>
              </a:extLst>
            </xdr:cNvPr>
            <xdr:cNvSpPr txBox="1"/>
          </xdr:nvSpPr>
          <xdr:spPr>
            <a:xfrm>
              <a:off x="5156201" y="3039533"/>
              <a:ext cx="1222579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∑_(𝑖=1)^𝑘▒〖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𝑛_𝑖 〖((𝑋_𝑖 ) ̅−𝑋 ̅)〗^2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67733</xdr:colOff>
      <xdr:row>3</xdr:row>
      <xdr:rowOff>194733</xdr:rowOff>
    </xdr:from>
    <xdr:ext cx="815351" cy="261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18EA574-F182-454B-9EB4-364119F2309C}"/>
                </a:ext>
              </a:extLst>
            </xdr:cNvPr>
            <xdr:cNvSpPr txBox="1"/>
          </xdr:nvSpPr>
          <xdr:spPr>
            <a:xfrm>
              <a:off x="5046133" y="804333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GB" sz="110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</m:acc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den>
                  </m:f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𝑖𝑗</m:t>
                          </m:r>
                        </m:sub>
                      </m:sSub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18EA574-F182-454B-9EB4-364119F2309C}"/>
                </a:ext>
              </a:extLst>
            </xdr:cNvPr>
            <xdr:cNvSpPr txBox="1"/>
          </xdr:nvSpPr>
          <xdr:spPr>
            <a:xfrm>
              <a:off x="5046133" y="804333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GB" sz="1100" b="0" i="0">
                  <a:latin typeface="Cambria Math" panose="02040503050406030204" pitchFamily="18" charset="0"/>
                </a:rPr>
                <a:t> ̅_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1/𝑛_𝑖  ∑_(𝑗=1)^(𝑛_𝑖)▒𝑋_𝑖𝑗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76201</xdr:colOff>
      <xdr:row>17</xdr:row>
      <xdr:rowOff>169334</xdr:rowOff>
    </xdr:from>
    <xdr:ext cx="675698" cy="2696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5EC3A54-EF1A-FA40-8EA7-967DB77E7C71}"/>
                </a:ext>
              </a:extLst>
            </xdr:cNvPr>
            <xdr:cNvSpPr txBox="1"/>
          </xdr:nvSpPr>
          <xdr:spPr>
            <a:xfrm>
              <a:off x="5054601" y="3623734"/>
              <a:ext cx="675698" cy="26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a typeface="+mn-ea"/>
                  <a:cs typeface="+mn-cs"/>
                </a:rPr>
                <a:t>F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𝑄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−1)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𝑄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5EC3A54-EF1A-FA40-8EA7-967DB77E7C71}"/>
                </a:ext>
              </a:extLst>
            </xdr:cNvPr>
            <xdr:cNvSpPr txBox="1"/>
          </xdr:nvSpPr>
          <xdr:spPr>
            <a:xfrm>
              <a:off x="5054601" y="3623734"/>
              <a:ext cx="675698" cy="26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a typeface="+mn-ea"/>
                  <a:cs typeface="+mn-cs"/>
                </a:rPr>
                <a:t>F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=(𝑄_1/(𝑘−1))/(𝑄_2/(𝑛−𝑘))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50800</xdr:colOff>
      <xdr:row>19</xdr:row>
      <xdr:rowOff>8467</xdr:rowOff>
    </xdr:from>
    <xdr:ext cx="76206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30C2A5-8C55-AC46-AF3D-26C08AAFA4B8}"/>
                </a:ext>
              </a:extLst>
            </xdr:cNvPr>
            <xdr:cNvSpPr txBox="1"/>
          </xdr:nvSpPr>
          <xdr:spPr>
            <a:xfrm>
              <a:off x="5029200" y="3869267"/>
              <a:ext cx="76206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30C2A5-8C55-AC46-AF3D-26C08AAFA4B8}"/>
                </a:ext>
              </a:extLst>
            </xdr:cNvPr>
            <xdr:cNvSpPr txBox="1"/>
          </xdr:nvSpPr>
          <xdr:spPr>
            <a:xfrm>
              <a:off x="5029200" y="3869267"/>
              <a:ext cx="76206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, 𝑘−1, 𝑛−𝑘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815351" cy="261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5E068C-18C0-A244-8B00-3A66B5E965E7}"/>
                </a:ext>
              </a:extLst>
            </xdr:cNvPr>
            <xdr:cNvSpPr txBox="1"/>
          </xdr:nvSpPr>
          <xdr:spPr>
            <a:xfrm>
              <a:off x="3291840" y="812800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GB" sz="110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</m:acc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den>
                  </m:f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𝑖𝑗</m:t>
                          </m:r>
                        </m:sub>
                      </m:sSub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5E068C-18C0-A244-8B00-3A66B5E965E7}"/>
                </a:ext>
              </a:extLst>
            </xdr:cNvPr>
            <xdr:cNvSpPr txBox="1"/>
          </xdr:nvSpPr>
          <xdr:spPr>
            <a:xfrm>
              <a:off x="3291840" y="812800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GB" sz="1100" b="0" i="0">
                  <a:latin typeface="Cambria Math" panose="02040503050406030204" pitchFamily="18" charset="0"/>
                </a:rPr>
                <a:t> ̅_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1/𝑛_𝑖  ∑_(𝑗=1)^(𝑛_𝑖)▒𝑋_𝑖𝑗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264160</xdr:colOff>
      <xdr:row>6</xdr:row>
      <xdr:rowOff>182880</xdr:rowOff>
    </xdr:from>
    <xdr:ext cx="1168400" cy="2624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A703320-6582-B449-A430-AE982EEC622F}"/>
                </a:ext>
              </a:extLst>
            </xdr:cNvPr>
            <xdr:cNvSpPr txBox="1"/>
          </xdr:nvSpPr>
          <xdr:spPr>
            <a:xfrm>
              <a:off x="3556000" y="1402080"/>
              <a:ext cx="1168400" cy="262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sup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𝑖𝑗</m:t>
                              </m:r>
                            </m:sub>
                          </m:sSub>
                        </m:e>
                      </m:nary>
                    </m:e>
                  </m:nary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A703320-6582-B449-A430-AE982EEC622F}"/>
                </a:ext>
              </a:extLst>
            </xdr:cNvPr>
            <xdr:cNvSpPr txBox="1"/>
          </xdr:nvSpPr>
          <xdr:spPr>
            <a:xfrm>
              <a:off x="3556000" y="1402080"/>
              <a:ext cx="1168400" cy="262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GB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=1/𝑛 ∑24_(𝑖=1)^𝑘▒∑24_(𝑗=1)^(𝑛_𝑖)▒𝑋_𝑖𝑗 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  <xdr:oneCellAnchor>
    <xdr:from>
      <xdr:col>4</xdr:col>
      <xdr:colOff>243840</xdr:colOff>
      <xdr:row>9</xdr:row>
      <xdr:rowOff>10160</xdr:rowOff>
    </xdr:from>
    <xdr:ext cx="11458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26E8E8A-A967-014B-8D2D-101AB15C6F0F}"/>
                </a:ext>
              </a:extLst>
            </xdr:cNvPr>
            <xdr:cNvSpPr txBox="1"/>
          </xdr:nvSpPr>
          <xdr:spPr>
            <a:xfrm>
              <a:off x="3535680" y="1838960"/>
              <a:ext cx="1145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26E8E8A-A967-014B-8D2D-101AB15C6F0F}"/>
                </a:ext>
              </a:extLst>
            </xdr:cNvPr>
            <xdr:cNvSpPr txBox="1"/>
          </xdr:nvSpPr>
          <xdr:spPr>
            <a:xfrm>
              <a:off x="3535680" y="1838960"/>
              <a:ext cx="1145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𝑎_1=𝑎_2= 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10160</xdr:colOff>
      <xdr:row>9</xdr:row>
      <xdr:rowOff>20320</xdr:rowOff>
    </xdr:from>
    <xdr:ext cx="164590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0912C82-DC83-F943-BDC3-C3822DF1F078}"/>
                </a:ext>
              </a:extLst>
            </xdr:cNvPr>
            <xdr:cNvSpPr txBox="1"/>
          </xdr:nvSpPr>
          <xdr:spPr>
            <a:xfrm>
              <a:off x="5770880" y="1849120"/>
              <a:ext cx="164590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GB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∃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i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j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𝑗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0912C82-DC83-F943-BDC3-C3822DF1F078}"/>
                </a:ext>
              </a:extLst>
            </xdr:cNvPr>
            <xdr:cNvSpPr txBox="1"/>
          </xdr:nvSpPr>
          <xdr:spPr>
            <a:xfrm>
              <a:off x="5770880" y="1849120"/>
              <a:ext cx="164590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1: </a:t>
              </a:r>
              <a:r>
                <a:rPr lang="en-GB" sz="1100" b="0" i="0">
                  <a:latin typeface="+mn-lt"/>
                  <a:ea typeface="Cambria Math" panose="02040503050406030204" pitchFamily="18" charset="0"/>
                </a:rPr>
                <a:t>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i, j ∈𝐾, 𝑎_𝑖≠𝑎_𝑗, 𝑖≠𝑗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254000</xdr:colOff>
      <xdr:row>11</xdr:row>
      <xdr:rowOff>0</xdr:rowOff>
    </xdr:from>
    <xdr:ext cx="1222579" cy="1849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6C38D6-83F1-AB45-89DF-3E9F996C7D3E}"/>
                </a:ext>
              </a:extLst>
            </xdr:cNvPr>
            <xdr:cNvSpPr txBox="1"/>
          </xdr:nvSpPr>
          <xdr:spPr>
            <a:xfrm>
              <a:off x="3545840" y="2235200"/>
              <a:ext cx="1222579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acc>
                          <m:r>
                            <m:rPr>
                              <m:brk m:alnAt="23"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</m:acc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6C38D6-83F1-AB45-89DF-3E9F996C7D3E}"/>
                </a:ext>
              </a:extLst>
            </xdr:cNvPr>
            <xdr:cNvSpPr txBox="1"/>
          </xdr:nvSpPr>
          <xdr:spPr>
            <a:xfrm>
              <a:off x="3545840" y="2235200"/>
              <a:ext cx="1222579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∑_(𝑖=1)^𝑘▒〖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𝑛_𝑖 〖((𝑋_𝑖 ) ̅−𝑋 ̅)〗^2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162560</xdr:colOff>
      <xdr:row>12</xdr:row>
      <xdr:rowOff>193040</xdr:rowOff>
    </xdr:from>
    <xdr:ext cx="1407180" cy="236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DB0E715-A71E-1149-8D05-E996F17787DB}"/>
                </a:ext>
              </a:extLst>
            </xdr:cNvPr>
            <xdr:cNvSpPr txBox="1"/>
          </xdr:nvSpPr>
          <xdr:spPr>
            <a:xfrm>
              <a:off x="3454400" y="2631440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𝑗</m:t>
                              </m:r>
                            </m:sub>
                          </m:sSub>
                        </m:sup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𝑖𝑗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acc>
                                    <m:accPr>
                                      <m:chr m:val="̅"/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𝑋</m:t>
                                      </m:r>
                                    </m:e>
                                  </m:acc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DB0E715-A71E-1149-8D05-E996F17787DB}"/>
                </a:ext>
              </a:extLst>
            </xdr:cNvPr>
            <xdr:cNvSpPr txBox="1"/>
          </xdr:nvSpPr>
          <xdr:spPr>
            <a:xfrm>
              <a:off x="3454400" y="2631440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∑_(𝑖=1)^𝑘▒∑_(𝑗=1)^(𝑛_𝑗)▒〖〖(𝑋〗_𝑖𝑗−𝑋 ̅_𝑖)〗^2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50800</xdr:colOff>
      <xdr:row>14</xdr:row>
      <xdr:rowOff>152400</xdr:rowOff>
    </xdr:from>
    <xdr:ext cx="675698" cy="2696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4C4325-4E78-E542-BFA4-94D0B8185554}"/>
                </a:ext>
              </a:extLst>
            </xdr:cNvPr>
            <xdr:cNvSpPr txBox="1"/>
          </xdr:nvSpPr>
          <xdr:spPr>
            <a:xfrm>
              <a:off x="3342640" y="2997200"/>
              <a:ext cx="675698" cy="26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a typeface="+mn-ea"/>
                  <a:cs typeface="+mn-cs"/>
                </a:rPr>
                <a:t>F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𝑄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−1)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𝑄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4C4325-4E78-E542-BFA4-94D0B8185554}"/>
                </a:ext>
              </a:extLst>
            </xdr:cNvPr>
            <xdr:cNvSpPr txBox="1"/>
          </xdr:nvSpPr>
          <xdr:spPr>
            <a:xfrm>
              <a:off x="3342640" y="2997200"/>
              <a:ext cx="675698" cy="26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a typeface="+mn-ea"/>
                  <a:cs typeface="+mn-cs"/>
                </a:rPr>
                <a:t>F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=(𝑄_1/(𝑘−1))/(𝑄_2/(𝑛−𝑘))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30480</xdr:colOff>
      <xdr:row>16</xdr:row>
      <xdr:rowOff>10160</xdr:rowOff>
    </xdr:from>
    <xdr:ext cx="76206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9B2768D-85BD-8846-AAEE-0C6E6CD0CB4E}"/>
                </a:ext>
              </a:extLst>
            </xdr:cNvPr>
            <xdr:cNvSpPr txBox="1"/>
          </xdr:nvSpPr>
          <xdr:spPr>
            <a:xfrm>
              <a:off x="3322320" y="3261360"/>
              <a:ext cx="76206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9B2768D-85BD-8846-AAEE-0C6E6CD0CB4E}"/>
                </a:ext>
              </a:extLst>
            </xdr:cNvPr>
            <xdr:cNvSpPr txBox="1"/>
          </xdr:nvSpPr>
          <xdr:spPr>
            <a:xfrm>
              <a:off x="3322320" y="3261360"/>
              <a:ext cx="76206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, 𝑘−1, 𝑛−𝑘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815351" cy="261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CD1313-1E23-8E4E-8D8B-24937BB728B9}"/>
                </a:ext>
              </a:extLst>
            </xdr:cNvPr>
            <xdr:cNvSpPr txBox="1"/>
          </xdr:nvSpPr>
          <xdr:spPr>
            <a:xfrm>
              <a:off x="3302000" y="812800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GB" sz="110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</m:acc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den>
                  </m:f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𝑖𝑗</m:t>
                          </m:r>
                        </m:sub>
                      </m:sSub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CD1313-1E23-8E4E-8D8B-24937BB728B9}"/>
                </a:ext>
              </a:extLst>
            </xdr:cNvPr>
            <xdr:cNvSpPr txBox="1"/>
          </xdr:nvSpPr>
          <xdr:spPr>
            <a:xfrm>
              <a:off x="3302000" y="812800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GB" sz="1100" b="0" i="0">
                  <a:latin typeface="Cambria Math" panose="02040503050406030204" pitchFamily="18" charset="0"/>
                </a:rPr>
                <a:t> ̅_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1/𝑛_𝑖  ∑_(𝑗=1)^(𝑛_𝑖)▒𝑋_𝑖𝑗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631371</xdr:colOff>
      <xdr:row>7</xdr:row>
      <xdr:rowOff>19050</xdr:rowOff>
    </xdr:from>
    <xdr:ext cx="15560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292F050-CFF7-C245-B640-1AE58913CF6A}"/>
                </a:ext>
              </a:extLst>
            </xdr:cNvPr>
            <xdr:cNvSpPr txBox="1"/>
          </xdr:nvSpPr>
          <xdr:spPr>
            <a:xfrm>
              <a:off x="3942442" y="1447800"/>
              <a:ext cx="15560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292F050-CFF7-C245-B640-1AE58913CF6A}"/>
                </a:ext>
              </a:extLst>
            </xdr:cNvPr>
            <xdr:cNvSpPr txBox="1"/>
          </xdr:nvSpPr>
          <xdr:spPr>
            <a:xfrm>
              <a:off x="3942442" y="1447800"/>
              <a:ext cx="15560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1=−1; 𝐶_2=1; 𝐶_3=0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824137</xdr:colOff>
      <xdr:row>9</xdr:row>
      <xdr:rowOff>166462</xdr:rowOff>
    </xdr:from>
    <xdr:ext cx="897105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9588D6-2E48-FE46-9E9B-94DEB8A2A1A4}"/>
                </a:ext>
              </a:extLst>
            </xdr:cNvPr>
            <xdr:cNvSpPr txBox="1"/>
          </xdr:nvSpPr>
          <xdr:spPr>
            <a:xfrm>
              <a:off x="3307441" y="2003426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9588D6-2E48-FE46-9E9B-94DEB8A2A1A4}"/>
                </a:ext>
              </a:extLst>
            </xdr:cNvPr>
            <xdr:cNvSpPr txBox="1"/>
          </xdr:nvSpPr>
          <xdr:spPr>
            <a:xfrm>
              <a:off x="3307441" y="2003426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=∑_(𝑟=1)^𝑘▒〖𝐶_𝑟 𝑋 ̅_𝑟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177799</xdr:colOff>
      <xdr:row>14</xdr:row>
      <xdr:rowOff>166460</xdr:rowOff>
    </xdr:from>
    <xdr:ext cx="1963423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6E8474C-DC41-2B43-9D17-774C589E51CE}"/>
                </a:ext>
              </a:extLst>
            </xdr:cNvPr>
            <xdr:cNvSpPr txBox="1"/>
          </xdr:nvSpPr>
          <xdr:spPr>
            <a:xfrm>
              <a:off x="3488870" y="3023960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6E8474C-DC41-2B43-9D17-774C589E51CE}"/>
                </a:ext>
              </a:extLst>
            </xdr:cNvPr>
            <xdr:cNvSpPr txBox="1"/>
          </xdr:nvSpPr>
          <xdr:spPr>
            <a:xfrm>
              <a:off x="3488870" y="3023960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2=∑24_(𝑟=1)^𝑘▒〖(𝐶_𝑟^2)/𝑛_𝑟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2=𝑄_2/(𝑛−𝑘) ∑24_(𝑟=1)^𝑘▒(𝐶_𝑟^2)/𝑛_𝑟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102054</xdr:colOff>
      <xdr:row>13</xdr:row>
      <xdr:rowOff>0</xdr:rowOff>
    </xdr:from>
    <xdr:ext cx="1407180" cy="236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D736CAA-B274-524C-895E-7C807CD8AF0D}"/>
                </a:ext>
              </a:extLst>
            </xdr:cNvPr>
            <xdr:cNvSpPr txBox="1"/>
          </xdr:nvSpPr>
          <xdr:spPr>
            <a:xfrm>
              <a:off x="3413125" y="2653393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𝑗</m:t>
                              </m:r>
                            </m:sub>
                          </m:sSub>
                        </m:sup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𝑖𝑗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acc>
                                    <m:accPr>
                                      <m:chr m:val="̅"/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𝑋</m:t>
                                      </m:r>
                                    </m:e>
                                  </m:acc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D736CAA-B274-524C-895E-7C807CD8AF0D}"/>
                </a:ext>
              </a:extLst>
            </xdr:cNvPr>
            <xdr:cNvSpPr txBox="1"/>
          </xdr:nvSpPr>
          <xdr:spPr>
            <a:xfrm>
              <a:off x="3413125" y="2653393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∑_(𝑖=1)^𝑘▒∑_(𝑗=1)^(𝑛_𝑗)▒〖〖(𝑋〗_𝑖𝑗−𝑋 ̅_𝑖)〗^2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234498</xdr:colOff>
      <xdr:row>17</xdr:row>
      <xdr:rowOff>155121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7FA77CF-B5B9-F042-BC0D-D9271188764D}"/>
                </a:ext>
              </a:extLst>
            </xdr:cNvPr>
            <xdr:cNvSpPr txBox="1"/>
          </xdr:nvSpPr>
          <xdr:spPr>
            <a:xfrm>
              <a:off x="3545569" y="3624942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7FA77CF-B5B9-F042-BC0D-D9271188764D}"/>
                </a:ext>
              </a:extLst>
            </xdr:cNvPr>
            <xdr:cNvSpPr txBox="1"/>
          </xdr:nvSpPr>
          <xdr:spPr>
            <a:xfrm>
              <a:off x="3545569" y="3624942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249465</xdr:colOff>
      <xdr:row>19</xdr:row>
      <xdr:rowOff>124732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3C196D2-174B-2F49-8514-A785A9BE7931}"/>
                </a:ext>
              </a:extLst>
            </xdr:cNvPr>
            <xdr:cNvSpPr txBox="1"/>
          </xdr:nvSpPr>
          <xdr:spPr>
            <a:xfrm>
              <a:off x="3560536" y="4002768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3C196D2-174B-2F49-8514-A785A9BE7931}"/>
                </a:ext>
              </a:extLst>
            </xdr:cNvPr>
            <xdr:cNvSpPr txBox="1"/>
          </xdr:nvSpPr>
          <xdr:spPr>
            <a:xfrm>
              <a:off x="3560536" y="4002768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34018</xdr:colOff>
      <xdr:row>8</xdr:row>
      <xdr:rowOff>22679</xdr:rowOff>
    </xdr:from>
    <xdr:ext cx="7520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FC668D7-5F45-8E40-BEBE-DE1A2E3464F7}"/>
                </a:ext>
              </a:extLst>
            </xdr:cNvPr>
            <xdr:cNvSpPr txBox="1"/>
          </xdr:nvSpPr>
          <xdr:spPr>
            <a:xfrm>
              <a:off x="3345089" y="1666875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FC668D7-5F45-8E40-BEBE-DE1A2E3464F7}"/>
                </a:ext>
              </a:extLst>
            </xdr:cNvPr>
            <xdr:cNvSpPr txBox="1"/>
          </xdr:nvSpPr>
          <xdr:spPr>
            <a:xfrm>
              <a:off x="3345089" y="1666875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𝑎_1=𝑎_2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41728</xdr:colOff>
      <xdr:row>8</xdr:row>
      <xdr:rowOff>19050</xdr:rowOff>
    </xdr:from>
    <xdr:ext cx="7487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BC42A90-A720-9446-85AE-8E88C63CB277}"/>
                </a:ext>
              </a:extLst>
            </xdr:cNvPr>
            <xdr:cNvSpPr txBox="1"/>
          </xdr:nvSpPr>
          <xdr:spPr>
            <a:xfrm>
              <a:off x="5008335" y="1663246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BC42A90-A720-9446-85AE-8E88C63CB277}"/>
                </a:ext>
              </a:extLst>
            </xdr:cNvPr>
            <xdr:cNvSpPr txBox="1"/>
          </xdr:nvSpPr>
          <xdr:spPr>
            <a:xfrm>
              <a:off x="5008335" y="1663246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: 𝑎_1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≠𝑎_2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4</xdr:col>
      <xdr:colOff>0</xdr:colOff>
      <xdr:row>13</xdr:row>
      <xdr:rowOff>0</xdr:rowOff>
    </xdr:from>
    <xdr:to>
      <xdr:col>6</xdr:col>
      <xdr:colOff>317500</xdr:colOff>
      <xdr:row>15</xdr:row>
      <xdr:rowOff>50800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AD00735-65F0-2F4E-A4E6-E903281E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654300"/>
          <a:ext cx="1968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815351" cy="261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13FB18-8460-9549-B8BB-3D50FC1C11F2}"/>
                </a:ext>
              </a:extLst>
            </xdr:cNvPr>
            <xdr:cNvSpPr txBox="1"/>
          </xdr:nvSpPr>
          <xdr:spPr>
            <a:xfrm>
              <a:off x="3302000" y="812800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GB" sz="110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</m:acc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den>
                  </m:f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𝑖𝑗</m:t>
                          </m:r>
                        </m:sub>
                      </m:sSub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013FB18-8460-9549-B8BB-3D50FC1C11F2}"/>
                </a:ext>
              </a:extLst>
            </xdr:cNvPr>
            <xdr:cNvSpPr txBox="1"/>
          </xdr:nvSpPr>
          <xdr:spPr>
            <a:xfrm>
              <a:off x="3302000" y="812800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GB" sz="1100" b="0" i="0">
                  <a:latin typeface="Cambria Math" panose="02040503050406030204" pitchFamily="18" charset="0"/>
                </a:rPr>
                <a:t> ̅_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1/𝑛_𝑖  ∑_(𝑗=1)^(𝑛_𝑖)▒𝑋_𝑖𝑗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256309</xdr:colOff>
      <xdr:row>5</xdr:row>
      <xdr:rowOff>189345</xdr:rowOff>
    </xdr:from>
    <xdr:ext cx="1168400" cy="2624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D4E848-2043-9447-99A3-709B870D41E0}"/>
                </a:ext>
              </a:extLst>
            </xdr:cNvPr>
            <xdr:cNvSpPr txBox="1"/>
          </xdr:nvSpPr>
          <xdr:spPr>
            <a:xfrm>
              <a:off x="3581400" y="1228436"/>
              <a:ext cx="1168400" cy="262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sup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𝑖𝑗</m:t>
                              </m:r>
                            </m:sub>
                          </m:sSub>
                        </m:e>
                      </m:nary>
                    </m:e>
                  </m:nary>
                </m:oMath>
              </a14:m>
              <a:r>
                <a:rPr lang="en-GB" sz="1100"/>
                <a:t> 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D4E848-2043-9447-99A3-709B870D41E0}"/>
                </a:ext>
              </a:extLst>
            </xdr:cNvPr>
            <xdr:cNvSpPr txBox="1"/>
          </xdr:nvSpPr>
          <xdr:spPr>
            <a:xfrm>
              <a:off x="3581400" y="1228436"/>
              <a:ext cx="1168400" cy="262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GB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=1/𝑛 ∑_(𝑖=1)^𝑘▒∑_(𝑗=1)^(𝑛_𝑖)▒𝑋_𝑖𝑗 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  <xdr:oneCellAnchor>
    <xdr:from>
      <xdr:col>4</xdr:col>
      <xdr:colOff>232833</xdr:colOff>
      <xdr:row>8</xdr:row>
      <xdr:rowOff>16931</xdr:rowOff>
    </xdr:from>
    <xdr:ext cx="11165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F1F44EB-CD89-C942-B1CE-4FE4C27E0EBA}"/>
                </a:ext>
              </a:extLst>
            </xdr:cNvPr>
            <xdr:cNvSpPr txBox="1"/>
          </xdr:nvSpPr>
          <xdr:spPr>
            <a:xfrm>
              <a:off x="3534833" y="1655231"/>
              <a:ext cx="11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F1F44EB-CD89-C942-B1CE-4FE4C27E0EBA}"/>
                </a:ext>
              </a:extLst>
            </xdr:cNvPr>
            <xdr:cNvSpPr txBox="1"/>
          </xdr:nvSpPr>
          <xdr:spPr>
            <a:xfrm>
              <a:off x="3534833" y="1655231"/>
              <a:ext cx="11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𝑎_1=𝑎_2=𝑎_3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8467</xdr:colOff>
      <xdr:row>8</xdr:row>
      <xdr:rowOff>8466</xdr:rowOff>
    </xdr:from>
    <xdr:ext cx="164590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CA4784-FEED-4342-84C8-8892E36A71A9}"/>
                </a:ext>
              </a:extLst>
            </xdr:cNvPr>
            <xdr:cNvSpPr txBox="1"/>
          </xdr:nvSpPr>
          <xdr:spPr>
            <a:xfrm>
              <a:off x="7437967" y="2459566"/>
              <a:ext cx="164590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GB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∃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i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j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𝑗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CA4784-FEED-4342-84C8-8892E36A71A9}"/>
                </a:ext>
              </a:extLst>
            </xdr:cNvPr>
            <xdr:cNvSpPr txBox="1"/>
          </xdr:nvSpPr>
          <xdr:spPr>
            <a:xfrm>
              <a:off x="7437967" y="2459566"/>
              <a:ext cx="164590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1: </a:t>
              </a:r>
              <a:r>
                <a:rPr lang="en-GB" sz="1100" b="0" i="0">
                  <a:latin typeface="+mn-lt"/>
                  <a:ea typeface="Cambria Math" panose="02040503050406030204" pitchFamily="18" charset="0"/>
                </a:rPr>
                <a:t>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i, j ∈𝐾, 𝑎_𝑖≠𝑎_𝑗, 𝑖≠𝑗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177800</xdr:colOff>
      <xdr:row>11</xdr:row>
      <xdr:rowOff>194733</xdr:rowOff>
    </xdr:from>
    <xdr:ext cx="1407180" cy="236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AA8B9D-BF5A-DE49-8787-D95E75A4E861}"/>
                </a:ext>
              </a:extLst>
            </xdr:cNvPr>
            <xdr:cNvSpPr txBox="1"/>
          </xdr:nvSpPr>
          <xdr:spPr>
            <a:xfrm>
              <a:off x="5130800" y="3255433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𝑗</m:t>
                              </m:r>
                            </m:sub>
                          </m:sSub>
                        </m:sup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𝑖𝑗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acc>
                                    <m:accPr>
                                      <m:chr m:val="̅"/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𝑋</m:t>
                                      </m:r>
                                    </m:e>
                                  </m:acc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AA8B9D-BF5A-DE49-8787-D95E75A4E861}"/>
                </a:ext>
              </a:extLst>
            </xdr:cNvPr>
            <xdr:cNvSpPr txBox="1"/>
          </xdr:nvSpPr>
          <xdr:spPr>
            <a:xfrm>
              <a:off x="5130800" y="3255433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∑_(𝑖=1)^𝑘▒∑_(𝑗=1)^(𝑛_𝑗)▒〖〖(𝑋〗_𝑖𝑗−𝑋 ̅_𝑖)〗^2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177801</xdr:colOff>
      <xdr:row>10</xdr:row>
      <xdr:rowOff>4233</xdr:rowOff>
    </xdr:from>
    <xdr:ext cx="1222579" cy="1849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7436638-01B4-1544-88F9-65142798A854}"/>
                </a:ext>
              </a:extLst>
            </xdr:cNvPr>
            <xdr:cNvSpPr txBox="1"/>
          </xdr:nvSpPr>
          <xdr:spPr>
            <a:xfrm>
              <a:off x="3479801" y="2048933"/>
              <a:ext cx="1222579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acc>
                          <m:r>
                            <m:rPr>
                              <m:brk m:alnAt="23"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</m:acc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nary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7436638-01B4-1544-88F9-65142798A854}"/>
                </a:ext>
              </a:extLst>
            </xdr:cNvPr>
            <xdr:cNvSpPr txBox="1"/>
          </xdr:nvSpPr>
          <xdr:spPr>
            <a:xfrm>
              <a:off x="3479801" y="2048933"/>
              <a:ext cx="1222579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∑_(𝑖=1)^𝑘▒〖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𝑛_𝑖 〖((𝑋_𝑖 ) ̅−𝑋 ̅)〗^2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76201</xdr:colOff>
      <xdr:row>13</xdr:row>
      <xdr:rowOff>169334</xdr:rowOff>
    </xdr:from>
    <xdr:ext cx="675698" cy="2696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EC251D-AB70-BE47-A073-58E06A7B2499}"/>
                </a:ext>
              </a:extLst>
            </xdr:cNvPr>
            <xdr:cNvSpPr txBox="1"/>
          </xdr:nvSpPr>
          <xdr:spPr>
            <a:xfrm>
              <a:off x="5029201" y="3636434"/>
              <a:ext cx="675698" cy="26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a typeface="+mn-ea"/>
                  <a:cs typeface="+mn-cs"/>
                </a:rPr>
                <a:t>F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𝑄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−1)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𝑄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EC251D-AB70-BE47-A073-58E06A7B2499}"/>
                </a:ext>
              </a:extLst>
            </xdr:cNvPr>
            <xdr:cNvSpPr txBox="1"/>
          </xdr:nvSpPr>
          <xdr:spPr>
            <a:xfrm>
              <a:off x="5029201" y="3636434"/>
              <a:ext cx="675698" cy="26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a typeface="+mn-ea"/>
                  <a:cs typeface="+mn-cs"/>
                </a:rPr>
                <a:t>F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=(𝑄_1/(𝑘−1))/(𝑄_2/(𝑛−𝑘))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50800</xdr:colOff>
      <xdr:row>15</xdr:row>
      <xdr:rowOff>8467</xdr:rowOff>
    </xdr:from>
    <xdr:ext cx="76206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8A6C12-73A8-504C-822B-B5C6EFBF7DDA}"/>
                </a:ext>
              </a:extLst>
            </xdr:cNvPr>
            <xdr:cNvSpPr txBox="1"/>
          </xdr:nvSpPr>
          <xdr:spPr>
            <a:xfrm>
              <a:off x="5003800" y="3881967"/>
              <a:ext cx="76206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8A6C12-73A8-504C-822B-B5C6EFBF7DDA}"/>
                </a:ext>
              </a:extLst>
            </xdr:cNvPr>
            <xdr:cNvSpPr txBox="1"/>
          </xdr:nvSpPr>
          <xdr:spPr>
            <a:xfrm>
              <a:off x="5003800" y="3881967"/>
              <a:ext cx="76206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, 𝑘−1, 𝑛−𝑘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84818</xdr:colOff>
      <xdr:row>19</xdr:row>
      <xdr:rowOff>25400</xdr:rowOff>
    </xdr:from>
    <xdr:ext cx="7520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46D7000-4597-E945-BF29-BAF36C0DDE27}"/>
                </a:ext>
              </a:extLst>
            </xdr:cNvPr>
            <xdr:cNvSpPr txBox="1"/>
          </xdr:nvSpPr>
          <xdr:spPr>
            <a:xfrm>
              <a:off x="3395889" y="3926114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46D7000-4597-E945-BF29-BAF36C0DDE27}"/>
                </a:ext>
              </a:extLst>
            </xdr:cNvPr>
            <xdr:cNvSpPr txBox="1"/>
          </xdr:nvSpPr>
          <xdr:spPr>
            <a:xfrm>
              <a:off x="3395889" y="3926114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𝑎_1=𝑎_2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62139</xdr:colOff>
      <xdr:row>19</xdr:row>
      <xdr:rowOff>22679</xdr:rowOff>
    </xdr:from>
    <xdr:ext cx="7487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CACED03-7671-9E4A-9644-7F9AEAE400FA}"/>
                </a:ext>
              </a:extLst>
            </xdr:cNvPr>
            <xdr:cNvSpPr txBox="1"/>
          </xdr:nvSpPr>
          <xdr:spPr>
            <a:xfrm>
              <a:off x="5028746" y="3923393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CACED03-7671-9E4A-9644-7F9AEAE400FA}"/>
                </a:ext>
              </a:extLst>
            </xdr:cNvPr>
            <xdr:cNvSpPr txBox="1"/>
          </xdr:nvSpPr>
          <xdr:spPr>
            <a:xfrm>
              <a:off x="5028746" y="3923393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: 𝑎_1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≠𝑎_2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11340</xdr:colOff>
      <xdr:row>20</xdr:row>
      <xdr:rowOff>170088</xdr:rowOff>
    </xdr:from>
    <xdr:ext cx="897105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BEA09D6-D460-5E44-AF89-862AE169A210}"/>
                </a:ext>
              </a:extLst>
            </xdr:cNvPr>
            <xdr:cNvSpPr txBox="1"/>
          </xdr:nvSpPr>
          <xdr:spPr>
            <a:xfrm>
              <a:off x="3322411" y="4274909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BEA09D6-D460-5E44-AF89-862AE169A210}"/>
                </a:ext>
              </a:extLst>
            </xdr:cNvPr>
            <xdr:cNvSpPr txBox="1"/>
          </xdr:nvSpPr>
          <xdr:spPr>
            <a:xfrm>
              <a:off x="3322411" y="4274909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=∑_(𝑟=1)^𝑘▒〖𝐶_𝑟 𝑋 ̅_𝑟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680356</xdr:colOff>
      <xdr:row>18</xdr:row>
      <xdr:rowOff>11340</xdr:rowOff>
    </xdr:from>
    <xdr:ext cx="15270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D388F15-8347-5E47-BE10-1A1AFC17DCF3}"/>
                </a:ext>
              </a:extLst>
            </xdr:cNvPr>
            <xdr:cNvSpPr txBox="1"/>
          </xdr:nvSpPr>
          <xdr:spPr>
            <a:xfrm>
              <a:off x="3991427" y="3707947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D388F15-8347-5E47-BE10-1A1AFC17DCF3}"/>
                </a:ext>
              </a:extLst>
            </xdr:cNvPr>
            <xdr:cNvSpPr txBox="1"/>
          </xdr:nvSpPr>
          <xdr:spPr>
            <a:xfrm>
              <a:off x="3991427" y="3707947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1=1; 𝐶_2=−1; 𝐶_3=0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192767</xdr:colOff>
      <xdr:row>23</xdr:row>
      <xdr:rowOff>158750</xdr:rowOff>
    </xdr:from>
    <xdr:ext cx="1963423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E5F965D-29E3-D442-9993-A8000F21F62F}"/>
                </a:ext>
              </a:extLst>
            </xdr:cNvPr>
            <xdr:cNvSpPr txBox="1"/>
          </xdr:nvSpPr>
          <xdr:spPr>
            <a:xfrm>
              <a:off x="3503838" y="4875893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E5F965D-29E3-D442-9993-A8000F21F62F}"/>
                </a:ext>
              </a:extLst>
            </xdr:cNvPr>
            <xdr:cNvSpPr txBox="1"/>
          </xdr:nvSpPr>
          <xdr:spPr>
            <a:xfrm>
              <a:off x="3503838" y="4875893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2=∑24_(𝑟=1)^𝑘▒〖(𝐶_𝑟^2)/𝑛_𝑟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2=𝑄_2/(𝑛−𝑘) ∑24_(𝑟=1)^𝑘▒(𝐶_𝑟^2)/𝑛_𝑟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26</xdr:row>
      <xdr:rowOff>136071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3BCB8D3-1A7A-6E4F-B907-A2CE733E21BC}"/>
                </a:ext>
              </a:extLst>
            </xdr:cNvPr>
            <xdr:cNvSpPr txBox="1"/>
          </xdr:nvSpPr>
          <xdr:spPr>
            <a:xfrm>
              <a:off x="3515178" y="5465535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3BCB8D3-1A7A-6E4F-B907-A2CE733E21BC}"/>
                </a:ext>
              </a:extLst>
            </xdr:cNvPr>
            <xdr:cNvSpPr txBox="1"/>
          </xdr:nvSpPr>
          <xdr:spPr>
            <a:xfrm>
              <a:off x="3515178" y="5465535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28</xdr:row>
      <xdr:rowOff>136071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A54C699-29AC-2E46-B613-FCB7E722915D}"/>
                </a:ext>
              </a:extLst>
            </xdr:cNvPr>
            <xdr:cNvSpPr txBox="1"/>
          </xdr:nvSpPr>
          <xdr:spPr>
            <a:xfrm>
              <a:off x="3515178" y="5873750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A54C699-29AC-2E46-B613-FCB7E722915D}"/>
                </a:ext>
              </a:extLst>
            </xdr:cNvPr>
            <xdr:cNvSpPr txBox="1"/>
          </xdr:nvSpPr>
          <xdr:spPr>
            <a:xfrm>
              <a:off x="3515178" y="5873750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84818</xdr:colOff>
      <xdr:row>33</xdr:row>
      <xdr:rowOff>25400</xdr:rowOff>
    </xdr:from>
    <xdr:ext cx="7520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7BD003F-1166-3642-9BD3-AA5FF0B0942F}"/>
                </a:ext>
              </a:extLst>
            </xdr:cNvPr>
            <xdr:cNvSpPr txBox="1"/>
          </xdr:nvSpPr>
          <xdr:spPr>
            <a:xfrm>
              <a:off x="3395889" y="6817632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7BD003F-1166-3642-9BD3-AA5FF0B0942F}"/>
                </a:ext>
              </a:extLst>
            </xdr:cNvPr>
            <xdr:cNvSpPr txBox="1"/>
          </xdr:nvSpPr>
          <xdr:spPr>
            <a:xfrm>
              <a:off x="3395889" y="6817632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𝑎_1=𝑎_3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62139</xdr:colOff>
      <xdr:row>33</xdr:row>
      <xdr:rowOff>22679</xdr:rowOff>
    </xdr:from>
    <xdr:ext cx="7487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88F2EFD-E9C8-F545-8A51-7C5AF27EB758}"/>
                </a:ext>
              </a:extLst>
            </xdr:cNvPr>
            <xdr:cNvSpPr txBox="1"/>
          </xdr:nvSpPr>
          <xdr:spPr>
            <a:xfrm>
              <a:off x="5028746" y="6814911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88F2EFD-E9C8-F545-8A51-7C5AF27EB758}"/>
                </a:ext>
              </a:extLst>
            </xdr:cNvPr>
            <xdr:cNvSpPr txBox="1"/>
          </xdr:nvSpPr>
          <xdr:spPr>
            <a:xfrm>
              <a:off x="5028746" y="6814911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: 𝑎_1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11340</xdr:colOff>
      <xdr:row>34</xdr:row>
      <xdr:rowOff>170088</xdr:rowOff>
    </xdr:from>
    <xdr:ext cx="897105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88266F9-30F4-2549-9B09-C5BB58CBB0D8}"/>
                </a:ext>
              </a:extLst>
            </xdr:cNvPr>
            <xdr:cNvSpPr txBox="1"/>
          </xdr:nvSpPr>
          <xdr:spPr>
            <a:xfrm>
              <a:off x="3322411" y="4286249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88266F9-30F4-2549-9B09-C5BB58CBB0D8}"/>
                </a:ext>
              </a:extLst>
            </xdr:cNvPr>
            <xdr:cNvSpPr txBox="1"/>
          </xdr:nvSpPr>
          <xdr:spPr>
            <a:xfrm>
              <a:off x="3322411" y="4286249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=∑_(𝑟=1)^𝑘▒〖𝐶_𝑟 𝑋 ̅_𝑟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680356</xdr:colOff>
      <xdr:row>32</xdr:row>
      <xdr:rowOff>11340</xdr:rowOff>
    </xdr:from>
    <xdr:ext cx="15270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68A3E3F-66A8-4E4D-9D2D-AEF9ED4B591B}"/>
                </a:ext>
              </a:extLst>
            </xdr:cNvPr>
            <xdr:cNvSpPr txBox="1"/>
          </xdr:nvSpPr>
          <xdr:spPr>
            <a:xfrm>
              <a:off x="3991427" y="6599465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68A3E3F-66A8-4E4D-9D2D-AEF9ED4B591B}"/>
                </a:ext>
              </a:extLst>
            </xdr:cNvPr>
            <xdr:cNvSpPr txBox="1"/>
          </xdr:nvSpPr>
          <xdr:spPr>
            <a:xfrm>
              <a:off x="3991427" y="6599465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1=1; 𝐶_2=0; 𝐶_3=−1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192767</xdr:colOff>
      <xdr:row>37</xdr:row>
      <xdr:rowOff>158750</xdr:rowOff>
    </xdr:from>
    <xdr:ext cx="1963423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5D80806-3CB8-394F-A676-CFD98BDC169B}"/>
                </a:ext>
              </a:extLst>
            </xdr:cNvPr>
            <xdr:cNvSpPr txBox="1"/>
          </xdr:nvSpPr>
          <xdr:spPr>
            <a:xfrm>
              <a:off x="3503838" y="4887232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5D80806-3CB8-394F-A676-CFD98BDC169B}"/>
                </a:ext>
              </a:extLst>
            </xdr:cNvPr>
            <xdr:cNvSpPr txBox="1"/>
          </xdr:nvSpPr>
          <xdr:spPr>
            <a:xfrm>
              <a:off x="3503838" y="4887232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2=∑24_(𝑟=1)^𝑘▒〖(𝐶_𝑟^2)/𝑛_𝑟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2=𝑄_2/(𝑛−𝑘) ∑24_(𝑟=1)^𝑘▒(𝐶_𝑟^2)/𝑛_𝑟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40</xdr:row>
      <xdr:rowOff>136071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884249C-EE64-584D-92E5-E7646FD4F577}"/>
                </a:ext>
              </a:extLst>
            </xdr:cNvPr>
            <xdr:cNvSpPr txBox="1"/>
          </xdr:nvSpPr>
          <xdr:spPr>
            <a:xfrm>
              <a:off x="3515178" y="5476875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884249C-EE64-584D-92E5-E7646FD4F577}"/>
                </a:ext>
              </a:extLst>
            </xdr:cNvPr>
            <xdr:cNvSpPr txBox="1"/>
          </xdr:nvSpPr>
          <xdr:spPr>
            <a:xfrm>
              <a:off x="3515178" y="5476875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42</xdr:row>
      <xdr:rowOff>136071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1D76053-AF44-3348-B01C-B2ABD75A8940}"/>
                </a:ext>
              </a:extLst>
            </xdr:cNvPr>
            <xdr:cNvSpPr txBox="1"/>
          </xdr:nvSpPr>
          <xdr:spPr>
            <a:xfrm>
              <a:off x="3515178" y="5885089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1D76053-AF44-3348-B01C-B2ABD75A8940}"/>
                </a:ext>
              </a:extLst>
            </xdr:cNvPr>
            <xdr:cNvSpPr txBox="1"/>
          </xdr:nvSpPr>
          <xdr:spPr>
            <a:xfrm>
              <a:off x="3515178" y="5885089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84818</xdr:colOff>
      <xdr:row>47</xdr:row>
      <xdr:rowOff>25400</xdr:rowOff>
    </xdr:from>
    <xdr:ext cx="7552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58B1E37E-4554-C841-8DCA-7895F4FAAB13}"/>
                </a:ext>
              </a:extLst>
            </xdr:cNvPr>
            <xdr:cNvSpPr txBox="1"/>
          </xdr:nvSpPr>
          <xdr:spPr>
            <a:xfrm>
              <a:off x="3395889" y="9697811"/>
              <a:ext cx="7552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58B1E37E-4554-C841-8DCA-7895F4FAAB13}"/>
                </a:ext>
              </a:extLst>
            </xdr:cNvPr>
            <xdr:cNvSpPr txBox="1"/>
          </xdr:nvSpPr>
          <xdr:spPr>
            <a:xfrm>
              <a:off x="3395889" y="9697811"/>
              <a:ext cx="7552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𝑎_2=𝑎_3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62139</xdr:colOff>
      <xdr:row>47</xdr:row>
      <xdr:rowOff>22679</xdr:rowOff>
    </xdr:from>
    <xdr:ext cx="7520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D06A839-F086-EF49-B68C-39D2CAB6CFEB}"/>
                </a:ext>
              </a:extLst>
            </xdr:cNvPr>
            <xdr:cNvSpPr txBox="1"/>
          </xdr:nvSpPr>
          <xdr:spPr>
            <a:xfrm>
              <a:off x="5028746" y="9695090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D06A839-F086-EF49-B68C-39D2CAB6CFEB}"/>
                </a:ext>
              </a:extLst>
            </xdr:cNvPr>
            <xdr:cNvSpPr txBox="1"/>
          </xdr:nvSpPr>
          <xdr:spPr>
            <a:xfrm>
              <a:off x="5028746" y="9695090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: 𝑎_2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11340</xdr:colOff>
      <xdr:row>48</xdr:row>
      <xdr:rowOff>170088</xdr:rowOff>
    </xdr:from>
    <xdr:ext cx="897105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6CD521A-7FC1-8946-AF77-EFF3450C9789}"/>
                </a:ext>
              </a:extLst>
            </xdr:cNvPr>
            <xdr:cNvSpPr txBox="1"/>
          </xdr:nvSpPr>
          <xdr:spPr>
            <a:xfrm>
              <a:off x="3322411" y="7166427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6CD521A-7FC1-8946-AF77-EFF3450C9789}"/>
                </a:ext>
              </a:extLst>
            </xdr:cNvPr>
            <xdr:cNvSpPr txBox="1"/>
          </xdr:nvSpPr>
          <xdr:spPr>
            <a:xfrm>
              <a:off x="3322411" y="7166427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=∑_(𝑟=1)^𝑘▒〖𝐶_𝑟 𝑋 ̅_𝑟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680356</xdr:colOff>
      <xdr:row>46</xdr:row>
      <xdr:rowOff>11340</xdr:rowOff>
    </xdr:from>
    <xdr:ext cx="15270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80A6C2F-28A5-6F47-8678-8B9BC0459D39}"/>
                </a:ext>
              </a:extLst>
            </xdr:cNvPr>
            <xdr:cNvSpPr txBox="1"/>
          </xdr:nvSpPr>
          <xdr:spPr>
            <a:xfrm>
              <a:off x="3991427" y="9479644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80A6C2F-28A5-6F47-8678-8B9BC0459D39}"/>
                </a:ext>
              </a:extLst>
            </xdr:cNvPr>
            <xdr:cNvSpPr txBox="1"/>
          </xdr:nvSpPr>
          <xdr:spPr>
            <a:xfrm>
              <a:off x="3991427" y="9479644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1=0; 𝐶_2=1; 𝐶_3=−1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192767</xdr:colOff>
      <xdr:row>51</xdr:row>
      <xdr:rowOff>158750</xdr:rowOff>
    </xdr:from>
    <xdr:ext cx="1963423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906727B-1481-EE42-ABCD-57C4914813C6}"/>
                </a:ext>
              </a:extLst>
            </xdr:cNvPr>
            <xdr:cNvSpPr txBox="1"/>
          </xdr:nvSpPr>
          <xdr:spPr>
            <a:xfrm>
              <a:off x="3503838" y="7767411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906727B-1481-EE42-ABCD-57C4914813C6}"/>
                </a:ext>
              </a:extLst>
            </xdr:cNvPr>
            <xdr:cNvSpPr txBox="1"/>
          </xdr:nvSpPr>
          <xdr:spPr>
            <a:xfrm>
              <a:off x="3503838" y="7767411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2=∑24_(𝑟=1)^𝑘▒〖(𝐶_𝑟^2)/𝑛_𝑟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2=𝑄_2/(𝑛−𝑘) ∑24_(𝑟=1)^𝑘▒(𝐶_𝑟^2)/𝑛_𝑟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54</xdr:row>
      <xdr:rowOff>136071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F0D8DE8-05FF-7F40-B6E1-5496263C009C}"/>
                </a:ext>
              </a:extLst>
            </xdr:cNvPr>
            <xdr:cNvSpPr txBox="1"/>
          </xdr:nvSpPr>
          <xdr:spPr>
            <a:xfrm>
              <a:off x="3515178" y="8357053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F0D8DE8-05FF-7F40-B6E1-5496263C009C}"/>
                </a:ext>
              </a:extLst>
            </xdr:cNvPr>
            <xdr:cNvSpPr txBox="1"/>
          </xdr:nvSpPr>
          <xdr:spPr>
            <a:xfrm>
              <a:off x="3515178" y="8357053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56</xdr:row>
      <xdr:rowOff>136071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623020E7-587E-8D4E-9C68-DB8DE55A163A}"/>
                </a:ext>
              </a:extLst>
            </xdr:cNvPr>
            <xdr:cNvSpPr txBox="1"/>
          </xdr:nvSpPr>
          <xdr:spPr>
            <a:xfrm>
              <a:off x="3515178" y="8765267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623020E7-587E-8D4E-9C68-DB8DE55A163A}"/>
                </a:ext>
              </a:extLst>
            </xdr:cNvPr>
            <xdr:cNvSpPr txBox="1"/>
          </xdr:nvSpPr>
          <xdr:spPr>
            <a:xfrm>
              <a:off x="3515178" y="8765267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84818</xdr:colOff>
      <xdr:row>61</xdr:row>
      <xdr:rowOff>25400</xdr:rowOff>
    </xdr:from>
    <xdr:ext cx="14106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972FB50C-A492-2741-A35C-CE3EA40A008C}"/>
                </a:ext>
              </a:extLst>
            </xdr:cNvPr>
            <xdr:cNvSpPr txBox="1"/>
          </xdr:nvSpPr>
          <xdr:spPr>
            <a:xfrm>
              <a:off x="3403751" y="12573000"/>
              <a:ext cx="1410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:1/2(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972FB50C-A492-2741-A35C-CE3EA40A008C}"/>
                </a:ext>
              </a:extLst>
            </xdr:cNvPr>
            <xdr:cNvSpPr txBox="1"/>
          </xdr:nvSpPr>
          <xdr:spPr>
            <a:xfrm>
              <a:off x="3403751" y="12573000"/>
              <a:ext cx="1410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0:1/2(𝑎_1+𝑎_3)=𝑎_2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11340</xdr:colOff>
      <xdr:row>62</xdr:row>
      <xdr:rowOff>170088</xdr:rowOff>
    </xdr:from>
    <xdr:ext cx="897105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6086F64-D678-5846-9E63-8F580EC41293}"/>
                </a:ext>
              </a:extLst>
            </xdr:cNvPr>
            <xdr:cNvSpPr txBox="1"/>
          </xdr:nvSpPr>
          <xdr:spPr>
            <a:xfrm>
              <a:off x="3316400" y="9825148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6086F64-D678-5846-9E63-8F580EC41293}"/>
                </a:ext>
              </a:extLst>
            </xdr:cNvPr>
            <xdr:cNvSpPr txBox="1"/>
          </xdr:nvSpPr>
          <xdr:spPr>
            <a:xfrm>
              <a:off x="3316400" y="9825148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=∑_(𝑟=1)^𝑘▒〖𝐶_𝑟 𝑋 ̅_𝑟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604155</xdr:colOff>
      <xdr:row>60</xdr:row>
      <xdr:rowOff>19806</xdr:rowOff>
    </xdr:from>
    <xdr:ext cx="17684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E768DF6E-181E-CD46-9990-03C1E9CA4128}"/>
                </a:ext>
              </a:extLst>
            </xdr:cNvPr>
            <xdr:cNvSpPr txBox="1"/>
          </xdr:nvSpPr>
          <xdr:spPr>
            <a:xfrm>
              <a:off x="3923088" y="12364206"/>
              <a:ext cx="1768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=1/2;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=−1;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=1</m:t>
                  </m:r>
                </m:oMath>
              </a14:m>
              <a:r>
                <a:rPr lang="en-GB" sz="1100"/>
                <a:t>/2</a:t>
              </a: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E768DF6E-181E-CD46-9990-03C1E9CA4128}"/>
                </a:ext>
              </a:extLst>
            </xdr:cNvPr>
            <xdr:cNvSpPr txBox="1"/>
          </xdr:nvSpPr>
          <xdr:spPr>
            <a:xfrm>
              <a:off x="3923088" y="12364206"/>
              <a:ext cx="17684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1=1/2; 𝐶_2=−1; 𝐶_3=1</a:t>
              </a:r>
              <a:r>
                <a:rPr lang="en-GB" sz="1100"/>
                <a:t>/2</a:t>
              </a:r>
            </a:p>
          </xdr:txBody>
        </xdr:sp>
      </mc:Fallback>
    </mc:AlternateContent>
    <xdr:clientData/>
  </xdr:oneCellAnchor>
  <xdr:oneCellAnchor>
    <xdr:from>
      <xdr:col>4</xdr:col>
      <xdr:colOff>192767</xdr:colOff>
      <xdr:row>65</xdr:row>
      <xdr:rowOff>158750</xdr:rowOff>
    </xdr:from>
    <xdr:ext cx="1963423" cy="478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05B721B-0A5F-4945-9671-47E9F86118A7}"/>
                </a:ext>
              </a:extLst>
            </xdr:cNvPr>
            <xdr:cNvSpPr txBox="1"/>
          </xdr:nvSpPr>
          <xdr:spPr>
            <a:xfrm>
              <a:off x="3497827" y="10410557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05B721B-0A5F-4945-9671-47E9F86118A7}"/>
                </a:ext>
              </a:extLst>
            </xdr:cNvPr>
            <xdr:cNvSpPr txBox="1"/>
          </xdr:nvSpPr>
          <xdr:spPr>
            <a:xfrm>
              <a:off x="3497827" y="10410557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2=∑24_(𝑟=1)^𝑘▒〖(𝐶_𝑟^2)/𝑛_𝑟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2=𝑄_2/(𝑛−𝑘) ∑24_(𝑟=1)^𝑘▒(𝐶_𝑟^2)/𝑛_𝑟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68</xdr:row>
      <xdr:rowOff>136071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4C35341-90A1-A246-9438-EB8701DF4896}"/>
                </a:ext>
              </a:extLst>
            </xdr:cNvPr>
            <xdr:cNvSpPr txBox="1"/>
          </xdr:nvSpPr>
          <xdr:spPr>
            <a:xfrm>
              <a:off x="3509167" y="10984625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4C35341-90A1-A246-9438-EB8701DF4896}"/>
                </a:ext>
              </a:extLst>
            </xdr:cNvPr>
            <xdr:cNvSpPr txBox="1"/>
          </xdr:nvSpPr>
          <xdr:spPr>
            <a:xfrm>
              <a:off x="3509167" y="10984625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70</xdr:row>
      <xdr:rowOff>136071</xdr:rowOff>
    </xdr:from>
    <xdr:ext cx="18958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B98F0E5-6F67-3644-A149-4C581C19D2E3}"/>
                </a:ext>
              </a:extLst>
            </xdr:cNvPr>
            <xdr:cNvSpPr txBox="1"/>
          </xdr:nvSpPr>
          <xdr:spPr>
            <a:xfrm>
              <a:off x="3509167" y="11382457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B98F0E5-6F67-3644-A149-4C581C19D2E3}"/>
                </a:ext>
              </a:extLst>
            </xdr:cNvPr>
            <xdr:cNvSpPr txBox="1"/>
          </xdr:nvSpPr>
          <xdr:spPr>
            <a:xfrm>
              <a:off x="3509167" y="11382457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61</xdr:row>
      <xdr:rowOff>16933</xdr:rowOff>
    </xdr:from>
    <xdr:ext cx="13755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4992611-7D67-CF43-99D9-9883FECA427E}"/>
                </a:ext>
              </a:extLst>
            </xdr:cNvPr>
            <xdr:cNvSpPr txBox="1"/>
          </xdr:nvSpPr>
          <xdr:spPr>
            <a:xfrm>
              <a:off x="5884333" y="12564533"/>
              <a:ext cx="13755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:1/2(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4992611-7D67-CF43-99D9-9883FECA427E}"/>
                </a:ext>
              </a:extLst>
            </xdr:cNvPr>
            <xdr:cNvSpPr txBox="1"/>
          </xdr:nvSpPr>
          <xdr:spPr>
            <a:xfrm>
              <a:off x="5884333" y="12564533"/>
              <a:ext cx="13755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0:1/2(𝑎_1+𝑎_3)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100" b="0" i="0">
                  <a:latin typeface="Cambria Math" panose="02040503050406030204" pitchFamily="18" charset="0"/>
                </a:rPr>
                <a:t>𝑎_2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21525</xdr:colOff>
      <xdr:row>2</xdr:row>
      <xdr:rowOff>193730</xdr:rowOff>
    </xdr:from>
    <xdr:ext cx="815351" cy="261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785577D-B374-474C-9908-FEE8A6C5A5D8}"/>
                </a:ext>
              </a:extLst>
            </xdr:cNvPr>
            <xdr:cNvSpPr txBox="1"/>
          </xdr:nvSpPr>
          <xdr:spPr>
            <a:xfrm>
              <a:off x="4165169" y="602713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GB" sz="110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</m:acc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den>
                  </m:f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𝑖𝑗</m:t>
                          </m:r>
                        </m:sub>
                      </m:sSub>
                    </m:e>
                  </m:nary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785577D-B374-474C-9908-FEE8A6C5A5D8}"/>
                </a:ext>
              </a:extLst>
            </xdr:cNvPr>
            <xdr:cNvSpPr txBox="1"/>
          </xdr:nvSpPr>
          <xdr:spPr>
            <a:xfrm>
              <a:off x="4165169" y="602713"/>
              <a:ext cx="815351" cy="261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GB" sz="1100" b="0" i="0">
                  <a:latin typeface="Cambria Math" panose="02040503050406030204" pitchFamily="18" charset="0"/>
                </a:rPr>
                <a:t> ̅_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1/𝑛_𝑖  ∑_(𝑗=1)^(𝑛_𝑖)▒𝑋_𝑖𝑗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256309</xdr:colOff>
      <xdr:row>5</xdr:row>
      <xdr:rowOff>189345</xdr:rowOff>
    </xdr:from>
    <xdr:ext cx="1168400" cy="2624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C2004D-4BDF-5D4F-A8C7-87A626D77F28}"/>
                </a:ext>
              </a:extLst>
            </xdr:cNvPr>
            <xdr:cNvSpPr txBox="1"/>
          </xdr:nvSpPr>
          <xdr:spPr>
            <a:xfrm>
              <a:off x="3558309" y="1205345"/>
              <a:ext cx="1168400" cy="262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sup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𝑖𝑗</m:t>
                              </m:r>
                            </m:sub>
                          </m:sSub>
                        </m:e>
                      </m:nary>
                    </m:e>
                  </m:nary>
                </m:oMath>
              </a14:m>
              <a:r>
                <a:rPr lang="en-GB" sz="1100"/>
                <a:t> 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C2004D-4BDF-5D4F-A8C7-87A626D77F28}"/>
                </a:ext>
              </a:extLst>
            </xdr:cNvPr>
            <xdr:cNvSpPr txBox="1"/>
          </xdr:nvSpPr>
          <xdr:spPr>
            <a:xfrm>
              <a:off x="3558309" y="1205345"/>
              <a:ext cx="1168400" cy="262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GB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=1/𝑛 ∑_(𝑖=1)^𝑘▒∑_(𝑗=1)^(𝑛_𝑖)▒𝑋_𝑖𝑗 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  <xdr:oneCellAnchor>
    <xdr:from>
      <xdr:col>4</xdr:col>
      <xdr:colOff>232833</xdr:colOff>
      <xdr:row>8</xdr:row>
      <xdr:rowOff>16931</xdr:rowOff>
    </xdr:from>
    <xdr:ext cx="111658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C967F17-2BC2-4547-837D-2338F88B9837}"/>
                </a:ext>
              </a:extLst>
            </xdr:cNvPr>
            <xdr:cNvSpPr txBox="1"/>
          </xdr:nvSpPr>
          <xdr:spPr>
            <a:xfrm>
              <a:off x="3534833" y="1655231"/>
              <a:ext cx="11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C967F17-2BC2-4547-837D-2338F88B9837}"/>
                </a:ext>
              </a:extLst>
            </xdr:cNvPr>
            <xdr:cNvSpPr txBox="1"/>
          </xdr:nvSpPr>
          <xdr:spPr>
            <a:xfrm>
              <a:off x="3534833" y="1655231"/>
              <a:ext cx="11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𝑎_1=𝑎_2=𝑎_3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8467</xdr:colOff>
      <xdr:row>8</xdr:row>
      <xdr:rowOff>8466</xdr:rowOff>
    </xdr:from>
    <xdr:ext cx="164590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B95E1F7-4530-354D-8FCF-25F994049D36}"/>
                </a:ext>
              </a:extLst>
            </xdr:cNvPr>
            <xdr:cNvSpPr txBox="1"/>
          </xdr:nvSpPr>
          <xdr:spPr>
            <a:xfrm>
              <a:off x="5786967" y="1646766"/>
              <a:ext cx="164590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GB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∃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i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j</m:t>
                    </m:r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𝑗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B95E1F7-4530-354D-8FCF-25F994049D36}"/>
                </a:ext>
              </a:extLst>
            </xdr:cNvPr>
            <xdr:cNvSpPr txBox="1"/>
          </xdr:nvSpPr>
          <xdr:spPr>
            <a:xfrm>
              <a:off x="5786967" y="1646766"/>
              <a:ext cx="164590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1: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i, j ∈𝐾, 𝑎_𝑖≠𝑎_𝑗, 𝑖≠𝑗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177800</xdr:colOff>
      <xdr:row>11</xdr:row>
      <xdr:rowOff>194733</xdr:rowOff>
    </xdr:from>
    <xdr:ext cx="1407180" cy="2369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4C2D19F-2A0A-BC45-B830-9C174308D57D}"/>
                </a:ext>
              </a:extLst>
            </xdr:cNvPr>
            <xdr:cNvSpPr txBox="1"/>
          </xdr:nvSpPr>
          <xdr:spPr>
            <a:xfrm>
              <a:off x="3479800" y="2442633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𝑗</m:t>
                              </m:r>
                            </m:sub>
                          </m:sSub>
                        </m:sup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𝑖𝑗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acc>
                                    <m:accPr>
                                      <m:chr m:val="̅"/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𝑋</m:t>
                                      </m:r>
                                    </m:e>
                                  </m:acc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e>
                  </m:nary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4C2D19F-2A0A-BC45-B830-9C174308D57D}"/>
                </a:ext>
              </a:extLst>
            </xdr:cNvPr>
            <xdr:cNvSpPr txBox="1"/>
          </xdr:nvSpPr>
          <xdr:spPr>
            <a:xfrm>
              <a:off x="3479800" y="2442633"/>
              <a:ext cx="1407180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∑_(𝑖=1)^𝑘▒∑_(𝑗=1)^(𝑛_𝑗)▒〖〖(𝑋〗_𝑖𝑗−𝑋 ̅_𝑖)〗^2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177801</xdr:colOff>
      <xdr:row>10</xdr:row>
      <xdr:rowOff>4233</xdr:rowOff>
    </xdr:from>
    <xdr:ext cx="1222579" cy="184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B43F634-9823-2645-8F68-1D4931BFE55C}"/>
                </a:ext>
              </a:extLst>
            </xdr:cNvPr>
            <xdr:cNvSpPr txBox="1"/>
          </xdr:nvSpPr>
          <xdr:spPr>
            <a:xfrm>
              <a:off x="3479801" y="2048933"/>
              <a:ext cx="1222579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acc>
                          <m:r>
                            <m:rPr>
                              <m:brk m:alnAt="23"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</m:acc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nary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B43F634-9823-2645-8F68-1D4931BFE55C}"/>
                </a:ext>
              </a:extLst>
            </xdr:cNvPr>
            <xdr:cNvSpPr txBox="1"/>
          </xdr:nvSpPr>
          <xdr:spPr>
            <a:xfrm>
              <a:off x="3479801" y="2048933"/>
              <a:ext cx="1222579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GB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∑_(𝑖=1)^𝑘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𝑛_𝑖 〖((𝑋_𝑖 ) ̅−𝑋 ̅)〗^2 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76201</xdr:colOff>
      <xdr:row>13</xdr:row>
      <xdr:rowOff>169334</xdr:rowOff>
    </xdr:from>
    <xdr:ext cx="675698" cy="2696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5BEAE0-A1B7-E244-9671-BB9B1CC4B6FE}"/>
                </a:ext>
              </a:extLst>
            </xdr:cNvPr>
            <xdr:cNvSpPr txBox="1"/>
          </xdr:nvSpPr>
          <xdr:spPr>
            <a:xfrm>
              <a:off x="3378201" y="2823634"/>
              <a:ext cx="675698" cy="26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a typeface="+mn-ea"/>
                  <a:cs typeface="+mn-cs"/>
                </a:rPr>
                <a:t>F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𝑄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−1)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𝑄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5BEAE0-A1B7-E244-9671-BB9B1CC4B6FE}"/>
                </a:ext>
              </a:extLst>
            </xdr:cNvPr>
            <xdr:cNvSpPr txBox="1"/>
          </xdr:nvSpPr>
          <xdr:spPr>
            <a:xfrm>
              <a:off x="3378201" y="2823634"/>
              <a:ext cx="675698" cy="26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a typeface="+mn-ea"/>
                  <a:cs typeface="+mn-cs"/>
                </a:rPr>
                <a:t>F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=(𝑄_1/(𝑘−1))/(𝑄_2/(𝑛−𝑘))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50800</xdr:colOff>
      <xdr:row>15</xdr:row>
      <xdr:rowOff>8467</xdr:rowOff>
    </xdr:from>
    <xdr:ext cx="762068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1FE8AB5-2C71-8142-A809-761C59A400DF}"/>
                </a:ext>
              </a:extLst>
            </xdr:cNvPr>
            <xdr:cNvSpPr txBox="1"/>
          </xdr:nvSpPr>
          <xdr:spPr>
            <a:xfrm>
              <a:off x="3352800" y="3069167"/>
              <a:ext cx="76206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1FE8AB5-2C71-8142-A809-761C59A400DF}"/>
                </a:ext>
              </a:extLst>
            </xdr:cNvPr>
            <xdr:cNvSpPr txBox="1"/>
          </xdr:nvSpPr>
          <xdr:spPr>
            <a:xfrm>
              <a:off x="3352800" y="3069167"/>
              <a:ext cx="76206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, 𝑘−1, 𝑛−𝑘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84818</xdr:colOff>
      <xdr:row>19</xdr:row>
      <xdr:rowOff>25400</xdr:rowOff>
    </xdr:from>
    <xdr:ext cx="7520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A1C77DB-1B82-244D-9298-70DEECEFEC1A}"/>
                </a:ext>
              </a:extLst>
            </xdr:cNvPr>
            <xdr:cNvSpPr txBox="1"/>
          </xdr:nvSpPr>
          <xdr:spPr>
            <a:xfrm>
              <a:off x="3386818" y="3924300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A1C77DB-1B82-244D-9298-70DEECEFEC1A}"/>
                </a:ext>
              </a:extLst>
            </xdr:cNvPr>
            <xdr:cNvSpPr txBox="1"/>
          </xdr:nvSpPr>
          <xdr:spPr>
            <a:xfrm>
              <a:off x="3386818" y="3924300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𝑎_1=𝑎_2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62139</xdr:colOff>
      <xdr:row>19</xdr:row>
      <xdr:rowOff>22679</xdr:rowOff>
    </xdr:from>
    <xdr:ext cx="748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97CEA71-5088-9C42-A8B4-B789F91B8807}"/>
                </a:ext>
              </a:extLst>
            </xdr:cNvPr>
            <xdr:cNvSpPr txBox="1"/>
          </xdr:nvSpPr>
          <xdr:spPr>
            <a:xfrm>
              <a:off x="5015139" y="3921579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97CEA71-5088-9C42-A8B4-B789F91B8807}"/>
                </a:ext>
              </a:extLst>
            </xdr:cNvPr>
            <xdr:cNvSpPr txBox="1"/>
          </xdr:nvSpPr>
          <xdr:spPr>
            <a:xfrm>
              <a:off x="5015139" y="3921579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: 𝑎_1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≠𝑎_2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11340</xdr:colOff>
      <xdr:row>20</xdr:row>
      <xdr:rowOff>170088</xdr:rowOff>
    </xdr:from>
    <xdr:ext cx="897105" cy="4784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8B74A90-000A-3442-A2A7-770D2E205576}"/>
                </a:ext>
              </a:extLst>
            </xdr:cNvPr>
            <xdr:cNvSpPr txBox="1"/>
          </xdr:nvSpPr>
          <xdr:spPr>
            <a:xfrm>
              <a:off x="3313340" y="4272188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8B74A90-000A-3442-A2A7-770D2E205576}"/>
                </a:ext>
              </a:extLst>
            </xdr:cNvPr>
            <xdr:cNvSpPr txBox="1"/>
          </xdr:nvSpPr>
          <xdr:spPr>
            <a:xfrm>
              <a:off x="3313340" y="4272188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=∑_(𝑟=1)^𝑘▒〖𝐶_𝑟 𝑋 ̅_𝑟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680356</xdr:colOff>
      <xdr:row>18</xdr:row>
      <xdr:rowOff>11340</xdr:rowOff>
    </xdr:from>
    <xdr:ext cx="15270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A51055D-5D22-164B-8387-E0310FB5E691}"/>
                </a:ext>
              </a:extLst>
            </xdr:cNvPr>
            <xdr:cNvSpPr txBox="1"/>
          </xdr:nvSpPr>
          <xdr:spPr>
            <a:xfrm>
              <a:off x="3982356" y="3707040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A51055D-5D22-164B-8387-E0310FB5E691}"/>
                </a:ext>
              </a:extLst>
            </xdr:cNvPr>
            <xdr:cNvSpPr txBox="1"/>
          </xdr:nvSpPr>
          <xdr:spPr>
            <a:xfrm>
              <a:off x="3982356" y="3707040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1=1; 𝐶_2=−1; 𝐶_3=0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192767</xdr:colOff>
      <xdr:row>23</xdr:row>
      <xdr:rowOff>158750</xdr:rowOff>
    </xdr:from>
    <xdr:ext cx="1963423" cy="4784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B4D6D70-0B1E-394F-A1B6-3F6830CA29AA}"/>
                </a:ext>
              </a:extLst>
            </xdr:cNvPr>
            <xdr:cNvSpPr txBox="1"/>
          </xdr:nvSpPr>
          <xdr:spPr>
            <a:xfrm>
              <a:off x="3494767" y="4870450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B4D6D70-0B1E-394F-A1B6-3F6830CA29AA}"/>
                </a:ext>
              </a:extLst>
            </xdr:cNvPr>
            <xdr:cNvSpPr txBox="1"/>
          </xdr:nvSpPr>
          <xdr:spPr>
            <a:xfrm>
              <a:off x="3494767" y="4870450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𝐿𝐾^2=∑_(𝑟=1)^𝑘▒〖(𝐶_𝑟^2)/𝑛_𝑟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2=𝑄_2/(𝑛−𝑘) ∑_(𝑟=1)^𝑘▒(𝐶_𝑟^2)/𝑛_𝑟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26</xdr:row>
      <xdr:rowOff>136071</xdr:rowOff>
    </xdr:from>
    <xdr:ext cx="189584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47D79E0-974A-0F48-93B2-CBBBD5EDFE9A}"/>
                </a:ext>
              </a:extLst>
            </xdr:cNvPr>
            <xdr:cNvSpPr txBox="1"/>
          </xdr:nvSpPr>
          <xdr:spPr>
            <a:xfrm>
              <a:off x="3506107" y="5457371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47D79E0-974A-0F48-93B2-CBBBD5EDFE9A}"/>
                </a:ext>
              </a:extLst>
            </xdr:cNvPr>
            <xdr:cNvSpPr txBox="1"/>
          </xdr:nvSpPr>
          <xdr:spPr>
            <a:xfrm>
              <a:off x="3506107" y="5457371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28</xdr:row>
      <xdr:rowOff>136071</xdr:rowOff>
    </xdr:from>
    <xdr:ext cx="186692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C71C0BB-360D-1F40-82CE-0DD451627F5A}"/>
                </a:ext>
              </a:extLst>
            </xdr:cNvPr>
            <xdr:cNvSpPr txBox="1"/>
          </xdr:nvSpPr>
          <xdr:spPr>
            <a:xfrm>
              <a:off x="3519022" y="5894122"/>
              <a:ext cx="186692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C71C0BB-360D-1F40-82CE-0DD451627F5A}"/>
                </a:ext>
              </a:extLst>
            </xdr:cNvPr>
            <xdr:cNvSpPr txBox="1"/>
          </xdr:nvSpPr>
          <xdr:spPr>
            <a:xfrm>
              <a:off x="3519022" y="5894122"/>
              <a:ext cx="186692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+𝑆_𝐿𝐾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84818</xdr:colOff>
      <xdr:row>33</xdr:row>
      <xdr:rowOff>25400</xdr:rowOff>
    </xdr:from>
    <xdr:ext cx="7520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864E5FE-8624-3844-A34B-0D74E79405B9}"/>
                </a:ext>
              </a:extLst>
            </xdr:cNvPr>
            <xdr:cNvSpPr txBox="1"/>
          </xdr:nvSpPr>
          <xdr:spPr>
            <a:xfrm>
              <a:off x="3386818" y="6794500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864E5FE-8624-3844-A34B-0D74E79405B9}"/>
                </a:ext>
              </a:extLst>
            </xdr:cNvPr>
            <xdr:cNvSpPr txBox="1"/>
          </xdr:nvSpPr>
          <xdr:spPr>
            <a:xfrm>
              <a:off x="3386818" y="6794500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𝑎_1=𝑎_3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62139</xdr:colOff>
      <xdr:row>33</xdr:row>
      <xdr:rowOff>22679</xdr:rowOff>
    </xdr:from>
    <xdr:ext cx="748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5480E0C-87DA-0E48-98DD-F5B8028A599E}"/>
                </a:ext>
              </a:extLst>
            </xdr:cNvPr>
            <xdr:cNvSpPr txBox="1"/>
          </xdr:nvSpPr>
          <xdr:spPr>
            <a:xfrm>
              <a:off x="5015139" y="6791779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5480E0C-87DA-0E48-98DD-F5B8028A599E}"/>
                </a:ext>
              </a:extLst>
            </xdr:cNvPr>
            <xdr:cNvSpPr txBox="1"/>
          </xdr:nvSpPr>
          <xdr:spPr>
            <a:xfrm>
              <a:off x="5015139" y="6791779"/>
              <a:ext cx="748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: 𝑎_1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11340</xdr:colOff>
      <xdr:row>34</xdr:row>
      <xdr:rowOff>170088</xdr:rowOff>
    </xdr:from>
    <xdr:ext cx="897105" cy="4784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84AC619-BBFE-A442-B0B2-68835D479EDE}"/>
                </a:ext>
              </a:extLst>
            </xdr:cNvPr>
            <xdr:cNvSpPr txBox="1"/>
          </xdr:nvSpPr>
          <xdr:spPr>
            <a:xfrm>
              <a:off x="3313340" y="7142388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84AC619-BBFE-A442-B0B2-68835D479EDE}"/>
                </a:ext>
              </a:extLst>
            </xdr:cNvPr>
            <xdr:cNvSpPr txBox="1"/>
          </xdr:nvSpPr>
          <xdr:spPr>
            <a:xfrm>
              <a:off x="3313340" y="7142388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=∑_(𝑟=1)^𝑘▒〖𝐶_𝑟 𝑋 ̅_𝑟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680356</xdr:colOff>
      <xdr:row>32</xdr:row>
      <xdr:rowOff>11340</xdr:rowOff>
    </xdr:from>
    <xdr:ext cx="15270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7234748-7646-F348-88A8-FD4A8712BBBE}"/>
                </a:ext>
              </a:extLst>
            </xdr:cNvPr>
            <xdr:cNvSpPr txBox="1"/>
          </xdr:nvSpPr>
          <xdr:spPr>
            <a:xfrm>
              <a:off x="3982356" y="6577240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=−1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7234748-7646-F348-88A8-FD4A8712BBBE}"/>
                </a:ext>
              </a:extLst>
            </xdr:cNvPr>
            <xdr:cNvSpPr txBox="1"/>
          </xdr:nvSpPr>
          <xdr:spPr>
            <a:xfrm>
              <a:off x="3982356" y="6577240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1=1; 𝐶_2=0; 𝐶_3=−1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192767</xdr:colOff>
      <xdr:row>37</xdr:row>
      <xdr:rowOff>158750</xdr:rowOff>
    </xdr:from>
    <xdr:ext cx="1963423" cy="4784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CB9C371-8090-574E-B4BB-B73785E78152}"/>
                </a:ext>
              </a:extLst>
            </xdr:cNvPr>
            <xdr:cNvSpPr txBox="1"/>
          </xdr:nvSpPr>
          <xdr:spPr>
            <a:xfrm>
              <a:off x="3494767" y="7740650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CB9C371-8090-574E-B4BB-B73785E78152}"/>
                </a:ext>
              </a:extLst>
            </xdr:cNvPr>
            <xdr:cNvSpPr txBox="1"/>
          </xdr:nvSpPr>
          <xdr:spPr>
            <a:xfrm>
              <a:off x="3494767" y="7740650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𝐿𝐾^2=∑_(𝑟=1)^𝑘▒〖(𝐶_𝑟^2)/𝑛_𝑟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2=𝑄_2/(𝑛−𝑘) ∑_(𝑟=1)^𝑘▒(𝐶_𝑟^2)/𝑛_𝑟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40</xdr:row>
      <xdr:rowOff>136071</xdr:rowOff>
    </xdr:from>
    <xdr:ext cx="189584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A3E12D6-5B0D-BB4F-BE9F-EA0F3CD340D7}"/>
                </a:ext>
              </a:extLst>
            </xdr:cNvPr>
            <xdr:cNvSpPr txBox="1"/>
          </xdr:nvSpPr>
          <xdr:spPr>
            <a:xfrm>
              <a:off x="3506107" y="8327571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A3E12D6-5B0D-BB4F-BE9F-EA0F3CD340D7}"/>
                </a:ext>
              </a:extLst>
            </xdr:cNvPr>
            <xdr:cNvSpPr txBox="1"/>
          </xdr:nvSpPr>
          <xdr:spPr>
            <a:xfrm>
              <a:off x="3506107" y="8327571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42</xdr:row>
      <xdr:rowOff>136071</xdr:rowOff>
    </xdr:from>
    <xdr:ext cx="186692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02A83DD-B3E0-9E43-AA89-D88F4371EC92}"/>
                </a:ext>
              </a:extLst>
            </xdr:cNvPr>
            <xdr:cNvSpPr txBox="1"/>
          </xdr:nvSpPr>
          <xdr:spPr>
            <a:xfrm>
              <a:off x="3519022" y="8778529"/>
              <a:ext cx="186692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02A83DD-B3E0-9E43-AA89-D88F4371EC92}"/>
                </a:ext>
              </a:extLst>
            </xdr:cNvPr>
            <xdr:cNvSpPr txBox="1"/>
          </xdr:nvSpPr>
          <xdr:spPr>
            <a:xfrm>
              <a:off x="3519022" y="8778529"/>
              <a:ext cx="186692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+𝑆_𝐿𝐾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84818</xdr:colOff>
      <xdr:row>47</xdr:row>
      <xdr:rowOff>25400</xdr:rowOff>
    </xdr:from>
    <xdr:ext cx="7552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8F6EB1B-BD18-B644-93CF-A0C4513EAEE1}"/>
                </a:ext>
              </a:extLst>
            </xdr:cNvPr>
            <xdr:cNvSpPr txBox="1"/>
          </xdr:nvSpPr>
          <xdr:spPr>
            <a:xfrm>
              <a:off x="3386818" y="9664700"/>
              <a:ext cx="7552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8F6EB1B-BD18-B644-93CF-A0C4513EAEE1}"/>
                </a:ext>
              </a:extLst>
            </xdr:cNvPr>
            <xdr:cNvSpPr txBox="1"/>
          </xdr:nvSpPr>
          <xdr:spPr>
            <a:xfrm>
              <a:off x="3386818" y="9664700"/>
              <a:ext cx="7552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𝑎_2=𝑎_3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62139</xdr:colOff>
      <xdr:row>47</xdr:row>
      <xdr:rowOff>22679</xdr:rowOff>
    </xdr:from>
    <xdr:ext cx="7520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4AFDFA9-FDDF-C949-8859-C1C8FA8F37CB}"/>
                </a:ext>
              </a:extLst>
            </xdr:cNvPr>
            <xdr:cNvSpPr txBox="1"/>
          </xdr:nvSpPr>
          <xdr:spPr>
            <a:xfrm>
              <a:off x="5015139" y="9661979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4AFDFA9-FDDF-C949-8859-C1C8FA8F37CB}"/>
                </a:ext>
              </a:extLst>
            </xdr:cNvPr>
            <xdr:cNvSpPr txBox="1"/>
          </xdr:nvSpPr>
          <xdr:spPr>
            <a:xfrm>
              <a:off x="5015139" y="9661979"/>
              <a:ext cx="752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: 𝑎_2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≠𝑎_3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11340</xdr:colOff>
      <xdr:row>48</xdr:row>
      <xdr:rowOff>170088</xdr:rowOff>
    </xdr:from>
    <xdr:ext cx="897105" cy="4784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45EA78E-7A73-C64D-89B2-A174D7AFEB36}"/>
                </a:ext>
              </a:extLst>
            </xdr:cNvPr>
            <xdr:cNvSpPr txBox="1"/>
          </xdr:nvSpPr>
          <xdr:spPr>
            <a:xfrm>
              <a:off x="3313340" y="10012588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45EA78E-7A73-C64D-89B2-A174D7AFEB36}"/>
                </a:ext>
              </a:extLst>
            </xdr:cNvPr>
            <xdr:cNvSpPr txBox="1"/>
          </xdr:nvSpPr>
          <xdr:spPr>
            <a:xfrm>
              <a:off x="3313340" y="10012588"/>
              <a:ext cx="897105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=∑_(𝑟=1)^𝑘▒〖𝐶_𝑟 𝑋 ̅_𝑟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680356</xdr:colOff>
      <xdr:row>46</xdr:row>
      <xdr:rowOff>11340</xdr:rowOff>
    </xdr:from>
    <xdr:ext cx="15270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40610E6-F84C-9A4E-AC75-BE4F072C47D9}"/>
                </a:ext>
              </a:extLst>
            </xdr:cNvPr>
            <xdr:cNvSpPr txBox="1"/>
          </xdr:nvSpPr>
          <xdr:spPr>
            <a:xfrm>
              <a:off x="3982356" y="9447440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=1;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=−1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40610E6-F84C-9A4E-AC75-BE4F072C47D9}"/>
                </a:ext>
              </a:extLst>
            </xdr:cNvPr>
            <xdr:cNvSpPr txBox="1"/>
          </xdr:nvSpPr>
          <xdr:spPr>
            <a:xfrm>
              <a:off x="3982356" y="9447440"/>
              <a:ext cx="1527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1=0; 𝐶_2=1; 𝐶_3=−1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192767</xdr:colOff>
      <xdr:row>51</xdr:row>
      <xdr:rowOff>158750</xdr:rowOff>
    </xdr:from>
    <xdr:ext cx="1963423" cy="4784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E5D57D9B-4E8B-1A43-9910-C5EB3E9D1DB3}"/>
                </a:ext>
              </a:extLst>
            </xdr:cNvPr>
            <xdr:cNvSpPr txBox="1"/>
          </xdr:nvSpPr>
          <xdr:spPr>
            <a:xfrm>
              <a:off x="3494767" y="10610850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E5D57D9B-4E8B-1A43-9910-C5EB3E9D1DB3}"/>
                </a:ext>
              </a:extLst>
            </xdr:cNvPr>
            <xdr:cNvSpPr txBox="1"/>
          </xdr:nvSpPr>
          <xdr:spPr>
            <a:xfrm>
              <a:off x="3494767" y="10610850"/>
              <a:ext cx="1963423" cy="478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𝐿𝐾^2=∑_(𝑟=1)^𝑘▒〖(𝐶_𝑟^2)/𝑛_𝑟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2=𝑄_2/(𝑛−𝑘) ∑_(𝑟=1)^𝑘▒(𝐶_𝑟^2)/𝑛_𝑟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54</xdr:row>
      <xdr:rowOff>136071</xdr:rowOff>
    </xdr:from>
    <xdr:ext cx="189584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C3D1BD4-F1B6-4247-970E-4C47209BC6D0}"/>
                </a:ext>
              </a:extLst>
            </xdr:cNvPr>
            <xdr:cNvSpPr txBox="1"/>
          </xdr:nvSpPr>
          <xdr:spPr>
            <a:xfrm>
              <a:off x="3506107" y="11197771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C3D1BD4-F1B6-4247-970E-4C47209BC6D0}"/>
                </a:ext>
              </a:extLst>
            </xdr:cNvPr>
            <xdr:cNvSpPr txBox="1"/>
          </xdr:nvSpPr>
          <xdr:spPr>
            <a:xfrm>
              <a:off x="3506107" y="11197771"/>
              <a:ext cx="18958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−𝑆_𝐿𝐾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204107</xdr:colOff>
      <xdr:row>56</xdr:row>
      <xdr:rowOff>136071</xdr:rowOff>
    </xdr:from>
    <xdr:ext cx="186692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B31B2CC-A4CA-894B-9491-A475E69CF22C}"/>
                </a:ext>
              </a:extLst>
            </xdr:cNvPr>
            <xdr:cNvSpPr txBox="1"/>
          </xdr:nvSpPr>
          <xdr:spPr>
            <a:xfrm>
              <a:off x="3519022" y="11662935"/>
              <a:ext cx="186692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𝐿𝐾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B31B2CC-A4CA-894B-9491-A475E69CF22C}"/>
                </a:ext>
              </a:extLst>
            </xdr:cNvPr>
            <xdr:cNvSpPr txBox="1"/>
          </xdr:nvSpPr>
          <xdr:spPr>
            <a:xfrm>
              <a:off x="3519022" y="11662935"/>
              <a:ext cx="186692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𝐿𝐾</a:t>
              </a:r>
              <a:r>
                <a:rPr lang="en-GB" sz="1100" b="0" i="0">
                  <a:latin typeface="Cambria Math" panose="02040503050406030204" pitchFamily="18" charset="0"/>
                </a:rPr>
                <a:t>) ̂</a:t>
              </a:r>
              <a:r>
                <a:rPr lang="en-US" sz="1100" b="0" i="0">
                  <a:latin typeface="Cambria Math" panose="02040503050406030204" pitchFamily="18" charset="0"/>
                </a:rPr>
                <a:t>+𝑆_𝐿𝐾 √((𝑘−1) 𝐹_(1−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𝛼, 𝑘−1, 𝑛−𝑘) 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810C-2A48-1B44-BCB9-F53F6A4F3FAA}">
  <dimension ref="A1:J71"/>
  <sheetViews>
    <sheetView workbookViewId="0">
      <selection activeCell="J10" sqref="J10"/>
    </sheetView>
  </sheetViews>
  <sheetFormatPr baseColWidth="10" defaultRowHeight="16" x14ac:dyDescent="0.2"/>
  <sheetData>
    <row r="1" spans="1:10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H1" s="5" t="s">
        <v>10</v>
      </c>
      <c r="I1" s="5" t="s">
        <v>11</v>
      </c>
      <c r="J1" s="5" t="s">
        <v>12</v>
      </c>
    </row>
    <row r="2" spans="1:10" x14ac:dyDescent="0.2">
      <c r="A2" s="3">
        <f ca="1">_xlfn.NORM.INV(RAND(), 1, 1)</f>
        <v>1.6988214543143405</v>
      </c>
      <c r="B2" s="3">
        <f ca="1">_xlfn.NORM.INV(RAND(), 2, 1)</f>
        <v>1.2868496245727608</v>
      </c>
      <c r="C2" s="3">
        <f ca="1">_xlfn.NORM.INV(RAND(), 4, 1)</f>
        <v>4.3467083021444433</v>
      </c>
      <c r="D2" s="3">
        <f ca="1">_xlfn.NORM.INV(RAND(), 7, 1)</f>
        <v>6.5477822126826712</v>
      </c>
      <c r="E2" s="3">
        <f ca="1">_xlfn.NORM.INV(RAND(), 9, 1)</f>
        <v>9.769121435253453</v>
      </c>
      <c r="H2" s="3">
        <f ca="1">_xlfn.NORM.INV(RAND(), 5, 2)</f>
        <v>4.8864107054014596</v>
      </c>
      <c r="I2" s="3">
        <f ca="1">_xlfn.NORM.INV(RAND(), 5, 2)</f>
        <v>4.5018970336866158</v>
      </c>
      <c r="J2" s="3">
        <f ca="1">_xlfn.NORM.INV(RAND(), 7, 2)</f>
        <v>10.081580240912304</v>
      </c>
    </row>
    <row r="3" spans="1:10" x14ac:dyDescent="0.2">
      <c r="A3" s="3">
        <f t="shared" ref="A3:A51" ca="1" si="0">_xlfn.NORM.INV(RAND(), 1, 1)</f>
        <v>1.0812322163221533</v>
      </c>
      <c r="B3" s="3">
        <f t="shared" ref="B3:B61" ca="1" si="1">_xlfn.NORM.INV(RAND(), 2, 1)</f>
        <v>2.7001983200353945</v>
      </c>
      <c r="C3" s="3">
        <f t="shared" ref="C3:C51" ca="1" si="2">_xlfn.NORM.INV(RAND(), 4, 1)</f>
        <v>4.1250527938064474</v>
      </c>
      <c r="D3" s="3">
        <f t="shared" ref="D3:D66" ca="1" si="3">_xlfn.NORM.INV(RAND(), 7, 1)</f>
        <v>6.1766768337108013</v>
      </c>
      <c r="E3" s="3">
        <f t="shared" ref="E3:E51" ca="1" si="4">_xlfn.NORM.INV(RAND(), 9, 1)</f>
        <v>8.9388183843425519</v>
      </c>
      <c r="H3" s="3">
        <f t="shared" ref="H3:I21" ca="1" si="5">_xlfn.NORM.INV(RAND(), 5, 2)</f>
        <v>6.7302414242503179</v>
      </c>
      <c r="I3" s="3">
        <f t="shared" ca="1" si="5"/>
        <v>4.3930983187098338</v>
      </c>
      <c r="J3" s="3">
        <f t="shared" ref="J3:J16" ca="1" si="6">_xlfn.NORM.INV(RAND(), 7, 2)</f>
        <v>8.3566426941320202</v>
      </c>
    </row>
    <row r="4" spans="1:10" x14ac:dyDescent="0.2">
      <c r="A4" s="3">
        <f t="shared" ca="1" si="0"/>
        <v>2.5302468126306938</v>
      </c>
      <c r="B4" s="3">
        <f t="shared" ca="1" si="1"/>
        <v>0.81942004719602335</v>
      </c>
      <c r="C4" s="3">
        <f t="shared" ca="1" si="2"/>
        <v>2.7183070956725373</v>
      </c>
      <c r="D4" s="3">
        <f t="shared" ca="1" si="3"/>
        <v>8.898741732891855</v>
      </c>
      <c r="E4" s="3">
        <f t="shared" ca="1" si="4"/>
        <v>7.9294019449782756</v>
      </c>
      <c r="H4" s="3">
        <f t="shared" ca="1" si="5"/>
        <v>5.4468691452057012</v>
      </c>
      <c r="I4" s="3">
        <f t="shared" ca="1" si="5"/>
        <v>1.1687184586385935</v>
      </c>
      <c r="J4" s="3">
        <f t="shared" ca="1" si="6"/>
        <v>10.688860301342858</v>
      </c>
    </row>
    <row r="5" spans="1:10" x14ac:dyDescent="0.2">
      <c r="A5" s="3">
        <f t="shared" ca="1" si="0"/>
        <v>1.1078992641654191</v>
      </c>
      <c r="B5" s="3">
        <f t="shared" ca="1" si="1"/>
        <v>0.24253998743147909</v>
      </c>
      <c r="C5" s="3">
        <f t="shared" ca="1" si="2"/>
        <v>3.484500363580191</v>
      </c>
      <c r="D5" s="3">
        <f t="shared" ca="1" si="3"/>
        <v>7.6729960181858168</v>
      </c>
      <c r="E5" s="3">
        <f t="shared" ca="1" si="4"/>
        <v>12.062376716927602</v>
      </c>
      <c r="H5" s="3">
        <f t="shared" ca="1" si="5"/>
        <v>5.721003516316137</v>
      </c>
      <c r="I5" s="3">
        <f t="shared" ca="1" si="5"/>
        <v>2.9913221397616887</v>
      </c>
      <c r="J5" s="3">
        <f t="shared" ca="1" si="6"/>
        <v>3.4958210824301195</v>
      </c>
    </row>
    <row r="6" spans="1:10" x14ac:dyDescent="0.2">
      <c r="A6" s="3">
        <f t="shared" ca="1" si="0"/>
        <v>3.5931052763560984</v>
      </c>
      <c r="B6" s="3">
        <f t="shared" ca="1" si="1"/>
        <v>2.7881232409298842</v>
      </c>
      <c r="C6" s="3">
        <f t="shared" ca="1" si="2"/>
        <v>3.9070513899069303</v>
      </c>
      <c r="D6" s="3">
        <f t="shared" ca="1" si="3"/>
        <v>6.359770483621169</v>
      </c>
      <c r="E6" s="3">
        <f t="shared" ca="1" si="4"/>
        <v>11.536220759797724</v>
      </c>
      <c r="H6" s="3">
        <f t="shared" ca="1" si="5"/>
        <v>6.0975518526956147</v>
      </c>
      <c r="I6" s="3">
        <f t="shared" ca="1" si="5"/>
        <v>3.9643006844100235</v>
      </c>
      <c r="J6" s="3">
        <f t="shared" ca="1" si="6"/>
        <v>7.2349134155445567</v>
      </c>
    </row>
    <row r="7" spans="1:10" x14ac:dyDescent="0.2">
      <c r="A7" s="3">
        <f t="shared" ca="1" si="0"/>
        <v>0.50661057562262957</v>
      </c>
      <c r="B7" s="3">
        <f t="shared" ca="1" si="1"/>
        <v>0.87036809396174397</v>
      </c>
      <c r="C7" s="3">
        <f t="shared" ca="1" si="2"/>
        <v>4.2564849848301991</v>
      </c>
      <c r="D7" s="3">
        <f t="shared" ca="1" si="3"/>
        <v>6.7983993315171336</v>
      </c>
      <c r="E7" s="3">
        <f t="shared" ca="1" si="4"/>
        <v>8.8629793764319018</v>
      </c>
      <c r="H7" s="3">
        <f t="shared" ca="1" si="5"/>
        <v>5.3777816275949082</v>
      </c>
      <c r="I7" s="3">
        <f t="shared" ca="1" si="5"/>
        <v>8.0887932455581222</v>
      </c>
      <c r="J7" s="3">
        <f t="shared" ca="1" si="6"/>
        <v>8.7826548802287938</v>
      </c>
    </row>
    <row r="8" spans="1:10" x14ac:dyDescent="0.2">
      <c r="A8" s="3">
        <f t="shared" ca="1" si="0"/>
        <v>2.6127355672242065</v>
      </c>
      <c r="B8" s="3">
        <f t="shared" ca="1" si="1"/>
        <v>0.87039275796583104</v>
      </c>
      <c r="C8" s="3">
        <f t="shared" ca="1" si="2"/>
        <v>5.8343990711392815</v>
      </c>
      <c r="D8" s="3">
        <f t="shared" ca="1" si="3"/>
        <v>7.0579628523459599</v>
      </c>
      <c r="E8" s="3">
        <f t="shared" ca="1" si="4"/>
        <v>10.35871336806002</v>
      </c>
      <c r="H8" s="3">
        <f t="shared" ca="1" si="5"/>
        <v>6.9689212120843216</v>
      </c>
      <c r="I8" s="3">
        <f t="shared" ca="1" si="5"/>
        <v>3.0726705913183223</v>
      </c>
      <c r="J8" s="3">
        <f t="shared" ca="1" si="6"/>
        <v>5.4861978402247349</v>
      </c>
    </row>
    <row r="9" spans="1:10" x14ac:dyDescent="0.2">
      <c r="A9" s="3">
        <f t="shared" ca="1" si="0"/>
        <v>1.1800936003240781</v>
      </c>
      <c r="B9" s="3">
        <f t="shared" ca="1" si="1"/>
        <v>2.0276303987234701</v>
      </c>
      <c r="C9" s="3">
        <f t="shared" ca="1" si="2"/>
        <v>4.3724336341768755</v>
      </c>
      <c r="D9" s="3">
        <f t="shared" ca="1" si="3"/>
        <v>7.8199851512622018</v>
      </c>
      <c r="E9" s="3">
        <f t="shared" ca="1" si="4"/>
        <v>7.8270336852906759</v>
      </c>
      <c r="H9" s="3">
        <f t="shared" ca="1" si="5"/>
        <v>3.2566205362013649</v>
      </c>
      <c r="I9" s="3">
        <f t="shared" ca="1" si="5"/>
        <v>7.581648489311009</v>
      </c>
      <c r="J9" s="3">
        <f t="shared" ca="1" si="6"/>
        <v>6.8286273883202009</v>
      </c>
    </row>
    <row r="10" spans="1:10" x14ac:dyDescent="0.2">
      <c r="A10" s="3">
        <f t="shared" ca="1" si="0"/>
        <v>-4.7732287629761894E-2</v>
      </c>
      <c r="B10" s="3">
        <f t="shared" ca="1" si="1"/>
        <v>2.5867596046502346</v>
      </c>
      <c r="C10" s="3">
        <f t="shared" ca="1" si="2"/>
        <v>5.5355186279242359</v>
      </c>
      <c r="D10" s="3">
        <f t="shared" ca="1" si="3"/>
        <v>6.8130658456776771</v>
      </c>
      <c r="E10" s="3">
        <f t="shared" ca="1" si="4"/>
        <v>10.287549518321232</v>
      </c>
      <c r="H10" s="3">
        <f t="shared" ca="1" si="5"/>
        <v>6.470913694690422</v>
      </c>
      <c r="I10" s="3">
        <f t="shared" ca="1" si="5"/>
        <v>6.4251135059683948</v>
      </c>
      <c r="J10" s="3">
        <f t="shared" ca="1" si="6"/>
        <v>8.3508528792893326</v>
      </c>
    </row>
    <row r="11" spans="1:10" x14ac:dyDescent="0.2">
      <c r="A11" s="3">
        <f t="shared" ca="1" si="0"/>
        <v>1.1571455171350169</v>
      </c>
      <c r="B11" s="3">
        <f t="shared" ca="1" si="1"/>
        <v>2.8674200627498254</v>
      </c>
      <c r="C11" s="3">
        <f t="shared" ca="1" si="2"/>
        <v>5.6004311162142635</v>
      </c>
      <c r="D11" s="3">
        <f t="shared" ca="1" si="3"/>
        <v>6.7554360408683767</v>
      </c>
      <c r="E11" s="3">
        <f t="shared" ca="1" si="4"/>
        <v>7.9903549384279149</v>
      </c>
      <c r="H11" s="3">
        <f t="shared" ca="1" si="5"/>
        <v>2.7786342080720634</v>
      </c>
      <c r="I11" s="3">
        <f t="shared" ca="1" si="5"/>
        <v>2.8680214962727186</v>
      </c>
      <c r="J11" s="3">
        <f t="shared" ca="1" si="6"/>
        <v>9.2084324900458867</v>
      </c>
    </row>
    <row r="12" spans="1:10" x14ac:dyDescent="0.2">
      <c r="A12" s="3">
        <f t="shared" ca="1" si="0"/>
        <v>2.1382056047019127</v>
      </c>
      <c r="B12" s="3">
        <f t="shared" ca="1" si="1"/>
        <v>1.7239961877983427</v>
      </c>
      <c r="C12" s="3">
        <f t="shared" ca="1" si="2"/>
        <v>3.5267541324116163</v>
      </c>
      <c r="D12" s="3">
        <f t="shared" ca="1" si="3"/>
        <v>7.506667328950889</v>
      </c>
      <c r="E12" s="3">
        <f t="shared" ca="1" si="4"/>
        <v>10.8954494354437</v>
      </c>
      <c r="H12" s="3">
        <f t="shared" ca="1" si="5"/>
        <v>5.3068935653015545</v>
      </c>
      <c r="I12" s="3">
        <f t="shared" ca="1" si="5"/>
        <v>5.6127053789027563</v>
      </c>
      <c r="J12" s="3">
        <f t="shared" ca="1" si="6"/>
        <v>6.5184680687700922</v>
      </c>
    </row>
    <row r="13" spans="1:10" x14ac:dyDescent="0.2">
      <c r="A13" s="3">
        <f t="shared" ca="1" si="0"/>
        <v>0.91741737952306401</v>
      </c>
      <c r="B13" s="3">
        <f t="shared" ca="1" si="1"/>
        <v>1.7745973006736313</v>
      </c>
      <c r="C13" s="3">
        <f t="shared" ca="1" si="2"/>
        <v>3.7390432214864058</v>
      </c>
      <c r="D13" s="3">
        <f t="shared" ca="1" si="3"/>
        <v>7.2219653230711973</v>
      </c>
      <c r="E13" s="3">
        <f t="shared" ca="1" si="4"/>
        <v>9.1557494432030957</v>
      </c>
      <c r="H13" s="3">
        <f t="shared" ca="1" si="5"/>
        <v>7.1767300670117979</v>
      </c>
      <c r="I13" s="3">
        <f t="shared" ca="1" si="5"/>
        <v>2.9447243156486365</v>
      </c>
      <c r="J13" s="3">
        <f t="shared" ca="1" si="6"/>
        <v>5.0048670001055235</v>
      </c>
    </row>
    <row r="14" spans="1:10" x14ac:dyDescent="0.2">
      <c r="A14" s="3">
        <f t="shared" ca="1" si="0"/>
        <v>1.5413209481699872</v>
      </c>
      <c r="B14" s="3">
        <f t="shared" ca="1" si="1"/>
        <v>0.42577146253498821</v>
      </c>
      <c r="C14" s="3">
        <f t="shared" ca="1" si="2"/>
        <v>5.6785514165574842</v>
      </c>
      <c r="D14" s="3">
        <f t="shared" ca="1" si="3"/>
        <v>6.6266262494101777</v>
      </c>
      <c r="E14" s="3">
        <f t="shared" ca="1" si="4"/>
        <v>8.2651022679379675</v>
      </c>
      <c r="H14" s="3">
        <f t="shared" ca="1" si="5"/>
        <v>6.58041141933872</v>
      </c>
      <c r="I14" s="3">
        <f t="shared" ca="1" si="5"/>
        <v>2.603446283974582</v>
      </c>
      <c r="J14" s="3">
        <f t="shared" ca="1" si="6"/>
        <v>4.4615707805067917</v>
      </c>
    </row>
    <row r="15" spans="1:10" x14ac:dyDescent="0.2">
      <c r="A15" s="3">
        <f t="shared" ca="1" si="0"/>
        <v>0.89149465774147107</v>
      </c>
      <c r="B15" s="3">
        <f t="shared" ca="1" si="1"/>
        <v>3.2589509496267812</v>
      </c>
      <c r="C15" s="3">
        <f t="shared" ca="1" si="2"/>
        <v>2.8749697523460727</v>
      </c>
      <c r="D15" s="3">
        <f t="shared" ca="1" si="3"/>
        <v>7.9558327551894266</v>
      </c>
      <c r="E15" s="3">
        <f t="shared" ca="1" si="4"/>
        <v>9.2072305800050174</v>
      </c>
      <c r="H15" s="3">
        <f t="shared" ca="1" si="5"/>
        <v>3.714292189575219</v>
      </c>
      <c r="I15" s="3">
        <f t="shared" ca="1" si="5"/>
        <v>6.5571857774006723</v>
      </c>
      <c r="J15" s="3">
        <f t="shared" ca="1" si="6"/>
        <v>5.206349564924178</v>
      </c>
    </row>
    <row r="16" spans="1:10" x14ac:dyDescent="0.2">
      <c r="A16" s="3">
        <f t="shared" ca="1" si="0"/>
        <v>1.8856289565547275</v>
      </c>
      <c r="B16" s="3">
        <f t="shared" ca="1" si="1"/>
        <v>3.0254265976756241</v>
      </c>
      <c r="C16" s="3">
        <f t="shared" ca="1" si="2"/>
        <v>4.1633461080113916</v>
      </c>
      <c r="D16" s="3">
        <f t="shared" ca="1" si="3"/>
        <v>7.395468008569793</v>
      </c>
      <c r="E16" s="3">
        <f t="shared" ca="1" si="4"/>
        <v>8.7381840340908852</v>
      </c>
      <c r="H16" s="3">
        <f t="shared" ca="1" si="5"/>
        <v>6.8574716827333688</v>
      </c>
      <c r="I16" s="3">
        <f t="shared" ca="1" si="5"/>
        <v>2.9061276086003907</v>
      </c>
      <c r="J16" s="3">
        <f t="shared" ca="1" si="6"/>
        <v>3.9855197971205278</v>
      </c>
    </row>
    <row r="17" spans="1:9" x14ac:dyDescent="0.2">
      <c r="A17" s="3">
        <f t="shared" ca="1" si="0"/>
        <v>0.72080042160163205</v>
      </c>
      <c r="B17" s="3">
        <f t="shared" ca="1" si="1"/>
        <v>2.1455639467526724</v>
      </c>
      <c r="C17" s="3">
        <f t="shared" ca="1" si="2"/>
        <v>5.8169500876821374</v>
      </c>
      <c r="D17" s="3">
        <f t="shared" ca="1" si="3"/>
        <v>6.4259659885404075</v>
      </c>
      <c r="E17" s="3">
        <f t="shared" ca="1" si="4"/>
        <v>8.3576843829764211</v>
      </c>
      <c r="H17" s="3">
        <f t="shared" ca="1" si="5"/>
        <v>3.558323348509516</v>
      </c>
      <c r="I17" s="3">
        <f t="shared" ca="1" si="5"/>
        <v>3.7362853904537818</v>
      </c>
    </row>
    <row r="18" spans="1:9" x14ac:dyDescent="0.2">
      <c r="A18" s="3">
        <f t="shared" ca="1" si="0"/>
        <v>-0.1806887680365965</v>
      </c>
      <c r="B18" s="3">
        <f t="shared" ca="1" si="1"/>
        <v>2.6731495191817776</v>
      </c>
      <c r="C18" s="3">
        <f t="shared" ca="1" si="2"/>
        <v>4.3023605879260423</v>
      </c>
      <c r="D18" s="3">
        <f t="shared" ca="1" si="3"/>
        <v>7.9641452382098263</v>
      </c>
      <c r="E18" s="3">
        <f t="shared" ca="1" si="4"/>
        <v>10.246726722591118</v>
      </c>
      <c r="H18" s="3">
        <f t="shared" ca="1" si="5"/>
        <v>7.8666332736549656</v>
      </c>
      <c r="I18" s="3">
        <f t="shared" ca="1" si="5"/>
        <v>2.4482565450583711</v>
      </c>
    </row>
    <row r="19" spans="1:9" x14ac:dyDescent="0.2">
      <c r="A19" s="3">
        <f t="shared" ca="1" si="0"/>
        <v>0.97039251897208312</v>
      </c>
      <c r="B19" s="3">
        <f t="shared" ca="1" si="1"/>
        <v>3.7065361630596492</v>
      </c>
      <c r="C19" s="3">
        <f t="shared" ca="1" si="2"/>
        <v>4.5545779095658645</v>
      </c>
      <c r="D19" s="3">
        <f t="shared" ca="1" si="3"/>
        <v>6.4931658900853231</v>
      </c>
      <c r="E19" s="3">
        <f t="shared" ca="1" si="4"/>
        <v>6.8589167354529703</v>
      </c>
      <c r="H19" s="3">
        <f t="shared" ca="1" si="5"/>
        <v>6.0742675480047739</v>
      </c>
      <c r="I19" s="3">
        <f t="shared" ca="1" si="5"/>
        <v>2.6437805386026718</v>
      </c>
    </row>
    <row r="20" spans="1:9" x14ac:dyDescent="0.2">
      <c r="A20" s="3">
        <f t="shared" ca="1" si="0"/>
        <v>0.95989056715536503</v>
      </c>
      <c r="B20" s="3">
        <f t="shared" ca="1" si="1"/>
        <v>1.8668745362395969</v>
      </c>
      <c r="C20" s="3">
        <f t="shared" ca="1" si="2"/>
        <v>5.1098207775620175</v>
      </c>
      <c r="D20" s="3">
        <f t="shared" ca="1" si="3"/>
        <v>8.5509953573118818</v>
      </c>
      <c r="E20" s="3">
        <f t="shared" ca="1" si="4"/>
        <v>9.901502906771519</v>
      </c>
      <c r="H20" s="3">
        <f t="shared" ca="1" si="5"/>
        <v>6.9060948475246811</v>
      </c>
      <c r="I20" s="3">
        <f t="shared" ca="1" si="5"/>
        <v>3.9272873012583602</v>
      </c>
    </row>
    <row r="21" spans="1:9" x14ac:dyDescent="0.2">
      <c r="A21" s="3">
        <f t="shared" ca="1" si="0"/>
        <v>2.0903459011466778</v>
      </c>
      <c r="B21" s="3">
        <f t="shared" ca="1" si="1"/>
        <v>2.1395507929597515</v>
      </c>
      <c r="C21" s="3">
        <f t="shared" ca="1" si="2"/>
        <v>6.8249837361022463</v>
      </c>
      <c r="D21" s="3">
        <f t="shared" ca="1" si="3"/>
        <v>8.2653195977573848</v>
      </c>
      <c r="E21" s="3">
        <f t="shared" ca="1" si="4"/>
        <v>9.521489039283825</v>
      </c>
      <c r="H21" s="3">
        <f t="shared" ca="1" si="5"/>
        <v>6.3963457304291342</v>
      </c>
      <c r="I21" s="3">
        <f t="shared" ca="1" si="5"/>
        <v>7.1005331953859443</v>
      </c>
    </row>
    <row r="22" spans="1:9" x14ac:dyDescent="0.2">
      <c r="A22" s="3">
        <f t="shared" ca="1" si="0"/>
        <v>2.6409461417132576</v>
      </c>
      <c r="B22" s="3">
        <f t="shared" ca="1" si="1"/>
        <v>3.1036178951530333</v>
      </c>
      <c r="C22" s="3">
        <f t="shared" ca="1" si="2"/>
        <v>4.6658393422755555</v>
      </c>
      <c r="D22" s="3">
        <f t="shared" ca="1" si="3"/>
        <v>7.8880944369445221</v>
      </c>
      <c r="E22" s="3">
        <f t="shared" ca="1" si="4"/>
        <v>8.4554193642014699</v>
      </c>
      <c r="I22" s="3">
        <f t="shared" ref="I22" ca="1" si="7">_xlfn.NORM.INV(RAND(), 5, 2)</f>
        <v>3.5707970640144477</v>
      </c>
    </row>
    <row r="23" spans="1:9" x14ac:dyDescent="0.2">
      <c r="A23" s="3">
        <f t="shared" ca="1" si="0"/>
        <v>1.4055661214469799</v>
      </c>
      <c r="B23" s="3">
        <f t="shared" ca="1" si="1"/>
        <v>0.49431122539154915</v>
      </c>
      <c r="C23" s="3">
        <f t="shared" ca="1" si="2"/>
        <v>5.4757984829310526</v>
      </c>
      <c r="D23" s="3">
        <f t="shared" ca="1" si="3"/>
        <v>7.9590701338650192</v>
      </c>
      <c r="E23" s="3">
        <f t="shared" ca="1" si="4"/>
        <v>8.903973207869619</v>
      </c>
    </row>
    <row r="24" spans="1:9" x14ac:dyDescent="0.2">
      <c r="A24" s="3">
        <f t="shared" ca="1" si="0"/>
        <v>0.28920787057182662</v>
      </c>
      <c r="B24" s="3">
        <f t="shared" ca="1" si="1"/>
        <v>2.16759014543404</v>
      </c>
      <c r="C24" s="3">
        <f t="shared" ca="1" si="2"/>
        <v>4.0518157823201992</v>
      </c>
      <c r="D24" s="3">
        <f t="shared" ca="1" si="3"/>
        <v>6.8437233282512135</v>
      </c>
      <c r="E24" s="3">
        <f t="shared" ca="1" si="4"/>
        <v>8.9276135677306794</v>
      </c>
    </row>
    <row r="25" spans="1:9" x14ac:dyDescent="0.2">
      <c r="A25" s="3">
        <f t="shared" ca="1" si="0"/>
        <v>1.0640270843722317</v>
      </c>
      <c r="B25" s="3">
        <f t="shared" ca="1" si="1"/>
        <v>1.4936354725798426</v>
      </c>
      <c r="C25" s="3">
        <f t="shared" ca="1" si="2"/>
        <v>2.7440436305696707</v>
      </c>
      <c r="D25" s="3">
        <f t="shared" ca="1" si="3"/>
        <v>7.3654585718831225</v>
      </c>
      <c r="E25" s="3">
        <f t="shared" ca="1" si="4"/>
        <v>8.1235791850450099</v>
      </c>
    </row>
    <row r="26" spans="1:9" x14ac:dyDescent="0.2">
      <c r="A26" s="3">
        <f t="shared" ca="1" si="0"/>
        <v>1.4844181294533105</v>
      </c>
      <c r="B26" s="3">
        <f t="shared" ca="1" si="1"/>
        <v>1.8676801000004244</v>
      </c>
      <c r="C26" s="3">
        <f t="shared" ca="1" si="2"/>
        <v>3.9562319849015797</v>
      </c>
      <c r="D26" s="3">
        <f t="shared" ca="1" si="3"/>
        <v>5.8099746046990761</v>
      </c>
      <c r="E26" s="3">
        <f t="shared" ca="1" si="4"/>
        <v>7.7500682760482018</v>
      </c>
    </row>
    <row r="27" spans="1:9" x14ac:dyDescent="0.2">
      <c r="A27" s="3">
        <f t="shared" ca="1" si="0"/>
        <v>-0.39529917742418608</v>
      </c>
      <c r="B27" s="3">
        <f t="shared" ca="1" si="1"/>
        <v>1.3771386167524289</v>
      </c>
      <c r="C27" s="3">
        <f t="shared" ca="1" si="2"/>
        <v>1.7047672934163418</v>
      </c>
      <c r="D27" s="3">
        <f t="shared" ca="1" si="3"/>
        <v>6.7054003958794759</v>
      </c>
      <c r="E27" s="3">
        <f t="shared" ca="1" si="4"/>
        <v>8.9968190425481858</v>
      </c>
    </row>
    <row r="28" spans="1:9" x14ac:dyDescent="0.2">
      <c r="A28" s="3">
        <f t="shared" ca="1" si="0"/>
        <v>1.0322302840025497</v>
      </c>
      <c r="B28" s="3">
        <f t="shared" ca="1" si="1"/>
        <v>2.0975313898991508</v>
      </c>
      <c r="C28" s="3">
        <f t="shared" ca="1" si="2"/>
        <v>4.8583639261406191</v>
      </c>
      <c r="D28" s="3">
        <f t="shared" ca="1" si="3"/>
        <v>8.0402169419098204</v>
      </c>
      <c r="E28" s="3">
        <f t="shared" ca="1" si="4"/>
        <v>9.7598853482428964</v>
      </c>
    </row>
    <row r="29" spans="1:9" x14ac:dyDescent="0.2">
      <c r="A29" s="3">
        <f t="shared" ca="1" si="0"/>
        <v>2.1124802819119672</v>
      </c>
      <c r="B29" s="3">
        <f t="shared" ca="1" si="1"/>
        <v>3.2885666635010957</v>
      </c>
      <c r="C29" s="3">
        <f t="shared" ca="1" si="2"/>
        <v>4.0184752380215754</v>
      </c>
      <c r="D29" s="3">
        <f t="shared" ca="1" si="3"/>
        <v>9.4803908193376962</v>
      </c>
      <c r="E29" s="3">
        <f t="shared" ca="1" si="4"/>
        <v>8.039031817928306</v>
      </c>
    </row>
    <row r="30" spans="1:9" x14ac:dyDescent="0.2">
      <c r="A30" s="3">
        <f t="shared" ca="1" si="0"/>
        <v>0.34230667366836698</v>
      </c>
      <c r="B30" s="3">
        <f t="shared" ca="1" si="1"/>
        <v>2.8649524275712901</v>
      </c>
      <c r="C30" s="3">
        <f t="shared" ca="1" si="2"/>
        <v>3.5007343098351056</v>
      </c>
      <c r="D30" s="3">
        <f t="shared" ca="1" si="3"/>
        <v>6.3047330321004731</v>
      </c>
      <c r="E30" s="3">
        <f t="shared" ca="1" si="4"/>
        <v>9.7237056826871235</v>
      </c>
    </row>
    <row r="31" spans="1:9" x14ac:dyDescent="0.2">
      <c r="A31" s="3">
        <f t="shared" ca="1" si="0"/>
        <v>0.2836362720446346</v>
      </c>
      <c r="B31" s="3">
        <f t="shared" ca="1" si="1"/>
        <v>1.4704789675647838</v>
      </c>
      <c r="C31" s="3">
        <f t="shared" ca="1" si="2"/>
        <v>4.0667024099357949</v>
      </c>
      <c r="D31" s="3">
        <f t="shared" ca="1" si="3"/>
        <v>6.6604031804007002</v>
      </c>
      <c r="E31" s="3">
        <f t="shared" ca="1" si="4"/>
        <v>8.5255815699599413</v>
      </c>
    </row>
    <row r="32" spans="1:9" x14ac:dyDescent="0.2">
      <c r="A32" s="3">
        <f t="shared" ca="1" si="0"/>
        <v>2.1742093149236501</v>
      </c>
      <c r="B32" s="3">
        <f t="shared" ca="1" si="1"/>
        <v>1.3358358979019163</v>
      </c>
      <c r="C32" s="3">
        <f t="shared" ca="1" si="2"/>
        <v>4.3198891533411405</v>
      </c>
      <c r="D32" s="3">
        <f t="shared" ca="1" si="3"/>
        <v>7.9149235700156098</v>
      </c>
      <c r="E32" s="3">
        <f t="shared" ca="1" si="4"/>
        <v>8.2297306816476379</v>
      </c>
    </row>
    <row r="33" spans="1:5" x14ac:dyDescent="0.2">
      <c r="A33" s="3">
        <f t="shared" ca="1" si="0"/>
        <v>0.91732017013431455</v>
      </c>
      <c r="B33" s="3">
        <f t="shared" ca="1" si="1"/>
        <v>2.7408715184339871</v>
      </c>
      <c r="C33" s="3">
        <f t="shared" ca="1" si="2"/>
        <v>4.2002959210591566</v>
      </c>
      <c r="D33" s="3">
        <f t="shared" ca="1" si="3"/>
        <v>7.8429221840210781</v>
      </c>
      <c r="E33" s="3">
        <f t="shared" ca="1" si="4"/>
        <v>10.100531786385334</v>
      </c>
    </row>
    <row r="34" spans="1:5" x14ac:dyDescent="0.2">
      <c r="A34" s="3">
        <f t="shared" ca="1" si="0"/>
        <v>0.76547160369595701</v>
      </c>
      <c r="B34" s="3">
        <f t="shared" ca="1" si="1"/>
        <v>2.5602637305180043</v>
      </c>
      <c r="C34" s="3">
        <f t="shared" ca="1" si="2"/>
        <v>3.8742282253537441</v>
      </c>
      <c r="D34" s="3">
        <f t="shared" ca="1" si="3"/>
        <v>6.6719602160581122</v>
      </c>
      <c r="E34" s="3">
        <f t="shared" ca="1" si="4"/>
        <v>10.10467065933396</v>
      </c>
    </row>
    <row r="35" spans="1:5" x14ac:dyDescent="0.2">
      <c r="A35" s="3">
        <f t="shared" ca="1" si="0"/>
        <v>1.2777597314498401</v>
      </c>
      <c r="B35" s="3">
        <f t="shared" ca="1" si="1"/>
        <v>1.3608799528421711</v>
      </c>
      <c r="C35" s="3">
        <f t="shared" ca="1" si="2"/>
        <v>3.3804288952599202</v>
      </c>
      <c r="D35" s="3">
        <f t="shared" ca="1" si="3"/>
        <v>7.7241491300354612</v>
      </c>
      <c r="E35" s="3">
        <f t="shared" ca="1" si="4"/>
        <v>10.049889098338822</v>
      </c>
    </row>
    <row r="36" spans="1:5" x14ac:dyDescent="0.2">
      <c r="A36" s="3">
        <f t="shared" ca="1" si="0"/>
        <v>1.2970881680134938</v>
      </c>
      <c r="B36" s="3">
        <f t="shared" ca="1" si="1"/>
        <v>3.20157286444599</v>
      </c>
      <c r="C36" s="3">
        <f t="shared" ca="1" si="2"/>
        <v>4.3751253906936345</v>
      </c>
      <c r="D36" s="3">
        <f t="shared" ca="1" si="3"/>
        <v>6.373730228661449</v>
      </c>
      <c r="E36" s="3">
        <f t="shared" ca="1" si="4"/>
        <v>9.2529601711385681</v>
      </c>
    </row>
    <row r="37" spans="1:5" x14ac:dyDescent="0.2">
      <c r="A37" s="3">
        <f t="shared" ca="1" si="0"/>
        <v>1.0974895572757735</v>
      </c>
      <c r="B37" s="3">
        <f t="shared" ca="1" si="1"/>
        <v>0.18170836133028234</v>
      </c>
      <c r="C37" s="3">
        <f t="shared" ca="1" si="2"/>
        <v>4.5670322866326902</v>
      </c>
      <c r="D37" s="3">
        <f t="shared" ca="1" si="3"/>
        <v>6.2786699057916753</v>
      </c>
      <c r="E37" s="3">
        <f t="shared" ca="1" si="4"/>
        <v>10.915235293076234</v>
      </c>
    </row>
    <row r="38" spans="1:5" x14ac:dyDescent="0.2">
      <c r="A38" s="3">
        <f t="shared" ca="1" si="0"/>
        <v>0.841943007439798</v>
      </c>
      <c r="B38" s="3">
        <f t="shared" ca="1" si="1"/>
        <v>2.8840276905706861</v>
      </c>
      <c r="C38" s="3">
        <f t="shared" ca="1" si="2"/>
        <v>3.8988475155302029</v>
      </c>
      <c r="D38" s="3">
        <f t="shared" ca="1" si="3"/>
        <v>6.3700801554965771</v>
      </c>
      <c r="E38" s="3">
        <f t="shared" ca="1" si="4"/>
        <v>9.5037063244911373</v>
      </c>
    </row>
    <row r="39" spans="1:5" x14ac:dyDescent="0.2">
      <c r="A39" s="3">
        <f t="shared" ca="1" si="0"/>
        <v>1.3058030169834911</v>
      </c>
      <c r="B39" s="3">
        <f t="shared" ca="1" si="1"/>
        <v>3.171051254596303</v>
      </c>
      <c r="C39" s="3">
        <f t="shared" ca="1" si="2"/>
        <v>3.7194787441589829</v>
      </c>
      <c r="D39" s="3">
        <f t="shared" ca="1" si="3"/>
        <v>8.621626294292188</v>
      </c>
      <c r="E39" s="3">
        <f t="shared" ca="1" si="4"/>
        <v>8.7848386057597185</v>
      </c>
    </row>
    <row r="40" spans="1:5" x14ac:dyDescent="0.2">
      <c r="A40" s="3">
        <f t="shared" ca="1" si="0"/>
        <v>0.34077776352012534</v>
      </c>
      <c r="B40" s="3">
        <f t="shared" ca="1" si="1"/>
        <v>2.984077567796402</v>
      </c>
      <c r="C40" s="3">
        <f t="shared" ca="1" si="2"/>
        <v>4.2501539047254413</v>
      </c>
      <c r="D40" s="3">
        <f t="shared" ca="1" si="3"/>
        <v>6.901995213274474</v>
      </c>
      <c r="E40" s="3">
        <f t="shared" ca="1" si="4"/>
        <v>9.0266524100695804</v>
      </c>
    </row>
    <row r="41" spans="1:5" x14ac:dyDescent="0.2">
      <c r="A41" s="3">
        <f t="shared" ca="1" si="0"/>
        <v>1.2357681016214992</v>
      </c>
      <c r="B41" s="3">
        <f t="shared" ca="1" si="1"/>
        <v>2.0220411652776895</v>
      </c>
      <c r="C41" s="3">
        <f t="shared" ca="1" si="2"/>
        <v>4.5172399973121369</v>
      </c>
      <c r="D41" s="3">
        <f t="shared" ca="1" si="3"/>
        <v>8.9539511524890223</v>
      </c>
      <c r="E41" s="3">
        <f t="shared" ca="1" si="4"/>
        <v>7.2399541087999815</v>
      </c>
    </row>
    <row r="42" spans="1:5" x14ac:dyDescent="0.2">
      <c r="A42" s="3">
        <f t="shared" ca="1" si="0"/>
        <v>-1.0413114232047729</v>
      </c>
      <c r="B42" s="3">
        <f t="shared" ca="1" si="1"/>
        <v>2.5227461006430349</v>
      </c>
      <c r="C42" s="3">
        <f t="shared" ca="1" si="2"/>
        <v>3.2251846621132776</v>
      </c>
      <c r="D42" s="3">
        <f t="shared" ca="1" si="3"/>
        <v>7.6423394639702602</v>
      </c>
      <c r="E42" s="3">
        <f t="shared" ca="1" si="4"/>
        <v>8.3135298847025947</v>
      </c>
    </row>
    <row r="43" spans="1:5" x14ac:dyDescent="0.2">
      <c r="A43" s="3">
        <f t="shared" ca="1" si="0"/>
        <v>0.67888872108887321</v>
      </c>
      <c r="B43" s="3">
        <f t="shared" ca="1" si="1"/>
        <v>0.81877617343875175</v>
      </c>
      <c r="C43" s="3">
        <f t="shared" ca="1" si="2"/>
        <v>4.6775799952558668</v>
      </c>
      <c r="D43" s="3">
        <f t="shared" ca="1" si="3"/>
        <v>8.5985213178136082</v>
      </c>
      <c r="E43" s="3">
        <f t="shared" ca="1" si="4"/>
        <v>11.230691883928618</v>
      </c>
    </row>
    <row r="44" spans="1:5" x14ac:dyDescent="0.2">
      <c r="A44" s="3">
        <f t="shared" ca="1" si="0"/>
        <v>0.47862924710814969</v>
      </c>
      <c r="B44" s="3">
        <f t="shared" ca="1" si="1"/>
        <v>0.94131015985923927</v>
      </c>
      <c r="C44" s="3">
        <f t="shared" ca="1" si="2"/>
        <v>2.7771955692540655</v>
      </c>
      <c r="D44" s="3">
        <f t="shared" ca="1" si="3"/>
        <v>6.4352071047068176</v>
      </c>
      <c r="E44" s="3">
        <f t="shared" ca="1" si="4"/>
        <v>8.7318475988389999</v>
      </c>
    </row>
    <row r="45" spans="1:5" x14ac:dyDescent="0.2">
      <c r="A45" s="3">
        <f t="shared" ca="1" si="0"/>
        <v>0.94877172820969702</v>
      </c>
      <c r="B45" s="3">
        <f t="shared" ca="1" si="1"/>
        <v>3.7007727303744442</v>
      </c>
      <c r="C45" s="3">
        <f t="shared" ca="1" si="2"/>
        <v>4.486065752175846</v>
      </c>
      <c r="D45" s="3">
        <f t="shared" ca="1" si="3"/>
        <v>8.0728555846128369</v>
      </c>
      <c r="E45" s="3">
        <f t="shared" ca="1" si="4"/>
        <v>9.6611397209989338</v>
      </c>
    </row>
    <row r="46" spans="1:5" x14ac:dyDescent="0.2">
      <c r="A46" s="3">
        <f t="shared" ca="1" si="0"/>
        <v>0.22040495240318647</v>
      </c>
      <c r="B46" s="3">
        <f t="shared" ca="1" si="1"/>
        <v>2.4105096740630194</v>
      </c>
      <c r="C46" s="3">
        <f t="shared" ca="1" si="2"/>
        <v>4.0009589484349766</v>
      </c>
      <c r="D46" s="3">
        <f t="shared" ca="1" si="3"/>
        <v>8.8308734391652841</v>
      </c>
      <c r="E46" s="3">
        <f t="shared" ca="1" si="4"/>
        <v>9.1067979486516499</v>
      </c>
    </row>
    <row r="47" spans="1:5" x14ac:dyDescent="0.2">
      <c r="A47" s="3">
        <f t="shared" ca="1" si="0"/>
        <v>0.30778385158321053</v>
      </c>
      <c r="B47" s="3">
        <f t="shared" ca="1" si="1"/>
        <v>2.6899991432235564</v>
      </c>
      <c r="C47" s="3">
        <f t="shared" ca="1" si="2"/>
        <v>6.4987435624935177</v>
      </c>
      <c r="D47" s="3">
        <f t="shared" ca="1" si="3"/>
        <v>6.6928470087383563</v>
      </c>
      <c r="E47" s="3">
        <f t="shared" ca="1" si="4"/>
        <v>10.943938060463733</v>
      </c>
    </row>
    <row r="48" spans="1:5" x14ac:dyDescent="0.2">
      <c r="A48" s="3">
        <f t="shared" ca="1" si="0"/>
        <v>6.0382844323588536E-2</v>
      </c>
      <c r="B48" s="3">
        <f t="shared" ca="1" si="1"/>
        <v>2.9949617214561424</v>
      </c>
      <c r="C48" s="3">
        <f t="shared" ca="1" si="2"/>
        <v>4.0126207885925007</v>
      </c>
      <c r="D48" s="3">
        <f t="shared" ca="1" si="3"/>
        <v>6.8577463864824431</v>
      </c>
      <c r="E48" s="3">
        <f t="shared" ca="1" si="4"/>
        <v>9.2134590145989304</v>
      </c>
    </row>
    <row r="49" spans="1:5" x14ac:dyDescent="0.2">
      <c r="A49" s="3">
        <f t="shared" ca="1" si="0"/>
        <v>0.70175548787567188</v>
      </c>
      <c r="B49" s="3">
        <f t="shared" ca="1" si="1"/>
        <v>1.5973238832316028</v>
      </c>
      <c r="C49" s="3">
        <f t="shared" ca="1" si="2"/>
        <v>4.2491377551264904</v>
      </c>
      <c r="D49" s="3">
        <f t="shared" ca="1" si="3"/>
        <v>8.2372098212078715</v>
      </c>
      <c r="E49" s="3">
        <f t="shared" ca="1" si="4"/>
        <v>8.6915786622249183</v>
      </c>
    </row>
    <row r="50" spans="1:5" x14ac:dyDescent="0.2">
      <c r="A50" s="3">
        <f t="shared" ca="1" si="0"/>
        <v>2.8618782604849571</v>
      </c>
      <c r="B50" s="3">
        <f t="shared" ca="1" si="1"/>
        <v>1.8152521831111275</v>
      </c>
      <c r="C50" s="3">
        <f t="shared" ca="1" si="2"/>
        <v>3.1354748849605105</v>
      </c>
      <c r="D50" s="3">
        <f t="shared" ca="1" si="3"/>
        <v>6.716566009466642</v>
      </c>
      <c r="E50" s="3">
        <f t="shared" ca="1" si="4"/>
        <v>8.9929315800151599</v>
      </c>
    </row>
    <row r="51" spans="1:5" x14ac:dyDescent="0.2">
      <c r="A51" s="3">
        <f t="shared" ca="1" si="0"/>
        <v>3.4353904026726543</v>
      </c>
      <c r="B51" s="3">
        <f t="shared" ca="1" si="1"/>
        <v>3.4457348209375622</v>
      </c>
      <c r="C51" s="3">
        <f t="shared" ca="1" si="2"/>
        <v>3.7174569209159052</v>
      </c>
      <c r="D51" s="3">
        <f t="shared" ca="1" si="3"/>
        <v>8.0040234865283395</v>
      </c>
      <c r="E51" s="3">
        <f t="shared" ca="1" si="4"/>
        <v>8.161264743101448</v>
      </c>
    </row>
    <row r="52" spans="1:5" x14ac:dyDescent="0.2">
      <c r="B52" s="3">
        <f t="shared" ca="1" si="1"/>
        <v>1.1027694813354527</v>
      </c>
      <c r="D52" s="3">
        <f t="shared" ca="1" si="3"/>
        <v>6.6475564590567542</v>
      </c>
    </row>
    <row r="53" spans="1:5" x14ac:dyDescent="0.2">
      <c r="B53" s="3">
        <f t="shared" ca="1" si="1"/>
        <v>3.0626766834783128</v>
      </c>
      <c r="D53" s="3">
        <f t="shared" ca="1" si="3"/>
        <v>7.8453880271246677</v>
      </c>
    </row>
    <row r="54" spans="1:5" x14ac:dyDescent="0.2">
      <c r="B54" s="3">
        <f t="shared" ca="1" si="1"/>
        <v>1.6362471125508442</v>
      </c>
      <c r="D54" s="3">
        <f t="shared" ca="1" si="3"/>
        <v>8.4701396043340775</v>
      </c>
    </row>
    <row r="55" spans="1:5" x14ac:dyDescent="0.2">
      <c r="B55" s="3">
        <f t="shared" ca="1" si="1"/>
        <v>0.95695055701447673</v>
      </c>
      <c r="D55" s="3">
        <f t="shared" ca="1" si="3"/>
        <v>6.2706241326790106</v>
      </c>
    </row>
    <row r="56" spans="1:5" x14ac:dyDescent="0.2">
      <c r="B56" s="3">
        <f t="shared" ca="1" si="1"/>
        <v>0.98226037205970029</v>
      </c>
      <c r="D56" s="3">
        <f t="shared" ca="1" si="3"/>
        <v>6.4776545070426739</v>
      </c>
    </row>
    <row r="57" spans="1:5" x14ac:dyDescent="0.2">
      <c r="B57" s="3">
        <f t="shared" ca="1" si="1"/>
        <v>1.5085436499031339</v>
      </c>
      <c r="D57" s="3">
        <f t="shared" ca="1" si="3"/>
        <v>9.4115104387477846</v>
      </c>
    </row>
    <row r="58" spans="1:5" x14ac:dyDescent="0.2">
      <c r="B58" s="3">
        <f t="shared" ca="1" si="1"/>
        <v>2.0540088729963677</v>
      </c>
      <c r="D58" s="3">
        <f t="shared" ca="1" si="3"/>
        <v>7.022093731695267</v>
      </c>
    </row>
    <row r="59" spans="1:5" x14ac:dyDescent="0.2">
      <c r="B59" s="3">
        <f t="shared" ca="1" si="1"/>
        <v>3.3171566571209112</v>
      </c>
      <c r="D59" s="3">
        <f t="shared" ca="1" si="3"/>
        <v>6.4576561098726017</v>
      </c>
    </row>
    <row r="60" spans="1:5" x14ac:dyDescent="0.2">
      <c r="B60" s="3">
        <f t="shared" ca="1" si="1"/>
        <v>1.904032250567069</v>
      </c>
      <c r="D60" s="3">
        <f t="shared" ca="1" si="3"/>
        <v>7.5370395614457006</v>
      </c>
    </row>
    <row r="61" spans="1:5" x14ac:dyDescent="0.2">
      <c r="B61" s="3">
        <f t="shared" ca="1" si="1"/>
        <v>3.5043748727290458</v>
      </c>
      <c r="D61" s="3">
        <f t="shared" ca="1" si="3"/>
        <v>6.7262027609963848</v>
      </c>
    </row>
    <row r="62" spans="1:5" x14ac:dyDescent="0.2">
      <c r="D62" s="3">
        <f t="shared" ca="1" si="3"/>
        <v>7.2158286960133058</v>
      </c>
    </row>
    <row r="63" spans="1:5" x14ac:dyDescent="0.2">
      <c r="D63" s="3">
        <f t="shared" ca="1" si="3"/>
        <v>7.6340121221977837</v>
      </c>
    </row>
    <row r="64" spans="1:5" x14ac:dyDescent="0.2">
      <c r="D64" s="3">
        <f t="shared" ca="1" si="3"/>
        <v>6.6894512846194329</v>
      </c>
    </row>
    <row r="65" spans="4:4" x14ac:dyDescent="0.2">
      <c r="D65" s="3">
        <f t="shared" ca="1" si="3"/>
        <v>5.4262258222754376</v>
      </c>
    </row>
    <row r="66" spans="4:4" x14ac:dyDescent="0.2">
      <c r="D66" s="3">
        <f t="shared" ca="1" si="3"/>
        <v>5.4762544859075124</v>
      </c>
    </row>
    <row r="67" spans="4:4" x14ac:dyDescent="0.2">
      <c r="D67" s="3">
        <f t="shared" ref="D67:D71" ca="1" si="8">_xlfn.NORM.INV(RAND(), 7, 1)</f>
        <v>6.6008595118118256</v>
      </c>
    </row>
    <row r="68" spans="4:4" x14ac:dyDescent="0.2">
      <c r="D68" s="3">
        <f t="shared" ca="1" si="8"/>
        <v>5.7685195551088402</v>
      </c>
    </row>
    <row r="69" spans="4:4" x14ac:dyDescent="0.2">
      <c r="D69" s="3">
        <f t="shared" ca="1" si="8"/>
        <v>5.7544596072700545</v>
      </c>
    </row>
    <row r="70" spans="4:4" x14ac:dyDescent="0.2">
      <c r="D70" s="3">
        <f t="shared" ca="1" si="8"/>
        <v>8.7678548017464877</v>
      </c>
    </row>
    <row r="71" spans="4:4" x14ac:dyDescent="0.2">
      <c r="D71" s="3">
        <f t="shared" ca="1" si="8"/>
        <v>7.9398580276628126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240B-0A85-0B4F-9A99-012DEBD3C2A1}">
  <dimension ref="A1:L71"/>
  <sheetViews>
    <sheetView zoomScale="115" workbookViewId="0">
      <selection activeCell="H19" sqref="H19"/>
    </sheetView>
  </sheetViews>
  <sheetFormatPr baseColWidth="10" defaultRowHeight="16" x14ac:dyDescent="0.2"/>
  <sheetData>
    <row r="1" spans="1:12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x14ac:dyDescent="0.2">
      <c r="A2" s="2">
        <v>1.7070540583788651</v>
      </c>
      <c r="B2" s="2">
        <v>1.8815999703772608</v>
      </c>
      <c r="C2" s="2">
        <v>3.8127744893678335</v>
      </c>
      <c r="D2" s="2">
        <v>6.3056230541467908</v>
      </c>
      <c r="E2" s="2">
        <v>11.065486136813133</v>
      </c>
      <c r="G2" s="3" t="s">
        <v>0</v>
      </c>
      <c r="H2" s="5">
        <v>1</v>
      </c>
      <c r="I2" s="5">
        <v>2</v>
      </c>
      <c r="J2" s="5">
        <v>4</v>
      </c>
      <c r="K2" s="5">
        <v>7</v>
      </c>
      <c r="L2" s="5">
        <v>9</v>
      </c>
    </row>
    <row r="3" spans="1:12" x14ac:dyDescent="0.2">
      <c r="A3" s="2">
        <v>1.5525671369397189</v>
      </c>
      <c r="B3" s="2">
        <v>1.7205165939718987</v>
      </c>
      <c r="C3" s="2">
        <v>2.3105045501526873</v>
      </c>
      <c r="D3" s="2">
        <v>4.8922427063023264</v>
      </c>
      <c r="E3" s="2">
        <v>11.7412121985161</v>
      </c>
      <c r="G3" s="3" t="s">
        <v>13</v>
      </c>
      <c r="H3" s="5">
        <v>1</v>
      </c>
      <c r="I3" s="5">
        <v>1</v>
      </c>
      <c r="J3" s="5">
        <v>1</v>
      </c>
      <c r="K3" s="5">
        <v>1</v>
      </c>
      <c r="L3" s="5">
        <v>1</v>
      </c>
    </row>
    <row r="4" spans="1:12" x14ac:dyDescent="0.2">
      <c r="A4" s="2">
        <v>2.0023675216236496</v>
      </c>
      <c r="B4" s="2">
        <v>1.1237227727619103</v>
      </c>
      <c r="C4" s="2">
        <v>4.0028558872929008</v>
      </c>
      <c r="D4" s="2">
        <v>7.6511599520086708</v>
      </c>
      <c r="E4" s="2">
        <v>9.5035138632950957</v>
      </c>
      <c r="G4" s="3" t="s">
        <v>1</v>
      </c>
      <c r="H4" s="5">
        <v>50</v>
      </c>
      <c r="I4" s="5">
        <v>60</v>
      </c>
      <c r="J4" s="5">
        <v>50</v>
      </c>
      <c r="K4" s="5">
        <v>70</v>
      </c>
      <c r="L4" s="5">
        <v>50</v>
      </c>
    </row>
    <row r="5" spans="1:12" x14ac:dyDescent="0.2">
      <c r="A5" s="2">
        <v>0.97848737718050383</v>
      </c>
      <c r="B5" s="2">
        <v>1.5322235087848854</v>
      </c>
      <c r="C5" s="2">
        <v>2.998990651712762</v>
      </c>
      <c r="D5" s="2">
        <v>7.6335233882720939</v>
      </c>
      <c r="E5" s="2">
        <v>7.7914518840788185</v>
      </c>
      <c r="G5" s="9"/>
      <c r="H5" s="9">
        <f>AVERAGE(A2:A51)</f>
        <v>1.1266804631787872</v>
      </c>
      <c r="I5" s="9">
        <f>AVERAGE(B2:B61)</f>
        <v>1.7237401987650722</v>
      </c>
      <c r="J5" s="9">
        <f>AVERAGE(C2:C51)</f>
        <v>3.7693359162268378</v>
      </c>
      <c r="K5" s="9">
        <f>AVERAGE(D2:D71)</f>
        <v>7.2506044098090676</v>
      </c>
      <c r="L5" s="9">
        <f>AVERAGE(E2:E51)</f>
        <v>9.1939863253471064</v>
      </c>
    </row>
    <row r="6" spans="1:12" x14ac:dyDescent="0.2">
      <c r="A6" s="2">
        <v>-6.1761373036420375E-2</v>
      </c>
      <c r="B6" s="2">
        <v>2.7827082704890898</v>
      </c>
      <c r="C6" s="2">
        <v>3.7133016125741123</v>
      </c>
      <c r="D6" s="2">
        <v>7.8656244120079304</v>
      </c>
      <c r="E6" s="2">
        <v>9.2848577714015725</v>
      </c>
      <c r="G6" s="10"/>
      <c r="H6" s="10"/>
      <c r="I6" s="10"/>
      <c r="J6" s="10"/>
      <c r="K6" s="10"/>
      <c r="L6" s="10"/>
    </row>
    <row r="7" spans="1:12" x14ac:dyDescent="0.2">
      <c r="A7" s="2">
        <v>0.7772513346925668</v>
      </c>
      <c r="B7" s="2">
        <v>1.1688218549094107</v>
      </c>
      <c r="C7" s="2">
        <v>4.4424916580000025</v>
      </c>
      <c r="D7" s="2">
        <v>7.8072257545394566</v>
      </c>
      <c r="E7" s="2">
        <v>8.2113842703256523</v>
      </c>
    </row>
    <row r="8" spans="1:12" x14ac:dyDescent="0.2">
      <c r="A8" s="2">
        <v>-1.3105337848016765</v>
      </c>
      <c r="B8" s="2">
        <v>1.3153718150090055</v>
      </c>
      <c r="C8" s="2">
        <v>5.7247227070625986</v>
      </c>
      <c r="D8" s="2">
        <v>4.8208118620055203</v>
      </c>
      <c r="E8" s="2">
        <v>8.9856227847558063</v>
      </c>
      <c r="G8" s="40"/>
      <c r="H8" s="40"/>
      <c r="I8" s="3">
        <f>SUM(A2:E51,B52:B61,D52:D71)/SUM(H4:L4)</f>
        <v>4.6980959137506257</v>
      </c>
    </row>
    <row r="9" spans="1:12" x14ac:dyDescent="0.2">
      <c r="A9" s="2">
        <v>0.71651311955119268</v>
      </c>
      <c r="B9" s="2">
        <v>3.6448361012016486</v>
      </c>
      <c r="C9" s="2">
        <v>2.3828150159445798</v>
      </c>
      <c r="D9" s="2">
        <v>6.2992388763681406</v>
      </c>
      <c r="E9" s="2">
        <v>8.3315893878663463</v>
      </c>
    </row>
    <row r="10" spans="1:12" x14ac:dyDescent="0.2">
      <c r="A10" s="2">
        <v>1.6994558493483676</v>
      </c>
      <c r="B10" s="2">
        <v>1.3480856389648106</v>
      </c>
      <c r="C10" s="2">
        <v>3.6357915526663027</v>
      </c>
      <c r="D10" s="2">
        <v>6.6423844915225825</v>
      </c>
      <c r="E10" s="2">
        <v>9.0862331540749413</v>
      </c>
      <c r="G10" s="41"/>
      <c r="H10" s="41"/>
      <c r="I10" s="41"/>
      <c r="J10" s="41"/>
      <c r="K10" s="41"/>
    </row>
    <row r="11" spans="1:12" x14ac:dyDescent="0.2">
      <c r="A11" s="2">
        <v>0.99923915469294977</v>
      </c>
      <c r="B11" s="2">
        <v>1.8537214248423175</v>
      </c>
      <c r="C11" s="2">
        <v>4.2802813602122738</v>
      </c>
      <c r="D11" s="2">
        <v>6.7285796946863856</v>
      </c>
      <c r="E11" s="2">
        <v>8.0367449032033917</v>
      </c>
      <c r="G11" s="41"/>
      <c r="H11" s="41"/>
      <c r="I11" s="41"/>
      <c r="J11" s="41"/>
      <c r="K11" s="41"/>
    </row>
    <row r="12" spans="1:12" ht="17" thickBot="1" x14ac:dyDescent="0.25">
      <c r="A12" s="2">
        <v>1.8422290731408102</v>
      </c>
      <c r="B12" s="2">
        <v>1.5019458493493227</v>
      </c>
      <c r="C12" s="2">
        <v>5.2678402909877988</v>
      </c>
      <c r="D12" s="2">
        <v>7.0227427670078724</v>
      </c>
      <c r="E12" s="2">
        <v>8.5493115542783826</v>
      </c>
    </row>
    <row r="13" spans="1:12" x14ac:dyDescent="0.2">
      <c r="A13" s="2">
        <v>0.77415322883028703</v>
      </c>
      <c r="B13" s="2">
        <v>0.76716321030643475</v>
      </c>
      <c r="C13" s="2">
        <v>3.4961447326821782</v>
      </c>
      <c r="D13" s="2">
        <v>7.8729174443541616</v>
      </c>
      <c r="E13" s="2">
        <v>9.0685999023991446</v>
      </c>
      <c r="G13" s="42"/>
      <c r="H13" s="43"/>
      <c r="I13" s="12"/>
      <c r="J13" s="44"/>
      <c r="K13" s="45"/>
    </row>
    <row r="14" spans="1:12" x14ac:dyDescent="0.2">
      <c r="A14" s="2">
        <v>-0.47545642921142317</v>
      </c>
      <c r="B14" s="2">
        <v>-1.3697228188966903E-2</v>
      </c>
      <c r="C14" s="2">
        <v>1.9047634368686426</v>
      </c>
      <c r="D14" s="2">
        <v>7.8421557846151195</v>
      </c>
      <c r="E14" s="2">
        <v>9.6724417085945085</v>
      </c>
      <c r="G14" s="13"/>
      <c r="H14" s="14"/>
      <c r="I14" s="14"/>
      <c r="J14" s="14"/>
      <c r="K14" s="15"/>
    </row>
    <row r="15" spans="1:12" x14ac:dyDescent="0.2">
      <c r="A15" s="2">
        <v>1.372639063915823</v>
      </c>
      <c r="B15" s="2">
        <v>4.3252846110122949</v>
      </c>
      <c r="C15" s="2">
        <v>3.164036638632151</v>
      </c>
      <c r="D15" s="2">
        <v>8.7833281476469072</v>
      </c>
      <c r="E15" s="2">
        <v>9.1928257284506838</v>
      </c>
      <c r="G15" s="39"/>
      <c r="H15" s="40"/>
      <c r="I15" s="3">
        <f>H4*(H5-I8)^2 + I4*(I5-I8)^2 + J4*(J5-I8)^2 + K4*(K5-I8)^2 + L4*(L5-I8)^2</f>
        <v>2678.4101910610107</v>
      </c>
      <c r="J15" s="14"/>
      <c r="K15" s="15"/>
    </row>
    <row r="16" spans="1:12" x14ac:dyDescent="0.2">
      <c r="A16" s="2">
        <v>0.92931504223101924</v>
      </c>
      <c r="B16" s="2">
        <v>2.1774746958665636</v>
      </c>
      <c r="C16" s="2">
        <v>4.6330364589568473</v>
      </c>
      <c r="D16" s="2">
        <v>7.7669799604003673</v>
      </c>
      <c r="E16" s="2">
        <v>11.200107114387883</v>
      </c>
      <c r="G16" s="16"/>
      <c r="H16" s="17"/>
      <c r="I16" s="14"/>
      <c r="J16" s="14"/>
      <c r="K16" s="15"/>
    </row>
    <row r="17" spans="1:11" x14ac:dyDescent="0.2">
      <c r="A17" s="2">
        <v>2.4873969910822931</v>
      </c>
      <c r="B17" s="2">
        <v>0.85280139075293904</v>
      </c>
      <c r="C17" s="2">
        <v>5.2763511397832303</v>
      </c>
      <c r="D17" s="2">
        <v>7.5664870696205693</v>
      </c>
      <c r="E17" s="2">
        <v>9.8176917684961182</v>
      </c>
      <c r="G17" s="39"/>
      <c r="H17" s="40"/>
      <c r="I17" s="28">
        <f>_xlfn.VAR.P(A2:A51) * H4+_xlfn.VAR.P(B2:B61)*I4 +_xlfn.VAR.P(C2:C51) *J4+_xlfn.VAR.P(D2:D71)*K4+_xlfn.VAR.P(E2:E51)*L4</f>
        <v>305.70571459921211</v>
      </c>
      <c r="J17" s="14"/>
      <c r="K17" s="15"/>
    </row>
    <row r="18" spans="1:11" x14ac:dyDescent="0.2">
      <c r="A18" s="2">
        <v>-0.6209889883553501</v>
      </c>
      <c r="B18" s="2">
        <v>-0.55175446266037032</v>
      </c>
      <c r="C18" s="2">
        <v>3.6945255731481157</v>
      </c>
      <c r="D18" s="2">
        <v>8.4630147925280443</v>
      </c>
      <c r="E18" s="2">
        <v>8.3763767750364497</v>
      </c>
      <c r="G18" s="16"/>
      <c r="H18" s="17"/>
      <c r="I18" s="14"/>
      <c r="J18" s="14"/>
      <c r="K18" s="15"/>
    </row>
    <row r="19" spans="1:11" x14ac:dyDescent="0.2">
      <c r="A19" s="2">
        <v>1.988532022297504</v>
      </c>
      <c r="B19" s="2">
        <v>2.8388292433027602</v>
      </c>
      <c r="C19" s="2">
        <v>1.3304834837908421</v>
      </c>
      <c r="D19" s="2">
        <v>8.4046825919215173</v>
      </c>
      <c r="E19" s="2">
        <v>9.3920126930784509</v>
      </c>
      <c r="G19" s="18"/>
      <c r="H19" s="11">
        <f>($I$15/4)/($I$17/(SUM(H4:L4)-5))</f>
        <v>602.34628219775857</v>
      </c>
      <c r="I19" s="14"/>
      <c r="J19" s="14"/>
      <c r="K19" s="15"/>
    </row>
    <row r="20" spans="1:11" ht="17" thickBot="1" x14ac:dyDescent="0.25">
      <c r="A20" s="2">
        <v>0.7540613317895285</v>
      </c>
      <c r="B20" s="2">
        <v>0.71259743540945153</v>
      </c>
      <c r="C20" s="2">
        <v>3.9579502855419495</v>
      </c>
      <c r="D20" s="2">
        <v>6.4982737979093059</v>
      </c>
      <c r="E20" s="2">
        <v>8.2867215898872466</v>
      </c>
      <c r="G20" s="19"/>
      <c r="H20" s="20">
        <f>_xlfn.F.INV(0.95, 4, SUM(H4:L4)-5)</f>
        <v>2.4044700886133872</v>
      </c>
      <c r="I20" s="20" t="s">
        <v>2</v>
      </c>
      <c r="J20" s="21" t="s">
        <v>3</v>
      </c>
      <c r="K20" s="22"/>
    </row>
    <row r="21" spans="1:11" x14ac:dyDescent="0.2">
      <c r="A21" s="2">
        <v>1.277143321548887</v>
      </c>
      <c r="B21" s="2">
        <v>3.4474977099909618</v>
      </c>
      <c r="C21" s="2">
        <v>1.9433367352322146</v>
      </c>
      <c r="D21" s="2">
        <v>7.6256969302170852</v>
      </c>
      <c r="E21" s="2">
        <v>10.120019187305743</v>
      </c>
    </row>
    <row r="22" spans="1:11" x14ac:dyDescent="0.2">
      <c r="A22" s="2">
        <v>2.6315534195954271</v>
      </c>
      <c r="B22" s="2">
        <v>3.4019787169603752</v>
      </c>
      <c r="C22" s="2">
        <v>2.2387727180996229</v>
      </c>
      <c r="D22" s="2">
        <v>6.9592037525187527</v>
      </c>
      <c r="E22" s="2">
        <v>9.4455951388291464</v>
      </c>
    </row>
    <row r="23" spans="1:11" x14ac:dyDescent="0.2">
      <c r="A23" s="2">
        <v>0.53063617209639924</v>
      </c>
      <c r="B23" s="2">
        <v>2.1818481489035464</v>
      </c>
      <c r="C23" s="2">
        <v>4.8446064829816748</v>
      </c>
      <c r="D23" s="2">
        <v>7.8149466900674591</v>
      </c>
      <c r="E23" s="2">
        <v>10.240132279438335</v>
      </c>
    </row>
    <row r="24" spans="1:11" x14ac:dyDescent="0.2">
      <c r="A24" s="2">
        <v>0.98941998903858364</v>
      </c>
      <c r="B24" s="2">
        <v>0.74552292613142201</v>
      </c>
      <c r="C24" s="2">
        <v>4.3294245231787283</v>
      </c>
      <c r="D24" s="2">
        <v>7.3443698907085597</v>
      </c>
      <c r="E24" s="2">
        <v>8.8745118782277341</v>
      </c>
    </row>
    <row r="25" spans="1:11" x14ac:dyDescent="0.2">
      <c r="A25" s="2">
        <v>3.0652443604208237</v>
      </c>
      <c r="B25" s="2">
        <v>1.1363447547213872</v>
      </c>
      <c r="C25" s="2">
        <v>2.2872177424273987</v>
      </c>
      <c r="D25" s="2">
        <v>7.8050345956225016</v>
      </c>
      <c r="E25" s="2">
        <v>8.3739886507307055</v>
      </c>
    </row>
    <row r="26" spans="1:11" x14ac:dyDescent="0.2">
      <c r="A26" s="2">
        <v>2.1152345802025003</v>
      </c>
      <c r="B26" s="2">
        <v>2.0224992026455171</v>
      </c>
      <c r="C26" s="2">
        <v>4.2727385259250736</v>
      </c>
      <c r="D26" s="2">
        <v>7.3791168336671182</v>
      </c>
      <c r="E26" s="2">
        <v>9.0098904884386517</v>
      </c>
    </row>
    <row r="27" spans="1:11" x14ac:dyDescent="0.2">
      <c r="A27" s="2">
        <v>-1.5617023331409916</v>
      </c>
      <c r="B27" s="2">
        <v>1.8044409254427143</v>
      </c>
      <c r="C27" s="2">
        <v>3.4264800097676922</v>
      </c>
      <c r="D27" s="2">
        <v>9.2792649849272788</v>
      </c>
      <c r="E27" s="2">
        <v>9.2002049845123164</v>
      </c>
    </row>
    <row r="28" spans="1:11" x14ac:dyDescent="0.2">
      <c r="A28" s="2">
        <v>1.1064726595668546</v>
      </c>
      <c r="B28" s="2">
        <v>3.1168801096046335</v>
      </c>
      <c r="C28" s="2">
        <v>4.0023549924921715</v>
      </c>
      <c r="D28" s="2">
        <v>7.8025996999246692</v>
      </c>
      <c r="E28" s="2">
        <v>9.1250092417349133</v>
      </c>
    </row>
    <row r="29" spans="1:11" x14ac:dyDescent="0.2">
      <c r="A29" s="2">
        <v>-4.6469586092141357E-2</v>
      </c>
      <c r="B29" s="2">
        <v>0.27818863516415115</v>
      </c>
      <c r="C29" s="2">
        <v>2.4028081210305006</v>
      </c>
      <c r="D29" s="2">
        <v>7.2998113751675469</v>
      </c>
      <c r="E29" s="2">
        <v>9.061210439138101</v>
      </c>
    </row>
    <row r="30" spans="1:11" x14ac:dyDescent="0.2">
      <c r="A30" s="2">
        <v>0.96789786968348335</v>
      </c>
      <c r="B30" s="2">
        <v>2.1535486595736772</v>
      </c>
      <c r="C30" s="2">
        <v>4.3180474684445294</v>
      </c>
      <c r="D30" s="2">
        <v>6.4522879644831015</v>
      </c>
      <c r="E30" s="2">
        <v>10.273096215426321</v>
      </c>
    </row>
    <row r="31" spans="1:11" x14ac:dyDescent="0.2">
      <c r="A31" s="2">
        <v>-0.53461170167916472</v>
      </c>
      <c r="B31" s="2">
        <v>3.9090017039676668</v>
      </c>
      <c r="C31" s="2">
        <v>4.0541736679733686</v>
      </c>
      <c r="D31" s="2">
        <v>6.2307537607089074</v>
      </c>
      <c r="E31" s="2">
        <v>7.9049646265351186</v>
      </c>
    </row>
    <row r="32" spans="1:11" x14ac:dyDescent="0.2">
      <c r="A32" s="2">
        <v>-0.31631990117930164</v>
      </c>
      <c r="B32" s="2">
        <v>0.85370009445782413</v>
      </c>
      <c r="C32" s="2">
        <v>4.0562394444108989</v>
      </c>
      <c r="D32" s="2">
        <v>6.553720633815094</v>
      </c>
      <c r="E32" s="2">
        <v>10.795640634897136</v>
      </c>
    </row>
    <row r="33" spans="1:5" x14ac:dyDescent="0.2">
      <c r="A33" s="2">
        <v>-0.22570985681880895</v>
      </c>
      <c r="B33" s="2">
        <v>0.65266275320619882</v>
      </c>
      <c r="C33" s="2">
        <v>5.0154252148646066</v>
      </c>
      <c r="D33" s="2">
        <v>7.8978705041333095</v>
      </c>
      <c r="E33" s="2">
        <v>8.8126217260842257</v>
      </c>
    </row>
    <row r="34" spans="1:5" x14ac:dyDescent="0.2">
      <c r="A34" s="2">
        <v>0.44747159414930249</v>
      </c>
      <c r="B34" s="2">
        <v>1.7357523741696315</v>
      </c>
      <c r="C34" s="2">
        <v>4.6424741044752507</v>
      </c>
      <c r="D34" s="2">
        <v>6.7512753735887623</v>
      </c>
      <c r="E34" s="2">
        <v>8.5300531029882904</v>
      </c>
    </row>
    <row r="35" spans="1:5" x14ac:dyDescent="0.2">
      <c r="A35" s="2">
        <v>4.0746104376854539</v>
      </c>
      <c r="B35" s="2">
        <v>0.82498462696091468</v>
      </c>
      <c r="C35" s="2">
        <v>4.0118479680780981</v>
      </c>
      <c r="D35" s="2">
        <v>6.8967141789156914</v>
      </c>
      <c r="E35" s="2">
        <v>10.100603384721593</v>
      </c>
    </row>
    <row r="36" spans="1:5" x14ac:dyDescent="0.2">
      <c r="A36" s="2">
        <v>3.0111079438727124</v>
      </c>
      <c r="B36" s="2">
        <v>1.7242599369630123</v>
      </c>
      <c r="C36" s="2">
        <v>5.2709853502856481</v>
      </c>
      <c r="D36" s="2">
        <v>6.4107935891880787</v>
      </c>
      <c r="E36" s="2">
        <v>7.810579048771336</v>
      </c>
    </row>
    <row r="37" spans="1:5" x14ac:dyDescent="0.2">
      <c r="A37" s="2">
        <v>2.9933935336080704</v>
      </c>
      <c r="B37" s="2">
        <v>3.0291416135358515</v>
      </c>
      <c r="C37" s="2">
        <v>3.5648991112980442</v>
      </c>
      <c r="D37" s="2">
        <v>6.2750681193333797</v>
      </c>
      <c r="E37" s="2">
        <v>8.3272418396517764</v>
      </c>
    </row>
    <row r="38" spans="1:5" x14ac:dyDescent="0.2">
      <c r="A38" s="2">
        <v>1.3080977917970091</v>
      </c>
      <c r="B38" s="2">
        <v>0.70278224644029885</v>
      </c>
      <c r="C38" s="2">
        <v>3.3468381334981743</v>
      </c>
      <c r="D38" s="2">
        <v>6.8823372101067974</v>
      </c>
      <c r="E38" s="2">
        <v>8.859918180714212</v>
      </c>
    </row>
    <row r="39" spans="1:5" x14ac:dyDescent="0.2">
      <c r="A39" s="2">
        <v>2.5555826286675036</v>
      </c>
      <c r="B39" s="2">
        <v>1.0735145048170951</v>
      </c>
      <c r="C39" s="2">
        <v>4.3471041613785202</v>
      </c>
      <c r="D39" s="2">
        <v>7.2978335608697158</v>
      </c>
      <c r="E39" s="2">
        <v>11.709608427229057</v>
      </c>
    </row>
    <row r="40" spans="1:5" x14ac:dyDescent="0.2">
      <c r="A40" s="2">
        <v>2.3616888936242333</v>
      </c>
      <c r="B40" s="2">
        <v>2.7599126787264137</v>
      </c>
      <c r="C40" s="2">
        <v>3.8188410607869043</v>
      </c>
      <c r="D40" s="2">
        <v>6.8082238211729011</v>
      </c>
      <c r="E40" s="2">
        <v>9.9993711857840211</v>
      </c>
    </row>
    <row r="41" spans="1:5" x14ac:dyDescent="0.2">
      <c r="A41" s="2">
        <v>2.0016380269887852</v>
      </c>
      <c r="B41" s="2">
        <v>2.3772516589245023</v>
      </c>
      <c r="C41" s="2">
        <v>3.9778945653942968</v>
      </c>
      <c r="D41" s="2">
        <v>8.1810961768877384</v>
      </c>
      <c r="E41" s="2">
        <v>9.3647386321211759</v>
      </c>
    </row>
    <row r="42" spans="1:5" x14ac:dyDescent="0.2">
      <c r="A42" s="2">
        <v>0.47738383557041297</v>
      </c>
      <c r="B42" s="2">
        <v>1.917158818340631</v>
      </c>
      <c r="C42" s="2">
        <v>2.9877618089784104</v>
      </c>
      <c r="D42" s="2">
        <v>7.1284599663786476</v>
      </c>
      <c r="E42" s="2">
        <v>7.9966395118467162</v>
      </c>
    </row>
    <row r="43" spans="1:5" x14ac:dyDescent="0.2">
      <c r="A43" s="2">
        <v>1.3023211840644089</v>
      </c>
      <c r="B43" s="2">
        <v>1.2794353960146168</v>
      </c>
      <c r="C43" s="2">
        <v>3.4683605383393155</v>
      </c>
      <c r="D43" s="2">
        <v>6.6682136480517817</v>
      </c>
      <c r="E43" s="2">
        <v>8.006569285119884</v>
      </c>
    </row>
    <row r="44" spans="1:5" x14ac:dyDescent="0.2">
      <c r="A44" s="2">
        <v>2.2702812106536046</v>
      </c>
      <c r="B44" s="2">
        <v>1.3339840940642833</v>
      </c>
      <c r="C44" s="2">
        <v>2.2654549413033713</v>
      </c>
      <c r="D44" s="2">
        <v>7.1912930678065141</v>
      </c>
      <c r="E44" s="2">
        <v>8.784563593476884</v>
      </c>
    </row>
    <row r="45" spans="1:5" x14ac:dyDescent="0.2">
      <c r="A45" s="2">
        <v>0.30311096217373135</v>
      </c>
      <c r="B45" s="2">
        <v>3.0782459535563431</v>
      </c>
      <c r="C45" s="2">
        <v>4.7181890429704119</v>
      </c>
      <c r="D45" s="2">
        <v>7.251785835158012</v>
      </c>
      <c r="E45" s="2">
        <v>9.3395575224117788</v>
      </c>
    </row>
    <row r="46" spans="1:5" x14ac:dyDescent="0.2">
      <c r="A46" s="2">
        <v>2.7655169095014349</v>
      </c>
      <c r="B46" s="2">
        <v>-0.39214404630539157</v>
      </c>
      <c r="C46" s="2">
        <v>3.9126227290106232</v>
      </c>
      <c r="D46" s="2">
        <v>7.6721779209785783</v>
      </c>
      <c r="E46" s="2">
        <v>8.1025976733753851</v>
      </c>
    </row>
    <row r="47" spans="1:5" x14ac:dyDescent="0.2">
      <c r="A47" s="2">
        <v>0.22128749494704369</v>
      </c>
      <c r="B47" s="2">
        <v>-0.39738656920676263</v>
      </c>
      <c r="C47" s="2">
        <v>4.1541829204722998</v>
      </c>
      <c r="D47" s="2">
        <v>6.5390547344228649</v>
      </c>
      <c r="E47" s="2">
        <v>8.9394024725311514</v>
      </c>
    </row>
    <row r="48" spans="1:5" x14ac:dyDescent="0.2">
      <c r="A48" s="2">
        <v>0.58017633850867423</v>
      </c>
      <c r="B48" s="2">
        <v>3.1096703182131318</v>
      </c>
      <c r="C48" s="2">
        <v>3.9905985054049862</v>
      </c>
      <c r="D48" s="2">
        <v>6.3405541167977226</v>
      </c>
      <c r="E48" s="2">
        <v>8.6002836424426565</v>
      </c>
    </row>
    <row r="49" spans="1:5" x14ac:dyDescent="0.2">
      <c r="A49" s="2">
        <v>0.60334365267902346</v>
      </c>
      <c r="B49" s="2">
        <v>1.2524137516568419</v>
      </c>
      <c r="C49" s="2">
        <v>4.4834613156245631</v>
      </c>
      <c r="D49" s="2">
        <v>7.9125260242101909</v>
      </c>
      <c r="E49" s="2">
        <v>10.126700862297186</v>
      </c>
    </row>
    <row r="50" spans="1:5" x14ac:dyDescent="0.2">
      <c r="A50" s="2">
        <v>0.62439685426492542</v>
      </c>
      <c r="B50" s="2">
        <v>1.8014510339765848</v>
      </c>
      <c r="C50" s="2">
        <v>4.0552453825608543</v>
      </c>
      <c r="D50" s="2">
        <v>8.4263744021877169</v>
      </c>
      <c r="E50" s="2">
        <v>9.2879009865274362</v>
      </c>
    </row>
    <row r="51" spans="1:5" x14ac:dyDescent="0.2">
      <c r="A51" s="2">
        <v>0.32130314265026638</v>
      </c>
      <c r="B51" s="2">
        <v>2.2578748474828205</v>
      </c>
      <c r="C51" s="2">
        <v>4.2287469992757734</v>
      </c>
      <c r="D51" s="2">
        <v>7.6026182566126996</v>
      </c>
      <c r="E51" s="2">
        <v>8.9819162351066737</v>
      </c>
    </row>
    <row r="52" spans="1:5" x14ac:dyDescent="0.2">
      <c r="B52" s="2">
        <v>2.0176676725597837</v>
      </c>
      <c r="D52" s="2">
        <v>8.783066497926912</v>
      </c>
    </row>
    <row r="53" spans="1:5" x14ac:dyDescent="0.2">
      <c r="B53" s="2">
        <v>1.6024101931636179</v>
      </c>
      <c r="D53" s="2">
        <v>8.0999497860793639</v>
      </c>
    </row>
    <row r="54" spans="1:5" x14ac:dyDescent="0.2">
      <c r="B54" s="2">
        <v>2.0875464698525219</v>
      </c>
      <c r="D54" s="2">
        <v>6.4283087624486601</v>
      </c>
    </row>
    <row r="55" spans="1:5" x14ac:dyDescent="0.2">
      <c r="B55" s="2">
        <v>1.9253740402486774</v>
      </c>
      <c r="D55" s="2">
        <v>4.9450980593673721</v>
      </c>
    </row>
    <row r="56" spans="1:5" x14ac:dyDescent="0.2">
      <c r="B56" s="2">
        <v>1.5560279430571864</v>
      </c>
      <c r="D56" s="2">
        <v>7.5686678063450321</v>
      </c>
    </row>
    <row r="57" spans="1:5" x14ac:dyDescent="0.2">
      <c r="B57" s="2">
        <v>0.98601904905894955</v>
      </c>
      <c r="D57" s="2">
        <v>9.9810919994973837</v>
      </c>
    </row>
    <row r="58" spans="1:5" x14ac:dyDescent="0.2">
      <c r="B58" s="2">
        <v>1.6222500536666911</v>
      </c>
      <c r="D58" s="2">
        <v>4.8937672476384506</v>
      </c>
    </row>
    <row r="59" spans="1:5" x14ac:dyDescent="0.2">
      <c r="B59" s="2">
        <v>1.8760005100102477</v>
      </c>
      <c r="D59" s="2">
        <v>7.415319473643895</v>
      </c>
    </row>
    <row r="60" spans="1:5" x14ac:dyDescent="0.2">
      <c r="B60" s="2">
        <v>1.2742900760440736</v>
      </c>
      <c r="D60" s="2">
        <v>5.3427162517230968</v>
      </c>
    </row>
    <row r="61" spans="1:5" x14ac:dyDescent="0.2">
      <c r="B61" s="2">
        <v>2.3221556426790082</v>
      </c>
      <c r="D61" s="2">
        <v>5.843340228131348</v>
      </c>
    </row>
    <row r="62" spans="1:5" x14ac:dyDescent="0.2">
      <c r="D62" s="2">
        <v>6.6092561214603505</v>
      </c>
    </row>
    <row r="63" spans="1:5" x14ac:dyDescent="0.2">
      <c r="D63" s="2">
        <v>7.5786834233676421</v>
      </c>
    </row>
    <row r="64" spans="1:5" x14ac:dyDescent="0.2">
      <c r="D64" s="2">
        <v>7.3332316056868452</v>
      </c>
    </row>
    <row r="65" spans="4:4" x14ac:dyDescent="0.2">
      <c r="D65" s="2">
        <v>6.6247945957253034</v>
      </c>
    </row>
    <row r="66" spans="4:4" x14ac:dyDescent="0.2">
      <c r="D66" s="2">
        <v>7.7024502903080583</v>
      </c>
    </row>
    <row r="67" spans="4:4" x14ac:dyDescent="0.2">
      <c r="D67" s="2">
        <v>7.9275597880501216</v>
      </c>
    </row>
    <row r="68" spans="4:4" x14ac:dyDescent="0.2">
      <c r="D68" s="2">
        <v>9.7783096791238009</v>
      </c>
    </row>
    <row r="69" spans="4:4" x14ac:dyDescent="0.2">
      <c r="D69" s="2">
        <v>9.708416657272215</v>
      </c>
    </row>
    <row r="70" spans="4:4" x14ac:dyDescent="0.2">
      <c r="D70" s="2">
        <v>6.341470266597022</v>
      </c>
    </row>
    <row r="71" spans="4:4" x14ac:dyDescent="0.2">
      <c r="D71" s="2">
        <v>7.0887359797490168</v>
      </c>
    </row>
  </sheetData>
  <mergeCells count="6">
    <mergeCell ref="G17:H17"/>
    <mergeCell ref="G15:H15"/>
    <mergeCell ref="G10:K11"/>
    <mergeCell ref="G8:H8"/>
    <mergeCell ref="G13:H13"/>
    <mergeCell ref="J13:K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45B-6FA9-E043-BD97-235CE9E8BC44}">
  <dimension ref="A1:I22"/>
  <sheetViews>
    <sheetView zoomScale="125" workbookViewId="0">
      <selection activeCell="G14" sqref="G14"/>
    </sheetView>
  </sheetViews>
  <sheetFormatPr baseColWidth="10" defaultRowHeight="16" x14ac:dyDescent="0.2"/>
  <sheetData>
    <row r="1" spans="1:9" x14ac:dyDescent="0.2">
      <c r="A1" s="2" t="s">
        <v>10</v>
      </c>
      <c r="B1" s="2" t="s">
        <v>11</v>
      </c>
      <c r="C1" s="2" t="s">
        <v>12</v>
      </c>
      <c r="E1" s="23" t="s">
        <v>4</v>
      </c>
      <c r="F1" s="24" t="s">
        <v>10</v>
      </c>
      <c r="G1" s="24" t="s">
        <v>11</v>
      </c>
      <c r="H1" s="24" t="s">
        <v>12</v>
      </c>
    </row>
    <row r="2" spans="1:9" x14ac:dyDescent="0.2">
      <c r="A2" s="2">
        <v>7.6141431494713192</v>
      </c>
      <c r="B2" s="2">
        <v>5.5060485924514078</v>
      </c>
      <c r="C2" s="2">
        <v>8.2165096093919843</v>
      </c>
      <c r="E2" s="25" t="s">
        <v>0</v>
      </c>
      <c r="F2" s="26">
        <v>5</v>
      </c>
      <c r="G2" s="26">
        <v>5</v>
      </c>
      <c r="H2" s="26">
        <v>7</v>
      </c>
    </row>
    <row r="3" spans="1:9" x14ac:dyDescent="0.2">
      <c r="A3" s="2">
        <v>-0.6776305220619907</v>
      </c>
      <c r="B3" s="2">
        <v>4.3824496642450654</v>
      </c>
      <c r="C3" s="2">
        <v>6.3851940204361224</v>
      </c>
      <c r="E3" s="25" t="s">
        <v>13</v>
      </c>
      <c r="F3" s="27">
        <v>1</v>
      </c>
      <c r="G3" s="27">
        <v>1</v>
      </c>
      <c r="H3" s="27">
        <v>1</v>
      </c>
    </row>
    <row r="4" spans="1:9" x14ac:dyDescent="0.2">
      <c r="A4" s="2">
        <v>5.4404960329211907</v>
      </c>
      <c r="B4" s="2">
        <v>4.5725946986704322</v>
      </c>
      <c r="C4" s="2">
        <v>9.7090000824679787</v>
      </c>
      <c r="E4" s="25" t="s">
        <v>1</v>
      </c>
      <c r="F4" s="27">
        <v>20</v>
      </c>
      <c r="G4" s="27">
        <v>21</v>
      </c>
      <c r="H4" s="27">
        <v>15</v>
      </c>
    </row>
    <row r="5" spans="1:9" x14ac:dyDescent="0.2">
      <c r="A5" s="2">
        <v>3.9457434073174422</v>
      </c>
      <c r="B5" s="2">
        <v>7.4448537691034584</v>
      </c>
      <c r="C5" s="2">
        <v>9.5558170237924038</v>
      </c>
      <c r="E5" s="3"/>
      <c r="F5" s="2">
        <f>AVERAGE(A2:A21)</f>
        <v>5.0700096897483142</v>
      </c>
      <c r="G5" s="2">
        <f>AVERAGE($B$2:$B$22)</f>
        <v>5.1728872891001112</v>
      </c>
      <c r="H5" s="2">
        <f>AVERAGE(C2:C16)</f>
        <v>7.4813844554604749</v>
      </c>
    </row>
    <row r="6" spans="1:9" x14ac:dyDescent="0.2">
      <c r="A6" s="2">
        <v>5.0798295420390245</v>
      </c>
      <c r="B6" s="2">
        <v>3.7864257147803206</v>
      </c>
      <c r="C6" s="2">
        <v>7.7508640806427014</v>
      </c>
    </row>
    <row r="7" spans="1:9" x14ac:dyDescent="0.2">
      <c r="A7" s="2">
        <v>5.6737575816949333</v>
      </c>
      <c r="B7" s="2">
        <v>4.9660689164878322</v>
      </c>
      <c r="C7" s="2">
        <v>8.7642045106141602</v>
      </c>
    </row>
    <row r="8" spans="1:9" x14ac:dyDescent="0.2">
      <c r="A8" s="2">
        <v>6.0577696679266539</v>
      </c>
      <c r="B8" s="2">
        <v>5.1786148001666117</v>
      </c>
      <c r="C8" s="2">
        <v>10.622653226236316</v>
      </c>
      <c r="E8" s="41"/>
      <c r="F8" s="41"/>
      <c r="G8">
        <f>SUM(A2:C16,A17:A21,B17:B22)/SUM(F4:H4)</f>
        <v>5.7544927446067096</v>
      </c>
    </row>
    <row r="9" spans="1:9" ht="17" thickBot="1" x14ac:dyDescent="0.25">
      <c r="A9" s="2">
        <v>1.9796525580249869</v>
      </c>
      <c r="B9" s="2">
        <v>7.3361817858508083</v>
      </c>
      <c r="C9" s="2">
        <v>6.5271777100498918</v>
      </c>
    </row>
    <row r="10" spans="1:9" x14ac:dyDescent="0.2">
      <c r="A10" s="2">
        <v>4.2803121033490479</v>
      </c>
      <c r="B10" s="2">
        <v>6.6072103867307321</v>
      </c>
      <c r="C10" s="2">
        <v>5.02600993100212</v>
      </c>
      <c r="E10" s="42"/>
      <c r="F10" s="43"/>
      <c r="G10" s="12"/>
      <c r="H10" s="44"/>
      <c r="I10" s="45"/>
    </row>
    <row r="11" spans="1:9" x14ac:dyDescent="0.2">
      <c r="A11" s="2">
        <v>1.441969069898692</v>
      </c>
      <c r="B11" s="2">
        <v>6.4197982742674498</v>
      </c>
      <c r="C11" s="2">
        <v>5.6354143856258334</v>
      </c>
      <c r="E11" s="13"/>
      <c r="F11" s="14"/>
      <c r="G11" s="14"/>
      <c r="H11" s="14"/>
      <c r="I11" s="15"/>
    </row>
    <row r="12" spans="1:9" x14ac:dyDescent="0.2">
      <c r="A12" s="2">
        <v>7.5343101988491235</v>
      </c>
      <c r="B12" s="2">
        <v>5.6276123005984671</v>
      </c>
      <c r="C12" s="2">
        <v>7.371087427251255</v>
      </c>
      <c r="E12" s="46"/>
      <c r="F12" s="47"/>
      <c r="G12" s="28">
        <f>F4*(F5-G8)^2 + G4*(G5-G8)^2 + H4*(H5-G8)^2</f>
        <v>61.206228786373082</v>
      </c>
      <c r="H12" s="14"/>
      <c r="I12" s="15"/>
    </row>
    <row r="13" spans="1:9" x14ac:dyDescent="0.2">
      <c r="A13" s="2">
        <v>2.9924747923075392</v>
      </c>
      <c r="B13" s="2">
        <v>8.2652647101428478</v>
      </c>
      <c r="C13" s="2">
        <v>5.1005830446889586</v>
      </c>
      <c r="E13" s="13"/>
      <c r="F13" s="14"/>
      <c r="G13" s="14"/>
      <c r="H13" s="14"/>
      <c r="I13" s="15"/>
    </row>
    <row r="14" spans="1:9" x14ac:dyDescent="0.2">
      <c r="A14" s="2">
        <v>7.3588055490898903</v>
      </c>
      <c r="B14" s="2">
        <v>3.7435888028350934</v>
      </c>
      <c r="C14" s="2">
        <v>6.0912822697490228</v>
      </c>
      <c r="E14" s="46"/>
      <c r="F14" s="47"/>
      <c r="G14" s="28">
        <f>_xlfn.VAR.P(A2:A21)*F4+ _xlfn.VAR.P(B2:B22)*G4+_xlfn.VAR.P(C2:C16)*H4</f>
        <v>210.10280273492873</v>
      </c>
      <c r="H14" s="14"/>
      <c r="I14" s="15"/>
    </row>
    <row r="15" spans="1:9" x14ac:dyDescent="0.2">
      <c r="A15" s="2">
        <v>6.2429241702019969</v>
      </c>
      <c r="B15" s="2">
        <v>4.0951404095138653</v>
      </c>
      <c r="C15" s="2">
        <v>5.8112005228403545</v>
      </c>
      <c r="E15" s="13"/>
      <c r="F15" s="14"/>
      <c r="G15" s="14"/>
      <c r="H15" s="14"/>
      <c r="I15" s="15"/>
    </row>
    <row r="16" spans="1:9" x14ac:dyDescent="0.2">
      <c r="A16" s="2">
        <v>3.0952188276954762</v>
      </c>
      <c r="B16" s="2">
        <v>2.5781532722856677</v>
      </c>
      <c r="C16" s="2">
        <v>9.6537689871180117</v>
      </c>
      <c r="E16" s="29"/>
      <c r="F16" s="2">
        <f>(G12/2)/(G14/SUM(F4:H4)-2)</f>
        <v>17.469168650043784</v>
      </c>
      <c r="G16" s="14"/>
      <c r="H16" s="14"/>
      <c r="I16" s="15"/>
    </row>
    <row r="17" spans="1:9" ht="17" thickBot="1" x14ac:dyDescent="0.25">
      <c r="A17" s="2">
        <v>6.3451964947370962</v>
      </c>
      <c r="B17" s="2">
        <v>4.9137673063024607</v>
      </c>
      <c r="C17" s="1"/>
      <c r="E17" s="19"/>
      <c r="F17" s="30">
        <f>_xlfn.F.INV(0.95, 2, SUM(F4:H4)-3)</f>
        <v>3.1716259480376712</v>
      </c>
      <c r="G17" s="31" t="s">
        <v>2</v>
      </c>
      <c r="H17" s="21" t="s">
        <v>3</v>
      </c>
      <c r="I17" s="22"/>
    </row>
    <row r="18" spans="1:9" x14ac:dyDescent="0.2">
      <c r="A18" s="2">
        <v>6.6735593465146312</v>
      </c>
      <c r="B18" s="2">
        <v>3.7884734777425262</v>
      </c>
      <c r="C18" s="1"/>
    </row>
    <row r="19" spans="1:9" x14ac:dyDescent="0.2">
      <c r="A19" s="2">
        <v>7.9351935400679494</v>
      </c>
      <c r="B19" s="2">
        <v>7.2103150397718068</v>
      </c>
      <c r="C19" s="1"/>
    </row>
    <row r="20" spans="1:9" x14ac:dyDescent="0.2">
      <c r="A20" s="2">
        <v>4.762753683452555</v>
      </c>
      <c r="B20" s="2">
        <v>3.3832942324187076</v>
      </c>
      <c r="C20" s="1"/>
    </row>
    <row r="21" spans="1:9" x14ac:dyDescent="0.2">
      <c r="A21" s="2">
        <v>7.6237146014687118</v>
      </c>
      <c r="B21" s="2">
        <v>6.6274892610209761</v>
      </c>
      <c r="C21" s="1"/>
    </row>
    <row r="22" spans="1:9" x14ac:dyDescent="0.2">
      <c r="A22" s="1"/>
      <c r="B22" s="2">
        <v>2.1972876557158454</v>
      </c>
      <c r="C22" s="1"/>
    </row>
  </sheetData>
  <mergeCells count="5">
    <mergeCell ref="E8:F8"/>
    <mergeCell ref="E10:F10"/>
    <mergeCell ref="H10:I10"/>
    <mergeCell ref="E12:F12"/>
    <mergeCell ref="E14:F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E4AE-1960-9D4A-89DD-610189C01211}">
  <dimension ref="A1:I22"/>
  <sheetViews>
    <sheetView zoomScale="112" workbookViewId="0">
      <selection activeCell="F5" sqref="F5"/>
    </sheetView>
  </sheetViews>
  <sheetFormatPr baseColWidth="10" defaultRowHeight="16" x14ac:dyDescent="0.2"/>
  <sheetData>
    <row r="1" spans="1:9" x14ac:dyDescent="0.2">
      <c r="A1" s="2" t="s">
        <v>14</v>
      </c>
      <c r="B1" s="2" t="s">
        <v>15</v>
      </c>
      <c r="C1" s="2" t="s">
        <v>16</v>
      </c>
      <c r="E1" s="23" t="s">
        <v>4</v>
      </c>
      <c r="F1" s="2" t="s">
        <v>14</v>
      </c>
      <c r="G1" s="2" t="s">
        <v>15</v>
      </c>
      <c r="H1" s="2" t="s">
        <v>16</v>
      </c>
    </row>
    <row r="2" spans="1:9" x14ac:dyDescent="0.2">
      <c r="A2" s="2">
        <v>7.6141431494713192</v>
      </c>
      <c r="B2" s="2">
        <v>5.5060485924514078</v>
      </c>
      <c r="C2" s="2">
        <v>8.2165096093919843</v>
      </c>
      <c r="E2" s="25" t="s">
        <v>0</v>
      </c>
      <c r="F2" s="26">
        <v>5</v>
      </c>
      <c r="G2" s="26">
        <v>5</v>
      </c>
      <c r="H2" s="26">
        <v>7</v>
      </c>
    </row>
    <row r="3" spans="1:9" x14ac:dyDescent="0.2">
      <c r="A3" s="2">
        <v>-0.6776305220619907</v>
      </c>
      <c r="B3" s="2">
        <v>4.3824496642450654</v>
      </c>
      <c r="C3" s="2">
        <v>6.3851940204361224</v>
      </c>
      <c r="E3" s="25" t="s">
        <v>13</v>
      </c>
      <c r="F3" s="27">
        <v>1</v>
      </c>
      <c r="G3" s="27">
        <v>1</v>
      </c>
      <c r="H3" s="27">
        <v>1</v>
      </c>
    </row>
    <row r="4" spans="1:9" x14ac:dyDescent="0.2">
      <c r="A4" s="2">
        <v>5.4404960329211907</v>
      </c>
      <c r="B4" s="2">
        <v>4.5725946986704322</v>
      </c>
      <c r="C4" s="2">
        <v>9.7090000824679787</v>
      </c>
      <c r="E4" s="25" t="s">
        <v>1</v>
      </c>
      <c r="F4" s="27">
        <v>20</v>
      </c>
      <c r="G4" s="27">
        <v>21</v>
      </c>
      <c r="H4" s="27">
        <v>15</v>
      </c>
    </row>
    <row r="5" spans="1:9" x14ac:dyDescent="0.2">
      <c r="A5" s="2">
        <v>3.9457434073174422</v>
      </c>
      <c r="B5" s="2">
        <v>7.4448537691034584</v>
      </c>
      <c r="C5" s="2">
        <v>9.5558170237924038</v>
      </c>
      <c r="E5" s="3"/>
      <c r="F5" s="2">
        <f>AVERAGE(A2:A21)</f>
        <v>5.0700096897483142</v>
      </c>
      <c r="G5" s="2">
        <f>AVERAGE($B$2:$B$22)</f>
        <v>5.1728872891001112</v>
      </c>
      <c r="H5" s="2">
        <f>AVERAGE(C2:C16)</f>
        <v>7.4813844554604749</v>
      </c>
    </row>
    <row r="6" spans="1:9" x14ac:dyDescent="0.2">
      <c r="A6" s="2">
        <v>5.0798295420390245</v>
      </c>
      <c r="B6" s="2">
        <v>3.7864257147803206</v>
      </c>
      <c r="C6" s="2">
        <v>7.7508640806427014</v>
      </c>
    </row>
    <row r="7" spans="1:9" ht="17" thickBot="1" x14ac:dyDescent="0.25">
      <c r="A7" s="2">
        <v>5.6737575816949333</v>
      </c>
      <c r="B7" s="2">
        <v>4.9660689164878322</v>
      </c>
      <c r="C7" s="2">
        <v>8.7642045106141602</v>
      </c>
    </row>
    <row r="8" spans="1:9" x14ac:dyDescent="0.2">
      <c r="A8" s="2">
        <v>6.0577696679266539</v>
      </c>
      <c r="B8" s="2">
        <v>5.1786148001666117</v>
      </c>
      <c r="C8" s="2">
        <v>10.622653226236316</v>
      </c>
      <c r="E8" s="60" t="s">
        <v>17</v>
      </c>
      <c r="F8" s="61"/>
      <c r="G8" s="62"/>
      <c r="H8" s="12"/>
      <c r="I8" s="32"/>
    </row>
    <row r="9" spans="1:9" x14ac:dyDescent="0.2">
      <c r="A9" s="2">
        <v>1.9796525580249869</v>
      </c>
      <c r="B9" s="2">
        <v>7.3361817858508083</v>
      </c>
      <c r="C9" s="2">
        <v>6.5271777100498918</v>
      </c>
      <c r="E9" s="33"/>
      <c r="F9" s="14"/>
      <c r="G9" s="7" t="s">
        <v>19</v>
      </c>
      <c r="H9" s="14"/>
      <c r="I9" s="15"/>
    </row>
    <row r="10" spans="1:9" x14ac:dyDescent="0.2">
      <c r="A10" s="2">
        <v>4.2803121033490479</v>
      </c>
      <c r="B10" s="2">
        <v>6.6072103867307321</v>
      </c>
      <c r="C10" s="2">
        <v>5.02600993100212</v>
      </c>
      <c r="E10" s="13"/>
      <c r="F10" s="14"/>
      <c r="G10" s="14"/>
      <c r="H10" s="14"/>
      <c r="I10" s="15"/>
    </row>
    <row r="11" spans="1:9" x14ac:dyDescent="0.2">
      <c r="A11" s="2">
        <v>1.441969069898692</v>
      </c>
      <c r="B11" s="2">
        <v>6.4197982742674498</v>
      </c>
      <c r="C11" s="2">
        <v>5.6354143856258334</v>
      </c>
      <c r="E11" s="63"/>
      <c r="F11" s="48">
        <f>-1*F5+G5+0*H5</f>
        <v>0.10287759935179697</v>
      </c>
      <c r="G11" s="14"/>
      <c r="H11" s="14"/>
      <c r="I11" s="15"/>
    </row>
    <row r="12" spans="1:9" x14ac:dyDescent="0.2">
      <c r="A12" s="2">
        <v>7.5343101988491235</v>
      </c>
      <c r="B12" s="2">
        <v>5.6276123005984671</v>
      </c>
      <c r="C12" s="2">
        <v>7.371087427251255</v>
      </c>
      <c r="E12" s="64"/>
      <c r="F12" s="49"/>
      <c r="G12" s="14"/>
      <c r="H12" s="14"/>
      <c r="I12" s="15"/>
    </row>
    <row r="13" spans="1:9" x14ac:dyDescent="0.2">
      <c r="A13" s="2">
        <v>2.9924747923075392</v>
      </c>
      <c r="B13" s="2">
        <v>8.2652647101428478</v>
      </c>
      <c r="C13" s="2">
        <v>5.1005830446889586</v>
      </c>
      <c r="E13" s="13"/>
      <c r="F13" s="14"/>
      <c r="G13" s="14"/>
      <c r="H13" s="14"/>
      <c r="I13" s="15"/>
    </row>
    <row r="14" spans="1:9" x14ac:dyDescent="0.2">
      <c r="A14" s="2">
        <v>7.3588055490898903</v>
      </c>
      <c r="B14" s="2">
        <v>3.7435888028350934</v>
      </c>
      <c r="C14" s="2">
        <v>6.0912822697490228</v>
      </c>
      <c r="E14" s="46"/>
      <c r="F14" s="47"/>
      <c r="G14" s="11">
        <f>_xlfn.VAR.P(A2:A21)*F4+ _xlfn.VAR.P(B2:B22)*G4+_xlfn.VAR.P(C2:C16)*H4</f>
        <v>210.10280273492873</v>
      </c>
      <c r="H14" s="14"/>
      <c r="I14" s="15"/>
    </row>
    <row r="15" spans="1:9" x14ac:dyDescent="0.2">
      <c r="A15" s="2">
        <v>6.2429241702019969</v>
      </c>
      <c r="B15" s="2">
        <v>4.0951404095138653</v>
      </c>
      <c r="C15" s="2">
        <v>5.8112005228403545</v>
      </c>
      <c r="E15" s="16"/>
      <c r="F15" s="17"/>
      <c r="G15" s="17"/>
      <c r="H15" s="14"/>
      <c r="I15" s="15"/>
    </row>
    <row r="16" spans="1:9" x14ac:dyDescent="0.2">
      <c r="A16" s="2">
        <v>3.0952188276954762</v>
      </c>
      <c r="B16" s="2">
        <v>2.5781532722856677</v>
      </c>
      <c r="C16" s="2">
        <v>9.6537689871180117</v>
      </c>
      <c r="E16" s="50"/>
      <c r="F16" s="51"/>
      <c r="G16" s="52"/>
      <c r="H16" s="48">
        <f>(G14/(SUM(F4:H4)-3))*(1/F4+1/G4+0/H4)</f>
        <v>0.38698180198257309</v>
      </c>
      <c r="I16" s="15"/>
    </row>
    <row r="17" spans="1:9" x14ac:dyDescent="0.2">
      <c r="A17" s="2">
        <v>6.3451964947370962</v>
      </c>
      <c r="B17" s="2">
        <v>4.9137673063024607</v>
      </c>
      <c r="C17" s="1"/>
      <c r="E17" s="53"/>
      <c r="F17" s="54"/>
      <c r="G17" s="55"/>
      <c r="H17" s="49"/>
      <c r="I17" s="15"/>
    </row>
    <row r="18" spans="1:9" x14ac:dyDescent="0.2">
      <c r="A18" s="2">
        <v>6.6735593465146312</v>
      </c>
      <c r="B18" s="2">
        <v>3.7884734777425262</v>
      </c>
      <c r="C18" s="1"/>
      <c r="E18" s="13"/>
      <c r="F18" s="14"/>
      <c r="G18" s="14"/>
      <c r="H18" s="14"/>
      <c r="I18" s="15"/>
    </row>
    <row r="19" spans="1:9" x14ac:dyDescent="0.2">
      <c r="A19" s="2">
        <v>7.9351935400679494</v>
      </c>
      <c r="B19" s="2">
        <v>7.2103150397718068</v>
      </c>
      <c r="C19" s="1"/>
      <c r="E19" s="46"/>
      <c r="F19" s="56"/>
      <c r="G19" s="47"/>
      <c r="H19" s="3">
        <f>F11-SQRT(H16)*SQRT(2*_xlfn.F.INV(0.95, 2, SUM(F4:H4)-3))</f>
        <v>-1.4638779811943867</v>
      </c>
      <c r="I19" s="15"/>
    </row>
    <row r="20" spans="1:9" x14ac:dyDescent="0.2">
      <c r="A20" s="2">
        <v>4.762753683452555</v>
      </c>
      <c r="B20" s="2">
        <v>3.3832942324187076</v>
      </c>
      <c r="C20" s="1"/>
      <c r="E20" s="13"/>
      <c r="F20" s="14"/>
      <c r="G20" s="14"/>
      <c r="H20" s="34">
        <v>0</v>
      </c>
      <c r="I20" s="15"/>
    </row>
    <row r="21" spans="1:9" ht="17" thickBot="1" x14ac:dyDescent="0.25">
      <c r="A21" s="2">
        <v>7.6237146014687118</v>
      </c>
      <c r="B21" s="2">
        <v>6.6274892610209761</v>
      </c>
      <c r="C21" s="1"/>
      <c r="E21" s="57"/>
      <c r="F21" s="58"/>
      <c r="G21" s="59"/>
      <c r="H21" s="20">
        <f>F11+SQRT(H16)*SQRT(2*_xlfn.F.INV(0.95, 2, SUM(F4:H4)-3))</f>
        <v>1.6696331798979807</v>
      </c>
      <c r="I21" s="35" t="s">
        <v>18</v>
      </c>
    </row>
    <row r="22" spans="1:9" x14ac:dyDescent="0.2">
      <c r="A22" s="1"/>
      <c r="B22" s="2">
        <v>2.1972876557158454</v>
      </c>
      <c r="C22" s="1"/>
    </row>
  </sheetData>
  <mergeCells count="8">
    <mergeCell ref="H16:H17"/>
    <mergeCell ref="E16:G17"/>
    <mergeCell ref="E19:G19"/>
    <mergeCell ref="E21:G21"/>
    <mergeCell ref="E8:G8"/>
    <mergeCell ref="E11:E12"/>
    <mergeCell ref="F11:F12"/>
    <mergeCell ref="E14:F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E9F8-21FE-8248-B17B-0E5EF8000A2B}">
  <dimension ref="A1:I72"/>
  <sheetViews>
    <sheetView zoomScale="110" zoomScaleNormal="191" workbookViewId="0">
      <selection activeCell="E7" sqref="E7:I58"/>
    </sheetView>
  </sheetViews>
  <sheetFormatPr baseColWidth="10" defaultRowHeight="16" x14ac:dyDescent="0.2"/>
  <sheetData>
    <row r="1" spans="1:9" x14ac:dyDescent="0.2">
      <c r="A1" s="2">
        <v>1</v>
      </c>
      <c r="B1" s="2">
        <v>2</v>
      </c>
      <c r="C1" s="2">
        <v>3</v>
      </c>
      <c r="E1" s="23" t="s">
        <v>4</v>
      </c>
      <c r="F1" s="2">
        <v>1</v>
      </c>
      <c r="G1" s="2">
        <v>2</v>
      </c>
      <c r="H1" s="2">
        <v>3</v>
      </c>
    </row>
    <row r="2" spans="1:9" x14ac:dyDescent="0.2">
      <c r="A2" s="2">
        <v>10.1</v>
      </c>
      <c r="B2" s="2">
        <v>11.7</v>
      </c>
      <c r="C2" s="2">
        <v>10.199999999999999</v>
      </c>
      <c r="E2" s="70"/>
      <c r="F2" s="69"/>
      <c r="G2" s="69"/>
      <c r="H2" s="69"/>
    </row>
    <row r="3" spans="1:9" x14ac:dyDescent="0.2">
      <c r="A3" s="2">
        <v>7.3</v>
      </c>
      <c r="B3" s="2">
        <v>12.2</v>
      </c>
      <c r="C3" s="2">
        <v>12</v>
      </c>
      <c r="E3" s="25" t="s">
        <v>1</v>
      </c>
      <c r="F3" s="27">
        <v>10</v>
      </c>
      <c r="G3" s="27">
        <v>13</v>
      </c>
      <c r="H3" s="27">
        <v>7</v>
      </c>
    </row>
    <row r="4" spans="1:9" x14ac:dyDescent="0.2">
      <c r="A4" s="2">
        <v>5.6</v>
      </c>
      <c r="B4" s="2">
        <v>11.8</v>
      </c>
      <c r="C4" s="2">
        <v>10.8</v>
      </c>
      <c r="E4" s="3"/>
      <c r="F4" s="2">
        <f>AVERAGE(A2:A11)</f>
        <v>7.3800000000000008</v>
      </c>
      <c r="G4" s="2">
        <f>AVERAGE(B2:B14)</f>
        <v>10.784615384615384</v>
      </c>
      <c r="H4" s="2">
        <f>AVERAGE(C2:C8)</f>
        <v>10.471428571428572</v>
      </c>
    </row>
    <row r="5" spans="1:9" x14ac:dyDescent="0.2">
      <c r="A5" s="2">
        <v>6.2</v>
      </c>
      <c r="B5" s="2">
        <v>8.8000000000000007</v>
      </c>
      <c r="C5" s="2">
        <v>9.6999999999999993</v>
      </c>
    </row>
    <row r="6" spans="1:9" x14ac:dyDescent="0.2">
      <c r="A6" s="2">
        <v>8.4</v>
      </c>
      <c r="B6" s="2">
        <v>8.9</v>
      </c>
      <c r="C6" s="2">
        <v>10.5</v>
      </c>
    </row>
    <row r="7" spans="1:9" x14ac:dyDescent="0.2">
      <c r="A7" s="2">
        <v>8.1</v>
      </c>
      <c r="B7" s="2">
        <v>9.9</v>
      </c>
      <c r="C7" s="2">
        <v>11</v>
      </c>
      <c r="E7" s="40"/>
      <c r="F7" s="40"/>
      <c r="G7" s="3">
        <f>SUM(A2:C8,A9:A11,B9:B14)/SUM(F3:H3)</f>
        <v>9.5766666666666662</v>
      </c>
    </row>
    <row r="8" spans="1:9" ht="17" thickBot="1" x14ac:dyDescent="0.25">
      <c r="A8" s="2">
        <v>8</v>
      </c>
      <c r="B8" s="2">
        <v>12.4</v>
      </c>
      <c r="C8" s="2">
        <v>9.1</v>
      </c>
    </row>
    <row r="9" spans="1:9" x14ac:dyDescent="0.2">
      <c r="A9" s="2">
        <v>7.6</v>
      </c>
      <c r="B9" s="2">
        <v>11</v>
      </c>
      <c r="E9" s="42"/>
      <c r="F9" s="43"/>
      <c r="G9" s="12"/>
      <c r="H9" s="44"/>
      <c r="I9" s="45"/>
    </row>
    <row r="10" spans="1:9" x14ac:dyDescent="0.2">
      <c r="A10" s="2">
        <v>5.3</v>
      </c>
      <c r="B10" s="2">
        <v>10.3</v>
      </c>
      <c r="E10" s="13"/>
      <c r="F10" s="14"/>
      <c r="G10" s="14"/>
      <c r="H10" s="14"/>
      <c r="I10" s="15"/>
    </row>
    <row r="11" spans="1:9" x14ac:dyDescent="0.2">
      <c r="A11" s="2">
        <v>7.2</v>
      </c>
      <c r="B11" s="2">
        <v>13.8</v>
      </c>
      <c r="E11" s="39"/>
      <c r="F11" s="40"/>
      <c r="G11" s="3">
        <f>F3*(F4-G7)^2 + G3*(G4-G7)^2 + H3*(H4-G7)^2</f>
        <v>72.826457875457805</v>
      </c>
      <c r="H11" s="14"/>
      <c r="I11" s="15"/>
    </row>
    <row r="12" spans="1:9" x14ac:dyDescent="0.2">
      <c r="B12" s="2">
        <v>10.5</v>
      </c>
      <c r="E12" s="16"/>
      <c r="F12" s="17"/>
      <c r="G12" s="14"/>
      <c r="H12" s="14"/>
      <c r="I12" s="15"/>
    </row>
    <row r="13" spans="1:9" x14ac:dyDescent="0.2">
      <c r="B13" s="2">
        <v>9.8000000000000007</v>
      </c>
      <c r="E13" s="39"/>
      <c r="F13" s="40"/>
      <c r="G13" s="28">
        <f>_xlfn.VAR.P(A2:A11)*F3+_xlfn.VAR.P(B2:B14)*G3+_xlfn.VAR.P(C2:C8)*H3</f>
        <v>51.607208791208684</v>
      </c>
      <c r="H13" s="14"/>
      <c r="I13" s="15"/>
    </row>
    <row r="14" spans="1:9" x14ac:dyDescent="0.2">
      <c r="B14" s="2">
        <v>9.1</v>
      </c>
      <c r="E14" s="16"/>
      <c r="F14" s="17"/>
      <c r="G14" s="14"/>
      <c r="H14" s="14"/>
      <c r="I14" s="15"/>
    </row>
    <row r="15" spans="1:9" x14ac:dyDescent="0.2">
      <c r="E15" s="18"/>
      <c r="F15" s="11">
        <f>(G11/2)/(G13/(SUM(F3:H3)-3))</f>
        <v>19.050772253471724</v>
      </c>
      <c r="G15" s="14"/>
      <c r="H15" s="14"/>
      <c r="I15" s="15"/>
    </row>
    <row r="16" spans="1:9" ht="17" thickBot="1" x14ac:dyDescent="0.25">
      <c r="E16" s="19"/>
      <c r="F16" s="20">
        <f>_xlfn.F.INV(0.95, 2, SUM(F3:H3)-3)</f>
        <v>3.3541308285291969</v>
      </c>
      <c r="G16" s="20" t="s">
        <v>2</v>
      </c>
      <c r="H16" s="21" t="s">
        <v>3</v>
      </c>
      <c r="I16" s="22"/>
    </row>
    <row r="17" spans="5:9" x14ac:dyDescent="0.2">
      <c r="E17" s="14"/>
      <c r="F17" s="14"/>
      <c r="G17" s="14"/>
    </row>
    <row r="18" spans="5:9" ht="17" thickBot="1" x14ac:dyDescent="0.25"/>
    <row r="19" spans="5:9" x14ac:dyDescent="0.2">
      <c r="E19" s="60" t="s">
        <v>17</v>
      </c>
      <c r="F19" s="61"/>
      <c r="G19" s="62"/>
      <c r="H19" s="36"/>
      <c r="I19" s="37"/>
    </row>
    <row r="20" spans="5:9" x14ac:dyDescent="0.2">
      <c r="E20" s="18"/>
      <c r="F20" s="17"/>
      <c r="G20" s="11"/>
      <c r="H20" s="14"/>
      <c r="I20" s="15"/>
    </row>
    <row r="21" spans="5:9" x14ac:dyDescent="0.2">
      <c r="E21" s="13"/>
      <c r="F21" s="14"/>
      <c r="G21" s="14"/>
      <c r="H21" s="14"/>
      <c r="I21" s="15"/>
    </row>
    <row r="22" spans="5:9" x14ac:dyDescent="0.2">
      <c r="E22" s="63"/>
      <c r="F22" s="48">
        <f>F4-G4</f>
        <v>-3.4046153846153828</v>
      </c>
      <c r="G22" s="14"/>
      <c r="H22" s="14"/>
      <c r="I22" s="15"/>
    </row>
    <row r="23" spans="5:9" x14ac:dyDescent="0.2">
      <c r="E23" s="64"/>
      <c r="F23" s="49"/>
      <c r="G23" s="14"/>
      <c r="H23" s="14"/>
      <c r="I23" s="15"/>
    </row>
    <row r="24" spans="5:9" x14ac:dyDescent="0.2">
      <c r="E24" s="13"/>
      <c r="F24" s="14"/>
      <c r="G24" s="14"/>
      <c r="H24" s="14"/>
      <c r="I24" s="15"/>
    </row>
    <row r="25" spans="5:9" x14ac:dyDescent="0.2">
      <c r="E25" s="50"/>
      <c r="F25" s="51"/>
      <c r="G25" s="52"/>
      <c r="H25" s="48">
        <f>G13/(SUM($F$3:$H$3)-3)*(1/F3+1/G3)</f>
        <v>0.33816689521304838</v>
      </c>
      <c r="I25" s="15"/>
    </row>
    <row r="26" spans="5:9" x14ac:dyDescent="0.2">
      <c r="E26" s="53"/>
      <c r="F26" s="54"/>
      <c r="G26" s="55"/>
      <c r="H26" s="49"/>
      <c r="I26" s="15"/>
    </row>
    <row r="27" spans="5:9" x14ac:dyDescent="0.2">
      <c r="E27" s="13"/>
      <c r="F27" s="14"/>
      <c r="G27" s="14"/>
      <c r="H27" s="14"/>
      <c r="I27" s="15"/>
    </row>
    <row r="28" spans="5:9" x14ac:dyDescent="0.2">
      <c r="E28" s="46"/>
      <c r="F28" s="56"/>
      <c r="G28" s="47"/>
      <c r="H28" s="3">
        <f>F22-SQRT(H25*2*_xlfn.F.INV(0.95, 2, SUM($F$3:$H$3)-3))</f>
        <v>-4.9107734164447709</v>
      </c>
      <c r="I28" s="15"/>
    </row>
    <row r="29" spans="5:9" x14ac:dyDescent="0.2">
      <c r="E29" s="13"/>
      <c r="F29" s="14"/>
      <c r="G29" s="14"/>
      <c r="H29" s="14"/>
      <c r="I29" s="15"/>
    </row>
    <row r="30" spans="5:9" ht="17" thickBot="1" x14ac:dyDescent="0.25">
      <c r="E30" s="57"/>
      <c r="F30" s="58"/>
      <c r="G30" s="59"/>
      <c r="H30" s="20">
        <f>F22+SQRT(H25*2*_xlfn.F.INV(0.95, 2, SUM($F$3:$H$3)-3))</f>
        <v>-1.8984573527859947</v>
      </c>
      <c r="I30" s="38" t="s">
        <v>3</v>
      </c>
    </row>
    <row r="32" spans="5:9" ht="17" thickBot="1" x14ac:dyDescent="0.25"/>
    <row r="33" spans="5:9" x14ac:dyDescent="0.2">
      <c r="E33" s="60" t="s">
        <v>17</v>
      </c>
      <c r="F33" s="61"/>
      <c r="G33" s="62"/>
      <c r="H33" s="36"/>
      <c r="I33" s="37"/>
    </row>
    <row r="34" spans="5:9" x14ac:dyDescent="0.2">
      <c r="E34" s="18"/>
      <c r="F34" s="17"/>
      <c r="G34" s="11"/>
      <c r="H34" s="14"/>
      <c r="I34" s="15"/>
    </row>
    <row r="35" spans="5:9" x14ac:dyDescent="0.2">
      <c r="E35" s="13"/>
      <c r="F35" s="14"/>
      <c r="G35" s="14"/>
      <c r="H35" s="14"/>
      <c r="I35" s="15"/>
    </row>
    <row r="36" spans="5:9" x14ac:dyDescent="0.2">
      <c r="E36" s="63"/>
      <c r="F36" s="48">
        <f>F4-H4</f>
        <v>-3.0914285714285707</v>
      </c>
      <c r="G36" s="14"/>
      <c r="H36" s="14"/>
      <c r="I36" s="15"/>
    </row>
    <row r="37" spans="5:9" x14ac:dyDescent="0.2">
      <c r="E37" s="64"/>
      <c r="F37" s="49"/>
      <c r="G37" s="14"/>
      <c r="H37" s="14"/>
      <c r="I37" s="15"/>
    </row>
    <row r="38" spans="5:9" x14ac:dyDescent="0.2">
      <c r="E38" s="13"/>
      <c r="F38" s="14"/>
      <c r="G38" s="14"/>
      <c r="H38" s="14"/>
      <c r="I38" s="15"/>
    </row>
    <row r="39" spans="5:9" x14ac:dyDescent="0.2">
      <c r="E39" s="50"/>
      <c r="F39" s="51"/>
      <c r="G39" s="52"/>
      <c r="H39" s="48">
        <f>$G$13/(SUM($F$3:$H$3)-3)*(1/F3+1/H3)</f>
        <v>0.46419182510610985</v>
      </c>
      <c r="I39" s="15"/>
    </row>
    <row r="40" spans="5:9" x14ac:dyDescent="0.2">
      <c r="E40" s="53"/>
      <c r="F40" s="54"/>
      <c r="G40" s="55"/>
      <c r="H40" s="49"/>
      <c r="I40" s="15"/>
    </row>
    <row r="41" spans="5:9" x14ac:dyDescent="0.2">
      <c r="E41" s="13"/>
      <c r="F41" s="14"/>
      <c r="G41" s="14"/>
      <c r="H41" s="14"/>
      <c r="I41" s="15"/>
    </row>
    <row r="42" spans="5:9" x14ac:dyDescent="0.2">
      <c r="E42" s="46"/>
      <c r="F42" s="56"/>
      <c r="G42" s="47"/>
      <c r="H42" s="3">
        <f>F36-SQRT(H39*2*_xlfn.F.INV(0.95, 2, SUM($F$3:$H$3)-3))</f>
        <v>-4.8560589071871032</v>
      </c>
      <c r="I42" s="15"/>
    </row>
    <row r="43" spans="5:9" x14ac:dyDescent="0.2">
      <c r="E43" s="13"/>
      <c r="F43" s="14"/>
      <c r="G43" s="14"/>
      <c r="H43" s="14"/>
      <c r="I43" s="15"/>
    </row>
    <row r="44" spans="5:9" ht="17" thickBot="1" x14ac:dyDescent="0.25">
      <c r="E44" s="57"/>
      <c r="F44" s="58"/>
      <c r="G44" s="59"/>
      <c r="H44" s="20">
        <f>F36+SQRT(H39*2*_xlfn.F.INV(0.95, 2, SUM($F$3:$H$3)-3))</f>
        <v>-1.3267982356700379</v>
      </c>
      <c r="I44" s="38" t="s">
        <v>3</v>
      </c>
    </row>
    <row r="46" spans="5:9" ht="17" thickBot="1" x14ac:dyDescent="0.25"/>
    <row r="47" spans="5:9" x14ac:dyDescent="0.2">
      <c r="E47" s="60" t="s">
        <v>17</v>
      </c>
      <c r="F47" s="61"/>
      <c r="G47" s="62"/>
      <c r="H47" s="36"/>
      <c r="I47" s="37"/>
    </row>
    <row r="48" spans="5:9" x14ac:dyDescent="0.2">
      <c r="E48" s="18"/>
      <c r="F48" s="17"/>
      <c r="G48" s="11"/>
      <c r="H48" s="14"/>
      <c r="I48" s="15"/>
    </row>
    <row r="49" spans="5:9" x14ac:dyDescent="0.2">
      <c r="E49" s="13"/>
      <c r="F49" s="14"/>
      <c r="G49" s="14"/>
      <c r="H49" s="14"/>
      <c r="I49" s="15"/>
    </row>
    <row r="50" spans="5:9" x14ac:dyDescent="0.2">
      <c r="E50" s="63"/>
      <c r="F50" s="48">
        <f>G4-H4</f>
        <v>0.31318681318681207</v>
      </c>
      <c r="G50" s="14"/>
      <c r="H50" s="14"/>
      <c r="I50" s="15"/>
    </row>
    <row r="51" spans="5:9" x14ac:dyDescent="0.2">
      <c r="E51" s="64"/>
      <c r="F51" s="49"/>
      <c r="G51" s="14"/>
      <c r="H51" s="14"/>
      <c r="I51" s="15"/>
    </row>
    <row r="52" spans="5:9" x14ac:dyDescent="0.2">
      <c r="E52" s="13"/>
      <c r="F52" s="14"/>
      <c r="G52" s="14"/>
      <c r="H52" s="14"/>
      <c r="I52" s="15"/>
    </row>
    <row r="53" spans="5:9" x14ac:dyDescent="0.2">
      <c r="E53" s="50"/>
      <c r="F53" s="51"/>
      <c r="G53" s="52"/>
      <c r="H53" s="48">
        <f>$G$13/(SUM($F$3:$H$3)-3)*(1/G3+1/H3)</f>
        <v>0.42008309964353835</v>
      </c>
      <c r="I53" s="15"/>
    </row>
    <row r="54" spans="5:9" x14ac:dyDescent="0.2">
      <c r="E54" s="53"/>
      <c r="F54" s="54"/>
      <c r="G54" s="55"/>
      <c r="H54" s="49"/>
      <c r="I54" s="15"/>
    </row>
    <row r="55" spans="5:9" x14ac:dyDescent="0.2">
      <c r="E55" s="13"/>
      <c r="F55" s="14"/>
      <c r="G55" s="14"/>
      <c r="H55" s="14"/>
      <c r="I55" s="15"/>
    </row>
    <row r="56" spans="5:9" x14ac:dyDescent="0.2">
      <c r="E56" s="46"/>
      <c r="F56" s="56"/>
      <c r="G56" s="47"/>
      <c r="H56" s="3">
        <f>F50-SQRT(H53*2*_xlfn.F.INV(0.95, 2, SUM($F$3:$H$3)-3))</f>
        <v>-1.3655112984809734</v>
      </c>
      <c r="I56" s="15"/>
    </row>
    <row r="57" spans="5:9" x14ac:dyDescent="0.2">
      <c r="E57" s="13"/>
      <c r="F57" s="14"/>
      <c r="G57" s="14"/>
      <c r="H57" s="14"/>
      <c r="I57" s="15"/>
    </row>
    <row r="58" spans="5:9" ht="17" thickBot="1" x14ac:dyDescent="0.25">
      <c r="E58" s="57"/>
      <c r="F58" s="58"/>
      <c r="G58" s="59"/>
      <c r="H58" s="20">
        <f>F50+SQRT(H53*2*_xlfn.F.INV(0.95, 2, SUM($F$3:$H$3)-3))</f>
        <v>1.9918849248545976</v>
      </c>
      <c r="I58" s="35" t="s">
        <v>18</v>
      </c>
    </row>
    <row r="60" spans="5:9" ht="17" thickBot="1" x14ac:dyDescent="0.25"/>
    <row r="61" spans="5:9" x14ac:dyDescent="0.2">
      <c r="E61" s="67" t="s">
        <v>17</v>
      </c>
      <c r="F61" s="68"/>
      <c r="G61" s="62"/>
      <c r="H61" s="36"/>
      <c r="I61" s="37"/>
    </row>
    <row r="62" spans="5:9" x14ac:dyDescent="0.2">
      <c r="E62" s="46"/>
      <c r="F62" s="47"/>
      <c r="G62" s="14"/>
      <c r="H62" s="65"/>
      <c r="I62" s="66"/>
    </row>
    <row r="63" spans="5:9" x14ac:dyDescent="0.2">
      <c r="E63" s="13"/>
      <c r="F63" s="14"/>
      <c r="G63" s="14"/>
      <c r="H63" s="14"/>
      <c r="I63" s="15"/>
    </row>
    <row r="64" spans="5:9" x14ac:dyDescent="0.2">
      <c r="E64" s="63"/>
      <c r="F64" s="48">
        <f>0.5*F4-G4+0.5*H4</f>
        <v>-1.8589010989010974</v>
      </c>
      <c r="G64" s="14"/>
      <c r="H64" s="14"/>
      <c r="I64" s="15"/>
    </row>
    <row r="65" spans="5:9" x14ac:dyDescent="0.2">
      <c r="E65" s="64"/>
      <c r="F65" s="49"/>
      <c r="G65" s="14"/>
      <c r="H65" s="14"/>
      <c r="I65" s="15"/>
    </row>
    <row r="66" spans="5:9" x14ac:dyDescent="0.2">
      <c r="E66" s="13"/>
      <c r="F66" s="14"/>
      <c r="G66" s="14"/>
      <c r="H66" s="14"/>
      <c r="I66" s="15"/>
    </row>
    <row r="67" spans="5:9" x14ac:dyDescent="0.2">
      <c r="E67" s="50"/>
      <c r="F67" s="51"/>
      <c r="G67" s="52"/>
      <c r="H67" s="48">
        <f>$G$13/(SUM($F$3:$H$3)-3)*(0.25/F3+1/G3+0.25/H3)</f>
        <v>0.26307704115176589</v>
      </c>
      <c r="I67" s="15"/>
    </row>
    <row r="68" spans="5:9" x14ac:dyDescent="0.2">
      <c r="E68" s="53"/>
      <c r="F68" s="54"/>
      <c r="G68" s="55"/>
      <c r="H68" s="49"/>
      <c r="I68" s="15"/>
    </row>
    <row r="69" spans="5:9" x14ac:dyDescent="0.2">
      <c r="E69" s="13"/>
      <c r="F69" s="14"/>
      <c r="G69" s="14"/>
      <c r="H69" s="14"/>
      <c r="I69" s="15"/>
    </row>
    <row r="70" spans="5:9" x14ac:dyDescent="0.2">
      <c r="E70" s="46"/>
      <c r="F70" s="56"/>
      <c r="G70" s="47"/>
      <c r="H70" s="3">
        <f>F64-SQRT(H67*2*_xlfn.F.INV(0.95, 2, SUM($F$3:$H$3)-3))</f>
        <v>-3.1873549475577843</v>
      </c>
      <c r="I70" s="15"/>
    </row>
    <row r="71" spans="5:9" x14ac:dyDescent="0.2">
      <c r="E71" s="13"/>
      <c r="F71" s="14"/>
      <c r="G71" s="14"/>
      <c r="H71" s="14"/>
      <c r="I71" s="15"/>
    </row>
    <row r="72" spans="5:9" ht="17" thickBot="1" x14ac:dyDescent="0.25">
      <c r="E72" s="57"/>
      <c r="F72" s="58"/>
      <c r="G72" s="59"/>
      <c r="H72" s="20">
        <f>F64+SQRT(H67*2*_xlfn.F.INV(0.95, 2, SUM($F$3:$H$3)-3))</f>
        <v>-0.53044725024441042</v>
      </c>
      <c r="I72" s="38" t="s">
        <v>3</v>
      </c>
    </row>
  </sheetData>
  <mergeCells count="35">
    <mergeCell ref="H9:I9"/>
    <mergeCell ref="E11:F11"/>
    <mergeCell ref="E13:F13"/>
    <mergeCell ref="E33:G33"/>
    <mergeCell ref="E22:E23"/>
    <mergeCell ref="F22:F23"/>
    <mergeCell ref="E7:F7"/>
    <mergeCell ref="E9:F9"/>
    <mergeCell ref="E19:G19"/>
    <mergeCell ref="E25:G26"/>
    <mergeCell ref="H25:H26"/>
    <mergeCell ref="E28:G28"/>
    <mergeCell ref="E30:G30"/>
    <mergeCell ref="E56:G56"/>
    <mergeCell ref="E36:E37"/>
    <mergeCell ref="F36:F37"/>
    <mergeCell ref="E39:G40"/>
    <mergeCell ref="H39:H40"/>
    <mergeCell ref="E42:G42"/>
    <mergeCell ref="E44:G44"/>
    <mergeCell ref="E47:G47"/>
    <mergeCell ref="E50:E51"/>
    <mergeCell ref="F50:F51"/>
    <mergeCell ref="E53:G54"/>
    <mergeCell ref="H53:H54"/>
    <mergeCell ref="E70:G70"/>
    <mergeCell ref="E72:G72"/>
    <mergeCell ref="E62:F62"/>
    <mergeCell ref="H62:I62"/>
    <mergeCell ref="E58:G58"/>
    <mergeCell ref="E61:G61"/>
    <mergeCell ref="E64:E65"/>
    <mergeCell ref="F64:F65"/>
    <mergeCell ref="E67:G68"/>
    <mergeCell ref="H67:H6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FF15-E534-7941-8EB9-091FA584F05B}">
  <dimension ref="A1:I58"/>
  <sheetViews>
    <sheetView tabSelected="1" zoomScale="125" workbookViewId="0">
      <selection activeCell="K19" sqref="K19"/>
    </sheetView>
  </sheetViews>
  <sheetFormatPr baseColWidth="10" defaultRowHeight="16" x14ac:dyDescent="0.2"/>
  <cols>
    <col min="1" max="3" width="11" bestFit="1" customWidth="1"/>
    <col min="6" max="6" width="11" bestFit="1" customWidth="1"/>
    <col min="7" max="7" width="12.33203125" bestFit="1" customWidth="1"/>
    <col min="8" max="8" width="12.1640625" bestFit="1" customWidth="1"/>
  </cols>
  <sheetData>
    <row r="1" spans="1:9" x14ac:dyDescent="0.2">
      <c r="A1" s="8">
        <v>1976</v>
      </c>
      <c r="B1" s="8">
        <v>1988</v>
      </c>
      <c r="C1" s="8">
        <v>2000</v>
      </c>
      <c r="E1" s="23" t="s">
        <v>4</v>
      </c>
      <c r="F1" s="5">
        <v>1976</v>
      </c>
      <c r="G1" s="5">
        <v>1988</v>
      </c>
      <c r="H1" s="5">
        <v>2000</v>
      </c>
    </row>
    <row r="2" spans="1:9" x14ac:dyDescent="0.2">
      <c r="A2" s="8">
        <v>85000</v>
      </c>
      <c r="B2" s="8">
        <v>171000</v>
      </c>
      <c r="C2" s="8">
        <v>250000</v>
      </c>
    </row>
    <row r="3" spans="1:9" x14ac:dyDescent="0.2">
      <c r="A3" s="8">
        <v>134000</v>
      </c>
      <c r="B3" s="8">
        <v>211000</v>
      </c>
      <c r="C3" s="8">
        <v>180000</v>
      </c>
      <c r="E3" s="3" t="s">
        <v>1</v>
      </c>
      <c r="F3" s="5">
        <v>19</v>
      </c>
      <c r="G3" s="5">
        <v>11</v>
      </c>
      <c r="H3" s="5">
        <v>23</v>
      </c>
    </row>
    <row r="4" spans="1:9" x14ac:dyDescent="0.2">
      <c r="A4" s="8">
        <v>190000</v>
      </c>
      <c r="B4" s="8">
        <v>277000</v>
      </c>
      <c r="C4" s="8">
        <v>244000</v>
      </c>
      <c r="E4" s="3"/>
      <c r="F4" s="8">
        <f>AVERAGE(A2:A20)</f>
        <v>164884.47368421053</v>
      </c>
      <c r="G4" s="8">
        <f>AVERAGE(B2:B12)</f>
        <v>204636.36363636365</v>
      </c>
      <c r="H4" s="8">
        <f>AVERAGE(C2:C16)</f>
        <v>210893.33333333334</v>
      </c>
    </row>
    <row r="5" spans="1:9" x14ac:dyDescent="0.2">
      <c r="A5" s="8">
        <v>125000</v>
      </c>
      <c r="B5" s="8">
        <v>241500</v>
      </c>
      <c r="C5" s="8">
        <v>177000</v>
      </c>
    </row>
    <row r="6" spans="1:9" x14ac:dyDescent="0.2">
      <c r="A6" s="8">
        <v>150000</v>
      </c>
      <c r="B6" s="8">
        <v>175000</v>
      </c>
      <c r="C6" s="8">
        <v>172400</v>
      </c>
    </row>
    <row r="7" spans="1:9" x14ac:dyDescent="0.2">
      <c r="A7" s="8">
        <v>188000</v>
      </c>
      <c r="B7" s="8">
        <v>175000</v>
      </c>
      <c r="C7" s="8">
        <v>179000</v>
      </c>
      <c r="E7" s="40"/>
      <c r="F7" s="40"/>
      <c r="G7" s="3">
        <f>SUM(A2:C12,A13:A20,C13:C24)/SUM(F3:H3)</f>
        <v>193503.86792452831</v>
      </c>
    </row>
    <row r="8" spans="1:9" ht="17" thickBot="1" x14ac:dyDescent="0.25">
      <c r="A8" s="8">
        <v>115000</v>
      </c>
      <c r="B8" s="8">
        <v>229000</v>
      </c>
      <c r="C8" s="8">
        <v>251000</v>
      </c>
    </row>
    <row r="9" spans="1:9" x14ac:dyDescent="0.2">
      <c r="A9" s="8">
        <v>197900</v>
      </c>
      <c r="B9" s="8">
        <v>189000</v>
      </c>
      <c r="C9" s="8">
        <v>248000</v>
      </c>
      <c r="E9" s="42"/>
      <c r="F9" s="43"/>
      <c r="G9" s="12"/>
      <c r="H9" s="44"/>
      <c r="I9" s="45"/>
    </row>
    <row r="10" spans="1:9" x14ac:dyDescent="0.2">
      <c r="A10" s="8">
        <v>130500</v>
      </c>
      <c r="B10" s="8">
        <v>222000</v>
      </c>
      <c r="C10" s="8">
        <v>170000</v>
      </c>
      <c r="E10" s="13"/>
      <c r="F10" s="14"/>
      <c r="G10" s="14"/>
      <c r="H10" s="14"/>
      <c r="I10" s="15"/>
    </row>
    <row r="11" spans="1:9" x14ac:dyDescent="0.2">
      <c r="A11" s="8">
        <v>299800</v>
      </c>
      <c r="B11" s="8">
        <v>196500</v>
      </c>
      <c r="C11" s="8">
        <v>313000</v>
      </c>
      <c r="E11" s="39"/>
      <c r="F11" s="40"/>
      <c r="G11" s="3">
        <f>F3*(F4-G7)^2 + G3*(G4-G7)^2 + H3*(H4-G7)^2</f>
        <v>23880632541.178921</v>
      </c>
      <c r="H11" s="14"/>
      <c r="I11" s="15"/>
    </row>
    <row r="12" spans="1:9" x14ac:dyDescent="0.2">
      <c r="A12" s="8">
        <v>107000</v>
      </c>
      <c r="B12" s="8">
        <v>164000</v>
      </c>
      <c r="C12" s="8">
        <v>168500</v>
      </c>
      <c r="E12" s="16"/>
      <c r="F12" s="17"/>
      <c r="G12" s="14"/>
      <c r="H12" s="14"/>
      <c r="I12" s="15"/>
    </row>
    <row r="13" spans="1:9" x14ac:dyDescent="0.2">
      <c r="A13" s="8">
        <v>146800</v>
      </c>
      <c r="B13" s="6"/>
      <c r="C13" s="8">
        <v>230500</v>
      </c>
      <c r="E13" s="39"/>
      <c r="F13" s="40"/>
      <c r="G13" s="28">
        <f>_xlfn.VAR.P(A2:A20)*F3+_xlfn.VAR.P(B2:B12)*G3+_xlfn.VAR.P(C2:C24)*H3</f>
        <v>104252050029.71707</v>
      </c>
      <c r="H13" s="14"/>
      <c r="I13" s="15"/>
    </row>
    <row r="14" spans="1:9" x14ac:dyDescent="0.2">
      <c r="A14" s="8">
        <v>187000</v>
      </c>
      <c r="B14" s="6"/>
      <c r="C14" s="8">
        <v>179000</v>
      </c>
      <c r="E14" s="16"/>
      <c r="F14" s="17"/>
      <c r="G14" s="14"/>
      <c r="H14" s="14"/>
      <c r="I14" s="15"/>
    </row>
    <row r="15" spans="1:9" x14ac:dyDescent="0.2">
      <c r="A15" s="8">
        <v>152000</v>
      </c>
      <c r="B15" s="6"/>
      <c r="C15" s="8">
        <v>236000</v>
      </c>
      <c r="E15" s="18"/>
      <c r="F15" s="11">
        <f>(G11/2)/(G13/(SUM(F3:H3)-3))</f>
        <v>5.7266577813989601</v>
      </c>
      <c r="G15" s="14"/>
      <c r="H15" s="14"/>
      <c r="I15" s="15"/>
    </row>
    <row r="16" spans="1:9" ht="17" thickBot="1" x14ac:dyDescent="0.25">
      <c r="A16" s="8">
        <v>150900</v>
      </c>
      <c r="B16" s="6"/>
      <c r="C16" s="8">
        <v>165000</v>
      </c>
      <c r="E16" s="19"/>
      <c r="F16" s="20">
        <f>_xlfn.F.INV(0.95, 2, SUM(F3:H3)-3)</f>
        <v>3.1826098520427748</v>
      </c>
      <c r="G16" s="20" t="s">
        <v>2</v>
      </c>
      <c r="H16" s="21" t="s">
        <v>3</v>
      </c>
      <c r="I16" s="22"/>
    </row>
    <row r="17" spans="1:9" x14ac:dyDescent="0.2">
      <c r="A17" s="8">
        <v>155000</v>
      </c>
      <c r="B17" s="6"/>
      <c r="C17" s="8">
        <v>181000</v>
      </c>
      <c r="E17" s="14"/>
      <c r="F17" s="14"/>
      <c r="G17" s="14"/>
    </row>
    <row r="18" spans="1:9" ht="17" thickBot="1" x14ac:dyDescent="0.25">
      <c r="A18" s="8">
        <v>195000</v>
      </c>
      <c r="B18" s="6"/>
      <c r="C18" s="8">
        <v>173000</v>
      </c>
    </row>
    <row r="19" spans="1:9" x14ac:dyDescent="0.2">
      <c r="A19" s="8">
        <v>136905</v>
      </c>
      <c r="B19" s="6"/>
      <c r="C19" s="8">
        <v>213000</v>
      </c>
      <c r="E19" s="60" t="s">
        <v>17</v>
      </c>
      <c r="F19" s="61"/>
      <c r="G19" s="62"/>
      <c r="H19" s="36"/>
      <c r="I19" s="37"/>
    </row>
    <row r="20" spans="1:9" x14ac:dyDescent="0.2">
      <c r="A20" s="8">
        <v>287000</v>
      </c>
      <c r="B20" s="6"/>
      <c r="C20" s="8">
        <v>278000</v>
      </c>
      <c r="E20" s="18"/>
      <c r="F20" s="17"/>
      <c r="G20" s="11"/>
      <c r="H20" s="14"/>
      <c r="I20" s="15"/>
    </row>
    <row r="21" spans="1:9" x14ac:dyDescent="0.2">
      <c r="A21" s="6"/>
      <c r="B21" s="6"/>
      <c r="C21" s="8">
        <v>235000</v>
      </c>
      <c r="E21" s="13"/>
      <c r="F21" s="14"/>
      <c r="G21" s="14"/>
      <c r="H21" s="14"/>
      <c r="I21" s="15"/>
    </row>
    <row r="22" spans="1:9" x14ac:dyDescent="0.2">
      <c r="A22" s="6"/>
      <c r="B22" s="6"/>
      <c r="C22" s="8">
        <v>177500</v>
      </c>
      <c r="E22" s="63"/>
      <c r="F22" s="48">
        <f>F4-G4</f>
        <v>-39751.889952153113</v>
      </c>
      <c r="G22" s="14"/>
      <c r="H22" s="14"/>
      <c r="I22" s="15"/>
    </row>
    <row r="23" spans="1:9" x14ac:dyDescent="0.2">
      <c r="A23" s="6"/>
      <c r="B23" s="6"/>
      <c r="C23" s="8">
        <v>216000</v>
      </c>
      <c r="E23" s="64"/>
      <c r="F23" s="49"/>
      <c r="G23" s="14"/>
      <c r="H23" s="14"/>
      <c r="I23" s="15"/>
    </row>
    <row r="24" spans="1:9" x14ac:dyDescent="0.2">
      <c r="A24" s="6"/>
      <c r="B24" s="6"/>
      <c r="C24" s="8">
        <v>235000</v>
      </c>
      <c r="E24" s="13"/>
      <c r="F24" s="14"/>
      <c r="G24" s="14"/>
      <c r="H24" s="14"/>
      <c r="I24" s="15"/>
    </row>
    <row r="25" spans="1:9" x14ac:dyDescent="0.2">
      <c r="E25" s="50"/>
      <c r="F25" s="51"/>
      <c r="G25" s="52"/>
      <c r="H25" s="48">
        <f>(G13/(SUM($F$3:$H$3)-3))*(1/F3+1/G3)</f>
        <v>299288181.903494</v>
      </c>
      <c r="I25" s="15"/>
    </row>
    <row r="26" spans="1:9" x14ac:dyDescent="0.2">
      <c r="E26" s="53"/>
      <c r="F26" s="54"/>
      <c r="G26" s="55"/>
      <c r="H26" s="49"/>
      <c r="I26" s="15"/>
    </row>
    <row r="27" spans="1:9" x14ac:dyDescent="0.2">
      <c r="E27" s="13"/>
      <c r="F27" s="14"/>
      <c r="G27" s="14"/>
      <c r="H27" s="14"/>
      <c r="I27" s="15"/>
    </row>
    <row r="28" spans="1:9" x14ac:dyDescent="0.2">
      <c r="E28" s="46"/>
      <c r="F28" s="56"/>
      <c r="G28" s="47"/>
      <c r="H28" s="3">
        <f>F22-SQRT(H25*2*_xlfn.F.INV(0.95, 2, SUM($F$3:$H$3)-3))</f>
        <v>-83398.596960266121</v>
      </c>
      <c r="I28" s="15"/>
    </row>
    <row r="29" spans="1:9" x14ac:dyDescent="0.2">
      <c r="E29" s="13"/>
      <c r="F29" s="14"/>
      <c r="G29" s="14"/>
      <c r="H29" s="14"/>
      <c r="I29" s="15"/>
    </row>
    <row r="30" spans="1:9" ht="17" thickBot="1" x14ac:dyDescent="0.25">
      <c r="E30" s="57"/>
      <c r="F30" s="58"/>
      <c r="G30" s="59"/>
      <c r="H30" s="20">
        <f>F22+SQRT(H25*2*_xlfn.F.INV(0.95, 2, SUM($F$3:$H$3)-3))</f>
        <v>3894.8170559598875</v>
      </c>
      <c r="I30" s="35" t="s">
        <v>18</v>
      </c>
    </row>
    <row r="32" spans="1:9" ht="17" thickBot="1" x14ac:dyDescent="0.25"/>
    <row r="33" spans="5:9" x14ac:dyDescent="0.2">
      <c r="E33" s="60" t="s">
        <v>17</v>
      </c>
      <c r="F33" s="61"/>
      <c r="G33" s="62"/>
      <c r="H33" s="36"/>
      <c r="I33" s="37"/>
    </row>
    <row r="34" spans="5:9" x14ac:dyDescent="0.2">
      <c r="E34" s="18"/>
      <c r="F34" s="17"/>
      <c r="G34" s="11"/>
      <c r="H34" s="14"/>
      <c r="I34" s="15"/>
    </row>
    <row r="35" spans="5:9" x14ac:dyDescent="0.2">
      <c r="E35" s="13"/>
      <c r="F35" s="14"/>
      <c r="G35" s="14"/>
      <c r="H35" s="14"/>
      <c r="I35" s="15"/>
    </row>
    <row r="36" spans="5:9" x14ac:dyDescent="0.2">
      <c r="E36" s="63"/>
      <c r="F36" s="48">
        <f>F4-H4</f>
        <v>-46008.859649122809</v>
      </c>
      <c r="G36" s="14"/>
      <c r="H36" s="14"/>
      <c r="I36" s="15"/>
    </row>
    <row r="37" spans="5:9" x14ac:dyDescent="0.2">
      <c r="E37" s="64"/>
      <c r="F37" s="49"/>
      <c r="G37" s="14"/>
      <c r="H37" s="14"/>
      <c r="I37" s="15"/>
    </row>
    <row r="38" spans="5:9" x14ac:dyDescent="0.2">
      <c r="E38" s="13"/>
      <c r="F38" s="14"/>
      <c r="G38" s="14"/>
      <c r="H38" s="14"/>
      <c r="I38" s="15"/>
    </row>
    <row r="39" spans="5:9" x14ac:dyDescent="0.2">
      <c r="E39" s="50"/>
      <c r="F39" s="51"/>
      <c r="G39" s="52"/>
      <c r="H39" s="48">
        <f>$G$13/(SUM($F$3:$H$3)-3)*(1/F3+1/H3)</f>
        <v>200392956.57886118</v>
      </c>
      <c r="I39" s="15"/>
    </row>
    <row r="40" spans="5:9" x14ac:dyDescent="0.2">
      <c r="E40" s="53"/>
      <c r="F40" s="54"/>
      <c r="G40" s="55"/>
      <c r="H40" s="49"/>
      <c r="I40" s="15"/>
    </row>
    <row r="41" spans="5:9" x14ac:dyDescent="0.2">
      <c r="E41" s="13"/>
      <c r="F41" s="14"/>
      <c r="G41" s="14"/>
      <c r="H41" s="14"/>
      <c r="I41" s="15"/>
    </row>
    <row r="42" spans="5:9" x14ac:dyDescent="0.2">
      <c r="E42" s="46"/>
      <c r="F42" s="56"/>
      <c r="G42" s="47"/>
      <c r="H42" s="3">
        <f>F36-SQRT(H39*2*_xlfn.F.INV(0.95, 2, SUM($F$3:$H$3)-3))</f>
        <v>-81723.635243766083</v>
      </c>
      <c r="I42" s="15"/>
    </row>
    <row r="43" spans="5:9" x14ac:dyDescent="0.2">
      <c r="E43" s="13"/>
      <c r="F43" s="14"/>
      <c r="G43" s="14"/>
      <c r="H43" s="14"/>
      <c r="I43" s="15"/>
    </row>
    <row r="44" spans="5:9" ht="17" thickBot="1" x14ac:dyDescent="0.25">
      <c r="E44" s="57"/>
      <c r="F44" s="58"/>
      <c r="G44" s="59"/>
      <c r="H44" s="20">
        <f>F36+SQRT(H39*2*_xlfn.F.INV(0.95, 2, SUM($F$3:$H$3)-3))</f>
        <v>-10294.084054479536</v>
      </c>
      <c r="I44" s="38" t="s">
        <v>3</v>
      </c>
    </row>
    <row r="46" spans="5:9" ht="17" thickBot="1" x14ac:dyDescent="0.25"/>
    <row r="47" spans="5:9" x14ac:dyDescent="0.2">
      <c r="E47" s="60" t="s">
        <v>17</v>
      </c>
      <c r="F47" s="61"/>
      <c r="G47" s="62"/>
      <c r="H47" s="36"/>
      <c r="I47" s="37"/>
    </row>
    <row r="48" spans="5:9" x14ac:dyDescent="0.2">
      <c r="E48" s="18"/>
      <c r="F48" s="17"/>
      <c r="G48" s="11"/>
      <c r="H48" s="14"/>
      <c r="I48" s="15"/>
    </row>
    <row r="49" spans="5:9" x14ac:dyDescent="0.2">
      <c r="E49" s="13"/>
      <c r="F49" s="14"/>
      <c r="G49" s="14"/>
      <c r="H49" s="14"/>
      <c r="I49" s="15"/>
    </row>
    <row r="50" spans="5:9" x14ac:dyDescent="0.2">
      <c r="E50" s="63"/>
      <c r="F50" s="48">
        <f>G4-H4</f>
        <v>-6256.9696969696961</v>
      </c>
      <c r="G50" s="14"/>
      <c r="H50" s="14"/>
      <c r="I50" s="15"/>
    </row>
    <row r="51" spans="5:9" x14ac:dyDescent="0.2">
      <c r="E51" s="64"/>
      <c r="F51" s="49"/>
      <c r="G51" s="14"/>
      <c r="H51" s="14"/>
      <c r="I51" s="15"/>
    </row>
    <row r="52" spans="5:9" x14ac:dyDescent="0.2">
      <c r="E52" s="13"/>
      <c r="F52" s="14"/>
      <c r="G52" s="14"/>
      <c r="H52" s="14"/>
      <c r="I52" s="15"/>
    </row>
    <row r="53" spans="5:9" x14ac:dyDescent="0.2">
      <c r="E53" s="50"/>
      <c r="F53" s="51"/>
      <c r="G53" s="52"/>
      <c r="H53" s="48">
        <f>$G$13/(SUM($F$3:$H$3)-3)*(1/G3+1/H3)</f>
        <v>280203138.41979295</v>
      </c>
      <c r="I53" s="15"/>
    </row>
    <row r="54" spans="5:9" x14ac:dyDescent="0.2">
      <c r="E54" s="53"/>
      <c r="F54" s="54"/>
      <c r="G54" s="55"/>
      <c r="H54" s="49"/>
      <c r="I54" s="15"/>
    </row>
    <row r="55" spans="5:9" x14ac:dyDescent="0.2">
      <c r="E55" s="13"/>
      <c r="F55" s="14"/>
      <c r="G55" s="14"/>
      <c r="H55" s="14"/>
      <c r="I55" s="15"/>
    </row>
    <row r="56" spans="5:9" x14ac:dyDescent="0.2">
      <c r="E56" s="46"/>
      <c r="F56" s="56"/>
      <c r="G56" s="47"/>
      <c r="H56" s="3">
        <f>F50-SQRT(H53*2*_xlfn.F.INV(0.95, 2, SUM($F$3:$H$3)-3))</f>
        <v>-48489.120220194025</v>
      </c>
      <c r="I56" s="15"/>
    </row>
    <row r="57" spans="5:9" x14ac:dyDescent="0.2">
      <c r="E57" s="13"/>
      <c r="F57" s="14"/>
      <c r="G57" s="14"/>
      <c r="H57" s="14"/>
      <c r="I57" s="15"/>
    </row>
    <row r="58" spans="5:9" ht="17" thickBot="1" x14ac:dyDescent="0.25">
      <c r="E58" s="57"/>
      <c r="F58" s="58"/>
      <c r="G58" s="59"/>
      <c r="H58" s="20">
        <f>F50+SQRT(H53*2*_xlfn.F.INV(0.95, 2, SUM($F$3:$H$3)-3))</f>
        <v>35975.180826254633</v>
      </c>
      <c r="I58" s="35" t="s">
        <v>18</v>
      </c>
    </row>
  </sheetData>
  <mergeCells count="26">
    <mergeCell ref="E56:G56"/>
    <mergeCell ref="E58:G58"/>
    <mergeCell ref="E44:G44"/>
    <mergeCell ref="E47:G47"/>
    <mergeCell ref="E50:E51"/>
    <mergeCell ref="F50:F51"/>
    <mergeCell ref="E53:G54"/>
    <mergeCell ref="H53:H54"/>
    <mergeCell ref="E33:G33"/>
    <mergeCell ref="E36:E37"/>
    <mergeCell ref="F36:F37"/>
    <mergeCell ref="E39:G40"/>
    <mergeCell ref="H39:H40"/>
    <mergeCell ref="E42:G42"/>
    <mergeCell ref="E22:E23"/>
    <mergeCell ref="F22:F23"/>
    <mergeCell ref="E25:G26"/>
    <mergeCell ref="H25:H26"/>
    <mergeCell ref="E28:G28"/>
    <mergeCell ref="E30:G30"/>
    <mergeCell ref="E7:F7"/>
    <mergeCell ref="E9:F9"/>
    <mergeCell ref="H9:I9"/>
    <mergeCell ref="E11:F11"/>
    <mergeCell ref="E13:F13"/>
    <mergeCell ref="E19: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1_1</vt:lpstr>
      <vt:lpstr>1_2</vt:lpstr>
      <vt:lpstr>2_1</vt:lpstr>
      <vt:lpstr>2_2</vt:lpstr>
      <vt:lpstr>Economic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 su</dc:creator>
  <cp:lastModifiedBy>zim su</cp:lastModifiedBy>
  <dcterms:created xsi:type="dcterms:W3CDTF">2019-11-06T05:34:44Z</dcterms:created>
  <dcterms:modified xsi:type="dcterms:W3CDTF">2019-11-07T06:16:14Z</dcterms:modified>
</cp:coreProperties>
</file>