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imai/Documents/SPBU/Econometrics report/finish-folder/Lab work No.6_1/"/>
    </mc:Choice>
  </mc:AlternateContent>
  <xr:revisionPtr revIDLastSave="0" documentId="13_ncr:1_{81DA8479-79A0-7B4F-9684-7ABF37AB14F6}" xr6:coauthVersionLast="45" xr6:coauthVersionMax="45" xr10:uidLastSave="{00000000-0000-0000-0000-000000000000}"/>
  <bookViews>
    <workbookView xWindow="0" yWindow="460" windowWidth="28800" windowHeight="16240" activeTab="1" xr2:uid="{F4C55D7A-3882-1346-BC9E-70B193F71E20}"/>
  </bookViews>
  <sheets>
    <sheet name="Data" sheetId="1" r:id="rId1"/>
    <sheet name="Main" sheetId="2" r:id="rId2"/>
  </sheets>
  <definedNames>
    <definedName name="_xlchart.v1.0" hidden="1">Main!$A$1</definedName>
    <definedName name="_xlchart.v1.1" hidden="1">Main!$A$2:$A$51</definedName>
    <definedName name="_xlchart.v1.2" hidden="1">Main!$B$1</definedName>
    <definedName name="_xlchart.v1.3" hidden="1">Main!$B$2:$B$51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4" i="2" l="1"/>
  <c r="J33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2" i="2"/>
  <c r="Q22" i="2" l="1"/>
  <c r="P22" i="2"/>
  <c r="Q21" i="2"/>
  <c r="Q20" i="2"/>
  <c r="Q19" i="2"/>
  <c r="Q18" i="2"/>
  <c r="B52" i="2"/>
  <c r="F3" i="2" l="1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2" i="2"/>
  <c r="G2" i="2" s="1"/>
  <c r="M24" i="2"/>
  <c r="M34" i="2" l="1"/>
  <c r="M33" i="2"/>
  <c r="J38" i="2"/>
  <c r="J36" i="2" l="1"/>
  <c r="J19" i="2" l="1"/>
  <c r="J21" i="2" s="1"/>
  <c r="I13" i="2" a="1"/>
  <c r="I13" i="2" s="1"/>
  <c r="A3" i="1"/>
  <c r="D3" i="1" s="1"/>
  <c r="A4" i="1"/>
  <c r="D4" i="1" s="1"/>
  <c r="A5" i="1"/>
  <c r="D5" i="1" s="1"/>
  <c r="A6" i="1"/>
  <c r="D6" i="1" s="1"/>
  <c r="A7" i="1"/>
  <c r="D7" i="1" s="1"/>
  <c r="A8" i="1"/>
  <c r="D8" i="1" s="1"/>
  <c r="A9" i="1"/>
  <c r="D9" i="1" s="1"/>
  <c r="A10" i="1"/>
  <c r="D10" i="1" s="1"/>
  <c r="A11" i="1"/>
  <c r="D11" i="1" s="1"/>
  <c r="A12" i="1"/>
  <c r="D12" i="1" s="1"/>
  <c r="A13" i="1"/>
  <c r="D13" i="1" s="1"/>
  <c r="A14" i="1"/>
  <c r="D14" i="1" s="1"/>
  <c r="A15" i="1"/>
  <c r="D15" i="1" s="1"/>
  <c r="A16" i="1"/>
  <c r="D16" i="1" s="1"/>
  <c r="A17" i="1"/>
  <c r="D17" i="1" s="1"/>
  <c r="A18" i="1"/>
  <c r="D18" i="1" s="1"/>
  <c r="A19" i="1"/>
  <c r="D19" i="1" s="1"/>
  <c r="A20" i="1"/>
  <c r="D20" i="1" s="1"/>
  <c r="A21" i="1"/>
  <c r="D21" i="1" s="1"/>
  <c r="A22" i="1"/>
  <c r="D22" i="1" s="1"/>
  <c r="A23" i="1"/>
  <c r="D23" i="1" s="1"/>
  <c r="A24" i="1"/>
  <c r="D24" i="1" s="1"/>
  <c r="A25" i="1"/>
  <c r="D25" i="1" s="1"/>
  <c r="A26" i="1"/>
  <c r="D26" i="1" s="1"/>
  <c r="A27" i="1"/>
  <c r="D27" i="1" s="1"/>
  <c r="A28" i="1"/>
  <c r="D28" i="1" s="1"/>
  <c r="A29" i="1"/>
  <c r="D29" i="1" s="1"/>
  <c r="A30" i="1"/>
  <c r="D30" i="1" s="1"/>
  <c r="A31" i="1"/>
  <c r="D31" i="1" s="1"/>
  <c r="A32" i="1"/>
  <c r="D32" i="1" s="1"/>
  <c r="A33" i="1"/>
  <c r="D33" i="1" s="1"/>
  <c r="A34" i="1"/>
  <c r="D34" i="1" s="1"/>
  <c r="A35" i="1"/>
  <c r="D35" i="1" s="1"/>
  <c r="A36" i="1"/>
  <c r="D36" i="1" s="1"/>
  <c r="A37" i="1"/>
  <c r="D37" i="1" s="1"/>
  <c r="A38" i="1"/>
  <c r="D38" i="1" s="1"/>
  <c r="A39" i="1"/>
  <c r="D39" i="1" s="1"/>
  <c r="A40" i="1"/>
  <c r="D40" i="1" s="1"/>
  <c r="A41" i="1"/>
  <c r="D41" i="1" s="1"/>
  <c r="A42" i="1"/>
  <c r="D42" i="1" s="1"/>
  <c r="A43" i="1"/>
  <c r="D43" i="1" s="1"/>
  <c r="A44" i="1"/>
  <c r="D44" i="1" s="1"/>
  <c r="A45" i="1"/>
  <c r="D45" i="1" s="1"/>
  <c r="A46" i="1"/>
  <c r="D46" i="1" s="1"/>
  <c r="A47" i="1"/>
  <c r="D47" i="1" s="1"/>
  <c r="A48" i="1"/>
  <c r="D48" i="1" s="1"/>
  <c r="A49" i="1"/>
  <c r="D49" i="1" s="1"/>
  <c r="A50" i="1"/>
  <c r="D50" i="1" s="1"/>
  <c r="A51" i="1"/>
  <c r="D51" i="1" s="1"/>
  <c r="A2" i="1"/>
  <c r="D2" i="1" s="1"/>
  <c r="T15" i="2" l="1"/>
  <c r="S15" i="2"/>
  <c r="I14" i="2"/>
  <c r="J25" i="2" s="1"/>
  <c r="J17" i="2"/>
  <c r="J13" i="2"/>
  <c r="J16" i="2"/>
  <c r="N29" i="2" s="1"/>
  <c r="J14" i="2"/>
  <c r="I16" i="2"/>
  <c r="J15" i="2"/>
  <c r="I17" i="2"/>
  <c r="I15" i="2"/>
  <c r="K29" i="2" l="1"/>
  <c r="Q15" i="2"/>
  <c r="P15" i="2"/>
  <c r="J24" i="2"/>
</calcChain>
</file>

<file path=xl/sharedStrings.xml><?xml version="1.0" encoding="utf-8"?>
<sst xmlns="http://schemas.openxmlformats.org/spreadsheetml/2006/main" count="49" uniqueCount="42">
  <si>
    <t>𝜀</t>
  </si>
  <si>
    <t>𝛼=3</t>
  </si>
  <si>
    <t>β=10</t>
  </si>
  <si>
    <t>X</t>
  </si>
  <si>
    <t>Y</t>
  </si>
  <si>
    <t>Correl</t>
  </si>
  <si>
    <t>R^2</t>
  </si>
  <si>
    <t>Correl-R^2</t>
  </si>
  <si>
    <t>Close</t>
  </si>
  <si>
    <t>Ta</t>
  </si>
  <si>
    <t>T-test</t>
  </si>
  <si>
    <t>Tb</t>
  </si>
  <si>
    <t>Tcr</t>
  </si>
  <si>
    <t>&gt;</t>
  </si>
  <si>
    <t>both are significant</t>
  </si>
  <si>
    <t>F-test</t>
  </si>
  <si>
    <t>F=(n-2)*R^2/(1-R^2)</t>
  </si>
  <si>
    <t>Fcr</t>
  </si>
  <si>
    <t>significant</t>
  </si>
  <si>
    <t>Y^=a+bx</t>
  </si>
  <si>
    <t>Y-Y^</t>
  </si>
  <si>
    <t>(Y-Y^)/Y</t>
  </si>
  <si>
    <t>e-mean</t>
  </si>
  <si>
    <t>e-variance</t>
  </si>
  <si>
    <t>Jarque-Bera</t>
  </si>
  <si>
    <t>S</t>
  </si>
  <si>
    <t>K</t>
  </si>
  <si>
    <t>JB</t>
  </si>
  <si>
    <t>do not have the normal distribution</t>
  </si>
  <si>
    <t>a-Sa*Tcr</t>
  </si>
  <si>
    <t>a+Sa*Tcr</t>
  </si>
  <si>
    <t>b-Sb*Tcr</t>
  </si>
  <si>
    <t>b+Sb*Tcr</t>
  </si>
  <si>
    <t>a-confidence interval</t>
  </si>
  <si>
    <t>b-confidence interval</t>
  </si>
  <si>
    <t>AVERAGE</t>
  </si>
  <si>
    <t>New point prediction</t>
  </si>
  <si>
    <t>Y^p</t>
  </si>
  <si>
    <t>my</t>
  </si>
  <si>
    <t>Xp</t>
  </si>
  <si>
    <t>Interval</t>
  </si>
  <si>
    <t>close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</si>
</sst>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/>
    <xf numFmtId="0" fontId="0" fillId="0" borderId="8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16" xfId="0" applyBorder="1"/>
    <xf numFmtId="0" fontId="0" fillId="3" borderId="12" xfId="0" applyFill="1" applyBorder="1"/>
    <xf numFmtId="0" fontId="0" fillId="0" borderId="1" xfId="0" applyFill="1" applyBorder="1" applyAlignment="1">
      <alignment horizontal="center"/>
    </xf>
    <xf numFmtId="0" fontId="1" fillId="0" borderId="0" xfId="0" applyFont="1" applyFill="1" applyBorder="1"/>
    <xf numFmtId="0" fontId="0" fillId="0" borderId="8" xfId="0" applyFill="1" applyBorder="1"/>
    <xf numFmtId="0" fontId="0" fillId="0" borderId="11" xfId="0" applyBorder="1"/>
    <xf numFmtId="0" fontId="0" fillId="0" borderId="16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X&amp;Y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sq">
                <a:solidFill>
                  <a:schemeClr val="accent6">
                    <a:alpha val="50000"/>
                  </a:schemeClr>
                </a:solidFill>
                <a:miter lim="800000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Main!$B$2:$B$51</c:f>
              <c:numCache>
                <c:formatCode>General</c:formatCode>
                <c:ptCount val="50"/>
                <c:pt idx="0">
                  <c:v>10</c:v>
                </c:pt>
                <c:pt idx="1">
                  <c:v>14</c:v>
                </c:pt>
                <c:pt idx="2">
                  <c:v>23</c:v>
                </c:pt>
                <c:pt idx="3">
                  <c:v>67</c:v>
                </c:pt>
                <c:pt idx="4">
                  <c:v>43</c:v>
                </c:pt>
                <c:pt idx="5">
                  <c:v>13</c:v>
                </c:pt>
                <c:pt idx="6">
                  <c:v>56</c:v>
                </c:pt>
                <c:pt idx="7">
                  <c:v>34</c:v>
                </c:pt>
                <c:pt idx="8">
                  <c:v>76</c:v>
                </c:pt>
                <c:pt idx="9">
                  <c:v>54</c:v>
                </c:pt>
                <c:pt idx="10">
                  <c:v>34</c:v>
                </c:pt>
                <c:pt idx="11">
                  <c:v>15</c:v>
                </c:pt>
                <c:pt idx="12">
                  <c:v>19</c:v>
                </c:pt>
                <c:pt idx="13">
                  <c:v>47</c:v>
                </c:pt>
                <c:pt idx="14">
                  <c:v>23</c:v>
                </c:pt>
                <c:pt idx="15">
                  <c:v>25</c:v>
                </c:pt>
                <c:pt idx="16">
                  <c:v>59</c:v>
                </c:pt>
                <c:pt idx="17">
                  <c:v>18</c:v>
                </c:pt>
                <c:pt idx="18">
                  <c:v>25</c:v>
                </c:pt>
                <c:pt idx="19">
                  <c:v>30</c:v>
                </c:pt>
                <c:pt idx="20">
                  <c:v>90</c:v>
                </c:pt>
                <c:pt idx="21">
                  <c:v>84</c:v>
                </c:pt>
                <c:pt idx="22">
                  <c:v>40</c:v>
                </c:pt>
                <c:pt idx="23">
                  <c:v>11</c:v>
                </c:pt>
                <c:pt idx="24">
                  <c:v>27</c:v>
                </c:pt>
                <c:pt idx="25">
                  <c:v>18</c:v>
                </c:pt>
                <c:pt idx="26">
                  <c:v>45</c:v>
                </c:pt>
                <c:pt idx="27">
                  <c:v>73</c:v>
                </c:pt>
                <c:pt idx="28">
                  <c:v>42</c:v>
                </c:pt>
                <c:pt idx="29">
                  <c:v>24</c:v>
                </c:pt>
                <c:pt idx="30">
                  <c:v>65</c:v>
                </c:pt>
                <c:pt idx="31">
                  <c:v>62</c:v>
                </c:pt>
                <c:pt idx="32">
                  <c:v>72</c:v>
                </c:pt>
                <c:pt idx="33">
                  <c:v>82</c:v>
                </c:pt>
                <c:pt idx="34">
                  <c:v>42</c:v>
                </c:pt>
                <c:pt idx="35">
                  <c:v>57</c:v>
                </c:pt>
                <c:pt idx="36">
                  <c:v>59</c:v>
                </c:pt>
                <c:pt idx="37">
                  <c:v>51</c:v>
                </c:pt>
                <c:pt idx="38">
                  <c:v>81</c:v>
                </c:pt>
                <c:pt idx="39">
                  <c:v>88</c:v>
                </c:pt>
                <c:pt idx="40">
                  <c:v>77</c:v>
                </c:pt>
                <c:pt idx="41">
                  <c:v>83</c:v>
                </c:pt>
                <c:pt idx="42">
                  <c:v>72</c:v>
                </c:pt>
                <c:pt idx="43">
                  <c:v>59</c:v>
                </c:pt>
                <c:pt idx="44">
                  <c:v>99</c:v>
                </c:pt>
                <c:pt idx="45">
                  <c:v>93</c:v>
                </c:pt>
                <c:pt idx="46">
                  <c:v>67</c:v>
                </c:pt>
                <c:pt idx="47">
                  <c:v>69</c:v>
                </c:pt>
                <c:pt idx="48">
                  <c:v>58</c:v>
                </c:pt>
                <c:pt idx="49">
                  <c:v>50</c:v>
                </c:pt>
              </c:numCache>
            </c:numRef>
          </c:xVal>
          <c:yVal>
            <c:numRef>
              <c:f>Main!$D$2:$D$51</c:f>
              <c:numCache>
                <c:formatCode>General</c:formatCode>
                <c:ptCount val="50"/>
                <c:pt idx="0">
                  <c:v>104.82636026092494</c:v>
                </c:pt>
                <c:pt idx="1">
                  <c:v>142.53320475591178</c:v>
                </c:pt>
                <c:pt idx="2">
                  <c:v>233.30976528547126</c:v>
                </c:pt>
                <c:pt idx="3">
                  <c:v>670.98473320064181</c:v>
                </c:pt>
                <c:pt idx="4">
                  <c:v>432.40495470121937</c:v>
                </c:pt>
                <c:pt idx="5">
                  <c:v>134.28286073734071</c:v>
                </c:pt>
                <c:pt idx="6">
                  <c:v>564.44569770449618</c:v>
                </c:pt>
                <c:pt idx="7">
                  <c:v>342.21008787951553</c:v>
                </c:pt>
                <c:pt idx="8">
                  <c:v>763.97797488483673</c:v>
                </c:pt>
                <c:pt idx="9">
                  <c:v>544.07010923816472</c:v>
                </c:pt>
                <c:pt idx="10">
                  <c:v>341.49100880537605</c:v>
                </c:pt>
                <c:pt idx="11">
                  <c:v>150.20519234520791</c:v>
                </c:pt>
                <c:pt idx="12">
                  <c:v>192.87713901924329</c:v>
                </c:pt>
                <c:pt idx="13">
                  <c:v>468.42426558560788</c:v>
                </c:pt>
                <c:pt idx="14">
                  <c:v>232.74405648586389</c:v>
                </c:pt>
                <c:pt idx="15">
                  <c:v>249.06900594556899</c:v>
                </c:pt>
                <c:pt idx="16">
                  <c:v>591.40388139697416</c:v>
                </c:pt>
                <c:pt idx="17">
                  <c:v>180.22754759281867</c:v>
                </c:pt>
                <c:pt idx="18">
                  <c:v>253.76222154424926</c:v>
                </c:pt>
                <c:pt idx="19">
                  <c:v>303.52211945951007</c:v>
                </c:pt>
                <c:pt idx="20">
                  <c:v>901.32436390404382</c:v>
                </c:pt>
                <c:pt idx="21">
                  <c:v>844.53915823116768</c:v>
                </c:pt>
                <c:pt idx="22">
                  <c:v>403.20914789684338</c:v>
                </c:pt>
                <c:pt idx="23">
                  <c:v>109.39142790961344</c:v>
                </c:pt>
                <c:pt idx="24">
                  <c:v>273.8082565642041</c:v>
                </c:pt>
                <c:pt idx="25">
                  <c:v>185.16907270995401</c:v>
                </c:pt>
                <c:pt idx="26">
                  <c:v>450.60730080184459</c:v>
                </c:pt>
                <c:pt idx="27">
                  <c:v>732.80715756618588</c:v>
                </c:pt>
                <c:pt idx="28">
                  <c:v>426.0301805758067</c:v>
                </c:pt>
                <c:pt idx="29">
                  <c:v>245.45992494365404</c:v>
                </c:pt>
                <c:pt idx="30">
                  <c:v>649.9643941754548</c:v>
                </c:pt>
                <c:pt idx="31">
                  <c:v>621.49242561385574</c:v>
                </c:pt>
                <c:pt idx="32">
                  <c:v>722.78038997826582</c:v>
                </c:pt>
                <c:pt idx="33">
                  <c:v>824.52888918788437</c:v>
                </c:pt>
                <c:pt idx="34">
                  <c:v>424.21897684638736</c:v>
                </c:pt>
                <c:pt idx="35">
                  <c:v>571.62053284482272</c:v>
                </c:pt>
                <c:pt idx="36">
                  <c:v>590.85133071106975</c:v>
                </c:pt>
                <c:pt idx="37">
                  <c:v>509.46003122323611</c:v>
                </c:pt>
                <c:pt idx="38">
                  <c:v>811.89489379232202</c:v>
                </c:pt>
                <c:pt idx="39">
                  <c:v>886.52810276359446</c:v>
                </c:pt>
                <c:pt idx="40">
                  <c:v>772.78992684050877</c:v>
                </c:pt>
                <c:pt idx="41">
                  <c:v>833.02942410197284</c:v>
                </c:pt>
                <c:pt idx="42">
                  <c:v>729.02381788622245</c:v>
                </c:pt>
                <c:pt idx="43">
                  <c:v>592.87381509313673</c:v>
                </c:pt>
                <c:pt idx="44">
                  <c:v>991.68150142791274</c:v>
                </c:pt>
                <c:pt idx="45">
                  <c:v>934.74101468787273</c:v>
                </c:pt>
                <c:pt idx="46">
                  <c:v>672.61630503560878</c:v>
                </c:pt>
                <c:pt idx="47">
                  <c:v>692.40625367121436</c:v>
                </c:pt>
                <c:pt idx="48">
                  <c:v>584.4424319611345</c:v>
                </c:pt>
                <c:pt idx="49">
                  <c:v>502.53088783030574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5C-3048-867F-B895555F8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951312"/>
        <c:axId val="1842521632"/>
      </c:scatterChart>
      <c:valAx>
        <c:axId val="181995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2521632"/>
        <c:crosses val="autoZero"/>
        <c:crossBetween val="midCat"/>
      </c:valAx>
      <c:valAx>
        <c:axId val="184252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995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E&amp;X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E&amp;X</a:t>
          </a:r>
        </a:p>
      </cx:txPr>
    </cx:title>
    <cx:plotArea>
      <cx:plotAreaRegion>
        <cx:series layoutId="clusteredColumn" uniqueId="{40BA2083-45AD-1941-A85E-A8A464037816}" formatIdx="0">
          <cx:tx>
            <cx:txData>
              <cx:f>_xlchart.v1.0</cx:f>
              <cx:v>𝜀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72974F11-FEFD-344C-9D6C-9BCAC36C10B1}" formatIdx="1">
          <cx:tx>
            <cx:txData>
              <cx:f>_xlchart.v1.2</cx:f>
              <cx:v>X</cx:v>
            </cx:txData>
          </cx:tx>
          <cx:dataLabels pos="inEnd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819150</xdr:colOff>
      <xdr:row>0</xdr:row>
      <xdr:rowOff>95250</xdr:rowOff>
    </xdr:from>
    <xdr:to>
      <xdr:col>14</xdr:col>
      <xdr:colOff>25400</xdr:colOff>
      <xdr:row>10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CBC1C1-9829-7247-AFBB-DB32D73EA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298450</xdr:colOff>
      <xdr:row>37</xdr:row>
      <xdr:rowOff>31750</xdr:rowOff>
    </xdr:from>
    <xdr:ext cx="209550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4E97C03-8F30-CE40-B1B7-3D79BEBF5872}"/>
                </a:ext>
              </a:extLst>
            </xdr:cNvPr>
            <xdr:cNvSpPr txBox="1"/>
          </xdr:nvSpPr>
          <xdr:spPr>
            <a:xfrm>
              <a:off x="6076950" y="6407150"/>
              <a:ext cx="2095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4E97C03-8F30-CE40-B1B7-3D79BEBF5872}"/>
                </a:ext>
              </a:extLst>
            </xdr:cNvPr>
            <xdr:cNvSpPr txBox="1"/>
          </xdr:nvSpPr>
          <xdr:spPr>
            <a:xfrm>
              <a:off x="6076950" y="6407150"/>
              <a:ext cx="2095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en-GB" sz="1100" b="0" i="0">
                  <a:latin typeface="Cambria Math" panose="02040503050406030204" pitchFamily="18" charset="0"/>
                </a:rPr>
                <a:t> ̅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8</xdr:col>
      <xdr:colOff>6350</xdr:colOff>
      <xdr:row>39</xdr:row>
      <xdr:rowOff>12700</xdr:rowOff>
    </xdr:from>
    <xdr:to>
      <xdr:col>13</xdr:col>
      <xdr:colOff>787400</xdr:colOff>
      <xdr:row>51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4DBE02B-0389-074B-AE5D-0EC85C78BC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0350" y="8051800"/>
              <a:ext cx="5010150" cy="242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15</xdr:col>
      <xdr:colOff>168567</xdr:colOff>
      <xdr:row>19</xdr:row>
      <xdr:rowOff>162178</xdr:rowOff>
    </xdr:from>
    <xdr:ext cx="543034" cy="2450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84E381C-5B83-5248-82FD-DAED4580AE96}"/>
                </a:ext>
              </a:extLst>
            </xdr:cNvPr>
            <xdr:cNvSpPr txBox="1"/>
          </xdr:nvSpPr>
          <xdr:spPr>
            <a:xfrm>
              <a:off x="12658199" y="4042301"/>
              <a:ext cx="543034" cy="245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, 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84E381C-5B83-5248-82FD-DAED4580AE96}"/>
                </a:ext>
              </a:extLst>
            </xdr:cNvPr>
            <xdr:cNvSpPr txBox="1"/>
          </xdr:nvSpPr>
          <xdr:spPr>
            <a:xfrm>
              <a:off x="12658199" y="4042301"/>
              <a:ext cx="543034" cy="245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en-GB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1−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𝛼/</a:t>
              </a:r>
              <a:r>
                <a:rPr lang="en-US" sz="1100" b="0" i="0">
                  <a:latin typeface="Cambria Math" panose="02040503050406030204" pitchFamily="18" charset="0"/>
                </a:rPr>
                <a:t>2  ,  𝑛−2</a:t>
              </a:r>
              <a:r>
                <a:rPr lang="en-GB" sz="1100" b="0" i="0">
                  <a:latin typeface="Cambria Math" panose="02040503050406030204" pitchFamily="18" charset="0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7281-3FFD-1640-9F47-134686FE3F02}">
  <dimension ref="A1:D51"/>
  <sheetViews>
    <sheetView zoomScale="82" workbookViewId="0">
      <selection activeCell="G35" sqref="G35"/>
    </sheetView>
  </sheetViews>
  <sheetFormatPr baseColWidth="10" defaultRowHeight="16" x14ac:dyDescent="0.2"/>
  <cols>
    <col min="2" max="2" width="10.83203125" style="1"/>
  </cols>
  <sheetData>
    <row r="1" spans="1:4" x14ac:dyDescent="0.2">
      <c r="A1" s="2" t="s">
        <v>0</v>
      </c>
      <c r="B1" s="2" t="s">
        <v>3</v>
      </c>
      <c r="D1" s="2" t="s">
        <v>4</v>
      </c>
    </row>
    <row r="2" spans="1:4" x14ac:dyDescent="0.2">
      <c r="A2" s="3">
        <f ca="1">_xlfn.NORM.INV(RAND(),0, 2)</f>
        <v>-1.9542062127777846</v>
      </c>
      <c r="B2" s="2">
        <v>10</v>
      </c>
      <c r="D2" s="3">
        <f ca="1">3+10*B2+A2</f>
        <v>101.04579378722221</v>
      </c>
    </row>
    <row r="3" spans="1:4" x14ac:dyDescent="0.2">
      <c r="A3" s="3">
        <f t="shared" ref="A3:A51" ca="1" si="0">_xlfn.NORM.INV(RAND(),0, 2)</f>
        <v>0.42756191052043852</v>
      </c>
      <c r="B3" s="2">
        <v>14</v>
      </c>
      <c r="C3" s="2" t="s">
        <v>1</v>
      </c>
      <c r="D3" s="3">
        <f t="shared" ref="D3:D51" ca="1" si="1">3+10*B3+A3</f>
        <v>143.42756191052044</v>
      </c>
    </row>
    <row r="4" spans="1:4" x14ac:dyDescent="0.2">
      <c r="A4" s="3">
        <f t="shared" ca="1" si="0"/>
        <v>0.20366835741957079</v>
      </c>
      <c r="B4" s="2">
        <v>23</v>
      </c>
      <c r="C4" s="2" t="s">
        <v>2</v>
      </c>
      <c r="D4" s="3">
        <f t="shared" ca="1" si="1"/>
        <v>233.20366835741956</v>
      </c>
    </row>
    <row r="5" spans="1:4" x14ac:dyDescent="0.2">
      <c r="A5" s="3">
        <f t="shared" ca="1" si="0"/>
        <v>-0.61367023234671436</v>
      </c>
      <c r="B5" s="2">
        <v>67</v>
      </c>
      <c r="D5" s="3">
        <f t="shared" ca="1" si="1"/>
        <v>672.38632976765325</v>
      </c>
    </row>
    <row r="6" spans="1:4" x14ac:dyDescent="0.2">
      <c r="A6" s="3">
        <f t="shared" ca="1" si="0"/>
        <v>-0.66050034584580164</v>
      </c>
      <c r="B6" s="2">
        <v>43</v>
      </c>
      <c r="D6" s="3">
        <f t="shared" ca="1" si="1"/>
        <v>432.33949965415422</v>
      </c>
    </row>
    <row r="7" spans="1:4" x14ac:dyDescent="0.2">
      <c r="A7" s="3">
        <f t="shared" ca="1" si="0"/>
        <v>0.79519925058671281</v>
      </c>
      <c r="B7" s="2">
        <v>13</v>
      </c>
      <c r="D7" s="3">
        <f t="shared" ca="1" si="1"/>
        <v>133.79519925058671</v>
      </c>
    </row>
    <row r="8" spans="1:4" x14ac:dyDescent="0.2">
      <c r="A8" s="3">
        <f t="shared" ca="1" si="0"/>
        <v>3.3068198207483257</v>
      </c>
      <c r="B8" s="2">
        <v>56</v>
      </c>
      <c r="D8" s="3">
        <f t="shared" ca="1" si="1"/>
        <v>566.30681982074827</v>
      </c>
    </row>
    <row r="9" spans="1:4" x14ac:dyDescent="0.2">
      <c r="A9" s="3">
        <f t="shared" ca="1" si="0"/>
        <v>3.9072067671105124</v>
      </c>
      <c r="B9" s="2">
        <v>34</v>
      </c>
      <c r="D9" s="3">
        <f t="shared" ca="1" si="1"/>
        <v>346.90720676711049</v>
      </c>
    </row>
    <row r="10" spans="1:4" x14ac:dyDescent="0.2">
      <c r="A10" s="3">
        <f t="shared" ca="1" si="0"/>
        <v>0.9970646295048583</v>
      </c>
      <c r="B10" s="2">
        <v>76</v>
      </c>
      <c r="D10" s="3">
        <f t="shared" ca="1" si="1"/>
        <v>763.99706462950485</v>
      </c>
    </row>
    <row r="11" spans="1:4" x14ac:dyDescent="0.2">
      <c r="A11" s="3">
        <f t="shared" ca="1" si="0"/>
        <v>-1.250202414674866</v>
      </c>
      <c r="B11" s="2">
        <v>54</v>
      </c>
      <c r="D11" s="3">
        <f t="shared" ca="1" si="1"/>
        <v>541.74979758532515</v>
      </c>
    </row>
    <row r="12" spans="1:4" x14ac:dyDescent="0.2">
      <c r="A12" s="3">
        <f t="shared" ca="1" si="0"/>
        <v>0.26684912812504213</v>
      </c>
      <c r="B12" s="2">
        <v>34</v>
      </c>
      <c r="D12" s="3">
        <f t="shared" ca="1" si="1"/>
        <v>343.26684912812505</v>
      </c>
    </row>
    <row r="13" spans="1:4" x14ac:dyDescent="0.2">
      <c r="A13" s="3">
        <f t="shared" ca="1" si="0"/>
        <v>0.4080723141994852</v>
      </c>
      <c r="B13" s="2">
        <v>15</v>
      </c>
      <c r="D13" s="3">
        <f t="shared" ca="1" si="1"/>
        <v>153.40807231419947</v>
      </c>
    </row>
    <row r="14" spans="1:4" x14ac:dyDescent="0.2">
      <c r="A14" s="3">
        <f t="shared" ca="1" si="0"/>
        <v>-0.13383596232626388</v>
      </c>
      <c r="B14" s="2">
        <v>19</v>
      </c>
      <c r="D14" s="3">
        <f t="shared" ca="1" si="1"/>
        <v>192.86616403767374</v>
      </c>
    </row>
    <row r="15" spans="1:4" x14ac:dyDescent="0.2">
      <c r="A15" s="3">
        <f t="shared" ca="1" si="0"/>
        <v>-2.5082241161031154</v>
      </c>
      <c r="B15" s="2">
        <v>47</v>
      </c>
      <c r="D15" s="3">
        <f t="shared" ca="1" si="1"/>
        <v>470.49177588389688</v>
      </c>
    </row>
    <row r="16" spans="1:4" x14ac:dyDescent="0.2">
      <c r="A16" s="3">
        <f t="shared" ca="1" si="0"/>
        <v>-1.7256300520604857</v>
      </c>
      <c r="B16" s="2">
        <v>23</v>
      </c>
      <c r="D16" s="3">
        <f t="shared" ca="1" si="1"/>
        <v>231.2743699479395</v>
      </c>
    </row>
    <row r="17" spans="1:4" x14ac:dyDescent="0.2">
      <c r="A17" s="3">
        <f t="shared" ca="1" si="0"/>
        <v>-0.43498982651427209</v>
      </c>
      <c r="B17" s="2">
        <v>25</v>
      </c>
      <c r="D17" s="3">
        <f t="shared" ca="1" si="1"/>
        <v>252.56501017348572</v>
      </c>
    </row>
    <row r="18" spans="1:4" x14ac:dyDescent="0.2">
      <c r="A18" s="3">
        <f t="shared" ca="1" si="0"/>
        <v>-0.51652858970435189</v>
      </c>
      <c r="B18" s="2">
        <v>59</v>
      </c>
      <c r="D18" s="3">
        <f t="shared" ca="1" si="1"/>
        <v>592.48347141029569</v>
      </c>
    </row>
    <row r="19" spans="1:4" x14ac:dyDescent="0.2">
      <c r="A19" s="3">
        <f t="shared" ca="1" si="0"/>
        <v>-2.992836905465821</v>
      </c>
      <c r="B19" s="2">
        <v>18</v>
      </c>
      <c r="D19" s="3">
        <f t="shared" ca="1" si="1"/>
        <v>180.00716309453418</v>
      </c>
    </row>
    <row r="20" spans="1:4" x14ac:dyDescent="0.2">
      <c r="A20" s="3">
        <f t="shared" ca="1" si="0"/>
        <v>-0.608800478577876</v>
      </c>
      <c r="B20" s="2">
        <v>25</v>
      </c>
      <c r="D20" s="3">
        <f t="shared" ca="1" si="1"/>
        <v>252.39119952142212</v>
      </c>
    </row>
    <row r="21" spans="1:4" x14ac:dyDescent="0.2">
      <c r="A21" s="3">
        <f t="shared" ca="1" si="0"/>
        <v>-4.9956751845269945E-2</v>
      </c>
      <c r="B21" s="2">
        <v>30</v>
      </c>
      <c r="D21" s="3">
        <f t="shared" ca="1" si="1"/>
        <v>302.95004324815471</v>
      </c>
    </row>
    <row r="22" spans="1:4" x14ac:dyDescent="0.2">
      <c r="A22" s="3">
        <f t="shared" ca="1" si="0"/>
        <v>1.2326313059782699</v>
      </c>
      <c r="B22" s="2">
        <v>90</v>
      </c>
      <c r="D22" s="3">
        <f t="shared" ca="1" si="1"/>
        <v>904.23263130597832</v>
      </c>
    </row>
    <row r="23" spans="1:4" x14ac:dyDescent="0.2">
      <c r="A23" s="3">
        <f t="shared" ca="1" si="0"/>
        <v>-1.2999743245618118</v>
      </c>
      <c r="B23" s="2">
        <v>84</v>
      </c>
      <c r="D23" s="3">
        <f t="shared" ca="1" si="1"/>
        <v>841.70002567543816</v>
      </c>
    </row>
    <row r="24" spans="1:4" x14ac:dyDescent="0.2">
      <c r="A24" s="3">
        <f t="shared" ca="1" si="0"/>
        <v>0.22360211292183291</v>
      </c>
      <c r="B24" s="2">
        <v>40</v>
      </c>
      <c r="D24" s="3">
        <f t="shared" ca="1" si="1"/>
        <v>403.22360211292181</v>
      </c>
    </row>
    <row r="25" spans="1:4" x14ac:dyDescent="0.2">
      <c r="A25" s="3">
        <f t="shared" ca="1" si="0"/>
        <v>0.79418715468835377</v>
      </c>
      <c r="B25" s="2">
        <v>11</v>
      </c>
      <c r="D25" s="3">
        <f t="shared" ca="1" si="1"/>
        <v>113.79418715468836</v>
      </c>
    </row>
    <row r="26" spans="1:4" x14ac:dyDescent="0.2">
      <c r="A26" s="3">
        <f t="shared" ca="1" si="0"/>
        <v>2.8376057094152181</v>
      </c>
      <c r="B26" s="2">
        <v>27</v>
      </c>
      <c r="D26" s="3">
        <f t="shared" ca="1" si="1"/>
        <v>275.83760570941524</v>
      </c>
    </row>
    <row r="27" spans="1:4" x14ac:dyDescent="0.2">
      <c r="A27" s="3">
        <f t="shared" ca="1" si="0"/>
        <v>-1.4790002048235502</v>
      </c>
      <c r="B27" s="2">
        <v>18</v>
      </c>
      <c r="D27" s="3">
        <f t="shared" ca="1" si="1"/>
        <v>181.52099979517644</v>
      </c>
    </row>
    <row r="28" spans="1:4" x14ac:dyDescent="0.2">
      <c r="A28" s="3">
        <f t="shared" ca="1" si="0"/>
        <v>1.2534245951272467</v>
      </c>
      <c r="B28" s="2">
        <v>45</v>
      </c>
      <c r="D28" s="3">
        <f t="shared" ca="1" si="1"/>
        <v>454.25342459512723</v>
      </c>
    </row>
    <row r="29" spans="1:4" x14ac:dyDescent="0.2">
      <c r="A29" s="3">
        <f t="shared" ca="1" si="0"/>
        <v>-1.0292632112711482</v>
      </c>
      <c r="B29" s="2">
        <v>73</v>
      </c>
      <c r="D29" s="3">
        <f t="shared" ca="1" si="1"/>
        <v>731.9707367887288</v>
      </c>
    </row>
    <row r="30" spans="1:4" x14ac:dyDescent="0.2">
      <c r="A30" s="3">
        <f t="shared" ca="1" si="0"/>
        <v>-2.6232495737974655</v>
      </c>
      <c r="B30" s="2">
        <v>42</v>
      </c>
      <c r="D30" s="3">
        <f t="shared" ca="1" si="1"/>
        <v>420.37675042620253</v>
      </c>
    </row>
    <row r="31" spans="1:4" x14ac:dyDescent="0.2">
      <c r="A31" s="3">
        <f t="shared" ca="1" si="0"/>
        <v>1.3673296807261117</v>
      </c>
      <c r="B31" s="2">
        <v>24</v>
      </c>
      <c r="D31" s="3">
        <f t="shared" ca="1" si="1"/>
        <v>244.3673296807261</v>
      </c>
    </row>
    <row r="32" spans="1:4" x14ac:dyDescent="0.2">
      <c r="A32" s="3">
        <f t="shared" ca="1" si="0"/>
        <v>-2.0650303787425144</v>
      </c>
      <c r="B32" s="2">
        <v>65</v>
      </c>
      <c r="D32" s="3">
        <f t="shared" ca="1" si="1"/>
        <v>650.93496962125744</v>
      </c>
    </row>
    <row r="33" spans="1:4" x14ac:dyDescent="0.2">
      <c r="A33" s="3">
        <f t="shared" ca="1" si="0"/>
        <v>0.25688016374090095</v>
      </c>
      <c r="B33" s="2">
        <v>62</v>
      </c>
      <c r="D33" s="3">
        <f t="shared" ca="1" si="1"/>
        <v>623.2568801637409</v>
      </c>
    </row>
    <row r="34" spans="1:4" x14ac:dyDescent="0.2">
      <c r="A34" s="3">
        <f t="shared" ca="1" si="0"/>
        <v>-1.2706865934066394</v>
      </c>
      <c r="B34" s="2">
        <v>72</v>
      </c>
      <c r="D34" s="3">
        <f t="shared" ca="1" si="1"/>
        <v>721.72931340659341</v>
      </c>
    </row>
    <row r="35" spans="1:4" x14ac:dyDescent="0.2">
      <c r="A35" s="3">
        <f t="shared" ca="1" si="0"/>
        <v>2.9641673329630174</v>
      </c>
      <c r="B35" s="2">
        <v>82</v>
      </c>
      <c r="D35" s="3">
        <f t="shared" ca="1" si="1"/>
        <v>825.96416733296303</v>
      </c>
    </row>
    <row r="36" spans="1:4" x14ac:dyDescent="0.2">
      <c r="A36" s="3">
        <f t="shared" ca="1" si="0"/>
        <v>2.2743976208747441</v>
      </c>
      <c r="B36" s="2">
        <v>42</v>
      </c>
      <c r="D36" s="3">
        <f t="shared" ca="1" si="1"/>
        <v>425.27439762087477</v>
      </c>
    </row>
    <row r="37" spans="1:4" x14ac:dyDescent="0.2">
      <c r="A37" s="3">
        <f t="shared" ca="1" si="0"/>
        <v>0.49583053101522029</v>
      </c>
      <c r="B37" s="2">
        <v>57</v>
      </c>
      <c r="D37" s="3">
        <f t="shared" ca="1" si="1"/>
        <v>573.49583053101526</v>
      </c>
    </row>
    <row r="38" spans="1:4" x14ac:dyDescent="0.2">
      <c r="A38" s="3">
        <f t="shared" ca="1" si="0"/>
        <v>1.923923179613322</v>
      </c>
      <c r="B38" s="2">
        <v>59</v>
      </c>
      <c r="D38" s="3">
        <f t="shared" ca="1" si="1"/>
        <v>594.92392317961333</v>
      </c>
    </row>
    <row r="39" spans="1:4" x14ac:dyDescent="0.2">
      <c r="A39" s="3">
        <f t="shared" ca="1" si="0"/>
        <v>-1.2128742957814727</v>
      </c>
      <c r="B39" s="2">
        <v>51</v>
      </c>
      <c r="D39" s="3">
        <f t="shared" ca="1" si="1"/>
        <v>511.78712570421851</v>
      </c>
    </row>
    <row r="40" spans="1:4" x14ac:dyDescent="0.2">
      <c r="A40" s="3">
        <f t="shared" ca="1" si="0"/>
        <v>1.1009261706107836</v>
      </c>
      <c r="B40" s="2">
        <v>81</v>
      </c>
      <c r="D40" s="3">
        <f t="shared" ca="1" si="1"/>
        <v>814.10092617061082</v>
      </c>
    </row>
    <row r="41" spans="1:4" x14ac:dyDescent="0.2">
      <c r="A41" s="3">
        <f t="shared" ca="1" si="0"/>
        <v>1.9455967555285505</v>
      </c>
      <c r="B41" s="2">
        <v>88</v>
      </c>
      <c r="D41" s="3">
        <f t="shared" ca="1" si="1"/>
        <v>884.94559675552853</v>
      </c>
    </row>
    <row r="42" spans="1:4" x14ac:dyDescent="0.2">
      <c r="A42" s="3">
        <f t="shared" ca="1" si="0"/>
        <v>-1.5490037263333045</v>
      </c>
      <c r="B42" s="2">
        <v>77</v>
      </c>
      <c r="D42" s="3">
        <f t="shared" ca="1" si="1"/>
        <v>771.45099627366665</v>
      </c>
    </row>
    <row r="43" spans="1:4" x14ac:dyDescent="0.2">
      <c r="A43" s="3">
        <f t="shared" ca="1" si="0"/>
        <v>-1.4888698194860555</v>
      </c>
      <c r="B43" s="2">
        <v>83</v>
      </c>
      <c r="D43" s="3">
        <f t="shared" ca="1" si="1"/>
        <v>831.51113018051399</v>
      </c>
    </row>
    <row r="44" spans="1:4" x14ac:dyDescent="0.2">
      <c r="A44" s="3">
        <f t="shared" ca="1" si="0"/>
        <v>-1.5381826085576089</v>
      </c>
      <c r="B44" s="2">
        <v>72</v>
      </c>
      <c r="D44" s="3">
        <f t="shared" ca="1" si="1"/>
        <v>721.46181739144242</v>
      </c>
    </row>
    <row r="45" spans="1:4" x14ac:dyDescent="0.2">
      <c r="A45" s="3">
        <f t="shared" ca="1" si="0"/>
        <v>-4.9654467605587369</v>
      </c>
      <c r="B45" s="2">
        <v>59</v>
      </c>
      <c r="D45" s="3">
        <f t="shared" ca="1" si="1"/>
        <v>588.03455323944127</v>
      </c>
    </row>
    <row r="46" spans="1:4" x14ac:dyDescent="0.2">
      <c r="A46" s="3">
        <f t="shared" ca="1" si="0"/>
        <v>-1.1882104732836281</v>
      </c>
      <c r="B46" s="2">
        <v>99</v>
      </c>
      <c r="D46" s="3">
        <f t="shared" ca="1" si="1"/>
        <v>991.81178952671632</v>
      </c>
    </row>
    <row r="47" spans="1:4" x14ac:dyDescent="0.2">
      <c r="A47" s="3">
        <f t="shared" ca="1" si="0"/>
        <v>0.94745694542281922</v>
      </c>
      <c r="B47" s="2">
        <v>93</v>
      </c>
      <c r="D47" s="3">
        <f t="shared" ca="1" si="1"/>
        <v>933.9474569454228</v>
      </c>
    </row>
    <row r="48" spans="1:4" x14ac:dyDescent="0.2">
      <c r="A48" s="3">
        <f t="shared" ca="1" si="0"/>
        <v>1.5295921042249512</v>
      </c>
      <c r="B48" s="2">
        <v>67</v>
      </c>
      <c r="D48" s="3">
        <f t="shared" ca="1" si="1"/>
        <v>674.529592104225</v>
      </c>
    </row>
    <row r="49" spans="1:4" x14ac:dyDescent="0.2">
      <c r="A49" s="3">
        <f t="shared" ca="1" si="0"/>
        <v>1.3609083155837896</v>
      </c>
      <c r="B49" s="2">
        <v>69</v>
      </c>
      <c r="D49" s="3">
        <f t="shared" ca="1" si="1"/>
        <v>694.36090831558374</v>
      </c>
    </row>
    <row r="50" spans="1:4" x14ac:dyDescent="0.2">
      <c r="A50" s="3">
        <f t="shared" ca="1" si="0"/>
        <v>-1.7497900227541601</v>
      </c>
      <c r="B50" s="2">
        <v>58</v>
      </c>
      <c r="D50" s="3">
        <f t="shared" ca="1" si="1"/>
        <v>581.25020997724585</v>
      </c>
    </row>
    <row r="51" spans="1:4" x14ac:dyDescent="0.2">
      <c r="A51" s="3">
        <f t="shared" ca="1" si="0"/>
        <v>2.0540028693947656</v>
      </c>
      <c r="B51" s="2">
        <v>50</v>
      </c>
      <c r="D51" s="3">
        <f t="shared" ca="1" si="1"/>
        <v>505.05400286939476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63DE-D296-0C4A-BDF5-E357882004E1}">
  <dimension ref="A1:T52"/>
  <sheetViews>
    <sheetView tabSelected="1" zoomScale="75" workbookViewId="0">
      <selection activeCell="A15" sqref="A15"/>
    </sheetView>
  </sheetViews>
  <sheetFormatPr baseColWidth="10" defaultRowHeight="16" x14ac:dyDescent="0.2"/>
  <cols>
    <col min="10" max="10" width="12.1640625" bestFit="1" customWidth="1"/>
  </cols>
  <sheetData>
    <row r="1" spans="1:20" x14ac:dyDescent="0.2">
      <c r="A1" s="2" t="s">
        <v>0</v>
      </c>
      <c r="B1" s="2" t="s">
        <v>3</v>
      </c>
      <c r="C1" s="1"/>
      <c r="D1" s="2" t="s">
        <v>4</v>
      </c>
      <c r="E1" s="2" t="s">
        <v>19</v>
      </c>
      <c r="F1" s="26" t="s">
        <v>20</v>
      </c>
      <c r="G1" s="26" t="s">
        <v>21</v>
      </c>
    </row>
    <row r="2" spans="1:20" x14ac:dyDescent="0.2">
      <c r="A2" s="2">
        <v>1.826360260924945</v>
      </c>
      <c r="B2" s="2">
        <v>10</v>
      </c>
      <c r="C2" s="1"/>
      <c r="D2" s="2">
        <v>104.82636026092494</v>
      </c>
      <c r="E2" s="2">
        <f>$J$13+$I$13*B2</f>
        <v>102.34722934811644</v>
      </c>
      <c r="F2" s="3">
        <f>D2-E2</f>
        <v>2.4791309128085004</v>
      </c>
      <c r="G2" s="3">
        <f>F2/D2</f>
        <v>2.3649880684950393E-2</v>
      </c>
    </row>
    <row r="3" spans="1:20" x14ac:dyDescent="0.2">
      <c r="A3" s="2">
        <v>-0.46679524408822248</v>
      </c>
      <c r="B3" s="2">
        <v>14</v>
      </c>
      <c r="C3" s="2" t="s">
        <v>1</v>
      </c>
      <c r="D3" s="2">
        <v>142.53320475591178</v>
      </c>
      <c r="E3" s="33">
        <f t="shared" ref="E3:E51" si="0">$J$13+$I$13*B3</f>
        <v>142.38916921221366</v>
      </c>
      <c r="F3" s="3">
        <f t="shared" ref="F3:F51" si="1">D3-E3</f>
        <v>0.14403554369812355</v>
      </c>
      <c r="G3" s="3">
        <f t="shared" ref="G3:G51" si="2">F3/D3</f>
        <v>1.0105402733684725E-3</v>
      </c>
    </row>
    <row r="4" spans="1:20" x14ac:dyDescent="0.2">
      <c r="A4" s="2">
        <v>0.30976528547127002</v>
      </c>
      <c r="B4" s="2">
        <v>23</v>
      </c>
      <c r="C4" s="2" t="s">
        <v>2</v>
      </c>
      <c r="D4" s="2">
        <v>233.30976528547126</v>
      </c>
      <c r="E4" s="33">
        <f t="shared" si="0"/>
        <v>232.48353390643243</v>
      </c>
      <c r="F4" s="3">
        <f t="shared" si="1"/>
        <v>0.82623137903883048</v>
      </c>
      <c r="G4" s="3">
        <f t="shared" si="2"/>
        <v>3.5413493216963168E-3</v>
      </c>
    </row>
    <row r="5" spans="1:20" x14ac:dyDescent="0.2">
      <c r="A5" s="2">
        <v>-2.0152667993582116</v>
      </c>
      <c r="B5" s="2">
        <v>67</v>
      </c>
      <c r="C5" s="1"/>
      <c r="D5" s="2">
        <v>670.98473320064181</v>
      </c>
      <c r="E5" s="33">
        <f t="shared" si="0"/>
        <v>672.94487241150182</v>
      </c>
      <c r="F5" s="3">
        <f t="shared" si="1"/>
        <v>-1.9601392108600066</v>
      </c>
      <c r="G5" s="3">
        <f t="shared" si="2"/>
        <v>-2.9212873465987999E-3</v>
      </c>
    </row>
    <row r="6" spans="1:20" x14ac:dyDescent="0.2">
      <c r="A6" s="2">
        <v>-0.59504529878065959</v>
      </c>
      <c r="B6" s="2">
        <v>43</v>
      </c>
      <c r="C6" s="1"/>
      <c r="D6" s="2">
        <v>432.40495470121937</v>
      </c>
      <c r="E6" s="33">
        <f t="shared" si="0"/>
        <v>432.69323322691855</v>
      </c>
      <c r="F6" s="3">
        <f t="shared" si="1"/>
        <v>-0.28827852569918377</v>
      </c>
      <c r="G6" s="3">
        <f t="shared" si="2"/>
        <v>-6.6668645343894535E-4</v>
      </c>
    </row>
    <row r="7" spans="1:20" x14ac:dyDescent="0.2">
      <c r="A7" s="2">
        <v>1.2828607373407055</v>
      </c>
      <c r="B7" s="2">
        <v>13</v>
      </c>
      <c r="C7" s="1"/>
      <c r="D7" s="2">
        <v>134.28286073734071</v>
      </c>
      <c r="E7" s="33">
        <f t="shared" si="0"/>
        <v>132.37868424618935</v>
      </c>
      <c r="F7" s="3">
        <f t="shared" si="1"/>
        <v>1.904176491151361</v>
      </c>
      <c r="G7" s="3">
        <f t="shared" si="2"/>
        <v>1.4180339029833143E-2</v>
      </c>
    </row>
    <row r="8" spans="1:20" x14ac:dyDescent="0.2">
      <c r="A8" s="2">
        <v>1.4456977044961608</v>
      </c>
      <c r="B8" s="2">
        <v>56</v>
      </c>
      <c r="C8" s="1"/>
      <c r="D8" s="2">
        <v>564.44569770449618</v>
      </c>
      <c r="E8" s="33">
        <f t="shared" si="0"/>
        <v>562.82953778523449</v>
      </c>
      <c r="F8" s="3">
        <f t="shared" si="1"/>
        <v>1.6161599192616904</v>
      </c>
      <c r="G8" s="3">
        <f t="shared" si="2"/>
        <v>2.8632690900725006E-3</v>
      </c>
    </row>
    <row r="9" spans="1:20" x14ac:dyDescent="0.2">
      <c r="A9" s="2">
        <v>-0.78991212048449377</v>
      </c>
      <c r="B9" s="2">
        <v>34</v>
      </c>
      <c r="C9" s="1"/>
      <c r="D9" s="2">
        <v>342.21008787951553</v>
      </c>
      <c r="E9" s="33">
        <f t="shared" si="0"/>
        <v>342.59886853269978</v>
      </c>
      <c r="F9" s="3">
        <f t="shared" si="1"/>
        <v>-0.3887806531842557</v>
      </c>
      <c r="G9" s="3">
        <f t="shared" si="2"/>
        <v>-1.1360876460226872E-3</v>
      </c>
    </row>
    <row r="10" spans="1:20" x14ac:dyDescent="0.2">
      <c r="A10" s="2">
        <v>0.97797488483667028</v>
      </c>
      <c r="B10" s="2">
        <v>76</v>
      </c>
      <c r="C10" s="1"/>
      <c r="D10" s="2">
        <v>763.97797488483673</v>
      </c>
      <c r="E10" s="33">
        <f t="shared" si="0"/>
        <v>763.03923710572064</v>
      </c>
      <c r="F10" s="3">
        <f t="shared" si="1"/>
        <v>0.93873777911608158</v>
      </c>
      <c r="G10" s="3">
        <f t="shared" si="2"/>
        <v>1.2287497938112527E-3</v>
      </c>
    </row>
    <row r="11" spans="1:20" x14ac:dyDescent="0.2">
      <c r="A11" s="2">
        <v>1.0701092381647335</v>
      </c>
      <c r="B11" s="2">
        <v>54</v>
      </c>
      <c r="C11" s="1"/>
      <c r="D11" s="2">
        <v>544.07010923816472</v>
      </c>
      <c r="E11" s="33">
        <f t="shared" si="0"/>
        <v>542.80856785318588</v>
      </c>
      <c r="F11" s="3">
        <f t="shared" si="1"/>
        <v>1.2615413849788411</v>
      </c>
      <c r="G11" s="3">
        <f t="shared" si="2"/>
        <v>2.3187110696915826E-3</v>
      </c>
    </row>
    <row r="12" spans="1:20" ht="17" thickBot="1" x14ac:dyDescent="0.25">
      <c r="A12" s="2">
        <v>-1.5089911946239614</v>
      </c>
      <c r="B12" s="2">
        <v>34</v>
      </c>
      <c r="C12" s="1"/>
      <c r="D12" s="2">
        <v>341.49100880537605</v>
      </c>
      <c r="E12" s="33">
        <f t="shared" si="0"/>
        <v>342.59886853269978</v>
      </c>
      <c r="F12" s="3">
        <f t="shared" si="1"/>
        <v>-1.1078597273237278</v>
      </c>
      <c r="G12" s="3">
        <f t="shared" si="2"/>
        <v>-3.244184176910859E-3</v>
      </c>
    </row>
    <row r="13" spans="1:20" x14ac:dyDescent="0.2">
      <c r="A13" s="2">
        <v>-2.7948076547921086</v>
      </c>
      <c r="B13" s="2">
        <v>15</v>
      </c>
      <c r="C13" s="1"/>
      <c r="D13" s="2">
        <v>150.20519234520791</v>
      </c>
      <c r="E13" s="33">
        <f t="shared" si="0"/>
        <v>152.39965417823797</v>
      </c>
      <c r="F13" s="3">
        <f t="shared" si="1"/>
        <v>-2.1944618330300614</v>
      </c>
      <c r="G13" s="3">
        <f t="shared" si="2"/>
        <v>-1.460976014721686E-2</v>
      </c>
      <c r="I13" s="4">
        <f t="array" ref="I13:J17">LINEST(D2:D51,B2:B51,TRUE,TRUE)</f>
        <v>10.010484966024306</v>
      </c>
      <c r="J13" s="5">
        <v>2.242379687873381</v>
      </c>
      <c r="P13" s="45" t="s">
        <v>33</v>
      </c>
      <c r="Q13" s="46"/>
      <c r="R13" s="11"/>
      <c r="S13" s="47" t="s">
        <v>34</v>
      </c>
      <c r="T13" s="48"/>
    </row>
    <row r="14" spans="1:20" x14ac:dyDescent="0.2">
      <c r="A14" s="2">
        <v>-0.12286098075670435</v>
      </c>
      <c r="B14" s="2">
        <v>19</v>
      </c>
      <c r="C14" s="1"/>
      <c r="D14" s="2">
        <v>192.87713901924329</v>
      </c>
      <c r="E14" s="33">
        <f t="shared" si="0"/>
        <v>192.4415940423352</v>
      </c>
      <c r="F14" s="3">
        <f t="shared" si="1"/>
        <v>0.43554497690809058</v>
      </c>
      <c r="G14" s="3">
        <f t="shared" si="2"/>
        <v>2.2581472284521828E-3</v>
      </c>
      <c r="I14" s="6">
        <v>1.1618568552174609E-2</v>
      </c>
      <c r="J14" s="7">
        <v>0.65477411798078633</v>
      </c>
      <c r="P14" s="20" t="s">
        <v>29</v>
      </c>
      <c r="Q14" s="2" t="s">
        <v>30</v>
      </c>
      <c r="R14" s="14"/>
      <c r="S14" s="2" t="s">
        <v>31</v>
      </c>
      <c r="T14" s="30" t="s">
        <v>32</v>
      </c>
    </row>
    <row r="15" spans="1:20" ht="17" thickBot="1" x14ac:dyDescent="0.25">
      <c r="A15" s="2">
        <v>-4.5757344143921319</v>
      </c>
      <c r="B15" s="2">
        <v>47</v>
      </c>
      <c r="C15" s="1"/>
      <c r="D15" s="2">
        <v>468.42426558560788</v>
      </c>
      <c r="E15" s="33">
        <f t="shared" si="0"/>
        <v>472.73517309101578</v>
      </c>
      <c r="F15" s="3">
        <f t="shared" si="1"/>
        <v>-4.3109075054078971</v>
      </c>
      <c r="G15" s="3">
        <f t="shared" si="2"/>
        <v>-9.2029978421774312E-3</v>
      </c>
      <c r="I15" s="6">
        <v>0.99993534409859564</v>
      </c>
      <c r="J15" s="7">
        <v>2.0550912757063271</v>
      </c>
      <c r="P15" s="34">
        <f>J13-J14*M24</f>
        <v>0.92586808786846286</v>
      </c>
      <c r="Q15" s="35">
        <f>J13+J14*M24</f>
        <v>3.558891287878299</v>
      </c>
      <c r="R15" s="17"/>
      <c r="S15" s="35">
        <f>I13-I14*M24</f>
        <v>9.9871242682594641</v>
      </c>
      <c r="T15" s="36">
        <f>I13+I14*M24</f>
        <v>10.033845663789148</v>
      </c>
    </row>
    <row r="16" spans="1:20" x14ac:dyDescent="0.2">
      <c r="A16" s="2">
        <v>-0.25594351413611915</v>
      </c>
      <c r="B16" s="2">
        <v>23</v>
      </c>
      <c r="C16" s="1"/>
      <c r="D16" s="2">
        <v>232.74405648586389</v>
      </c>
      <c r="E16" s="33">
        <f t="shared" si="0"/>
        <v>232.48353390643243</v>
      </c>
      <c r="F16" s="3">
        <f t="shared" si="1"/>
        <v>0.26052257943146628</v>
      </c>
      <c r="G16" s="3">
        <f t="shared" si="2"/>
        <v>1.1193522333718092E-3</v>
      </c>
      <c r="I16" s="6">
        <v>742343.62949356833</v>
      </c>
      <c r="J16" s="7">
        <v>48</v>
      </c>
      <c r="P16" s="13"/>
      <c r="Q16" s="13"/>
    </row>
    <row r="17" spans="1:17" ht="17" thickBot="1" x14ac:dyDescent="0.25">
      <c r="A17" s="2">
        <v>-3.9309940544310065</v>
      </c>
      <c r="B17" s="2">
        <v>25</v>
      </c>
      <c r="C17" s="1"/>
      <c r="D17" s="2">
        <v>249.06900594556899</v>
      </c>
      <c r="E17" s="33">
        <f t="shared" si="0"/>
        <v>252.50450383848101</v>
      </c>
      <c r="F17" s="3">
        <f t="shared" si="1"/>
        <v>-3.435497892912025</v>
      </c>
      <c r="G17" s="3">
        <f t="shared" si="2"/>
        <v>-1.3793357707714188E-2</v>
      </c>
      <c r="I17" s="8">
        <v>3135214.1972565115</v>
      </c>
      <c r="J17" s="9">
        <v>202.72320727124446</v>
      </c>
      <c r="P17" s="49" t="s">
        <v>36</v>
      </c>
      <c r="Q17" s="49"/>
    </row>
    <row r="18" spans="1:17" x14ac:dyDescent="0.2">
      <c r="A18" s="2">
        <v>-1.5961186030258352</v>
      </c>
      <c r="B18" s="2">
        <v>59</v>
      </c>
      <c r="C18" s="1"/>
      <c r="D18" s="2">
        <v>591.40388139697416</v>
      </c>
      <c r="E18" s="33">
        <f t="shared" si="0"/>
        <v>592.86099268330747</v>
      </c>
      <c r="F18" s="3">
        <f t="shared" si="1"/>
        <v>-1.4571112863333155</v>
      </c>
      <c r="G18" s="3">
        <f t="shared" si="2"/>
        <v>-2.4638175909353624E-3</v>
      </c>
      <c r="P18" s="2" t="s">
        <v>39</v>
      </c>
      <c r="Q18" s="2">
        <f>1.5*B52</f>
        <v>75.75</v>
      </c>
    </row>
    <row r="19" spans="1:17" x14ac:dyDescent="0.2">
      <c r="A19" s="2">
        <v>-2.7724524071813255</v>
      </c>
      <c r="B19" s="2">
        <v>18</v>
      </c>
      <c r="C19" s="1"/>
      <c r="D19" s="2">
        <v>180.22754759281867</v>
      </c>
      <c r="E19" s="33">
        <f t="shared" si="0"/>
        <v>182.43110907631089</v>
      </c>
      <c r="F19" s="3">
        <f t="shared" si="1"/>
        <v>-2.2035614834922228</v>
      </c>
      <c r="G19" s="3">
        <f t="shared" si="2"/>
        <v>-1.2226552005638153E-2</v>
      </c>
      <c r="I19" s="3" t="s">
        <v>5</v>
      </c>
      <c r="J19" s="3">
        <f>CORREL(B2:B51,D2:D51)</f>
        <v>0.9999676715267326</v>
      </c>
      <c r="P19" s="2" t="s">
        <v>37</v>
      </c>
      <c r="Q19" s="2">
        <f>J13+I13*Q18</f>
        <v>760.53661586421458</v>
      </c>
    </row>
    <row r="20" spans="1:17" x14ac:dyDescent="0.2">
      <c r="A20" s="2">
        <v>0.76222154424926691</v>
      </c>
      <c r="B20" s="2">
        <v>25</v>
      </c>
      <c r="C20" s="1"/>
      <c r="D20" s="2">
        <v>253.76222154424926</v>
      </c>
      <c r="E20" s="33">
        <f t="shared" si="0"/>
        <v>252.50450383848101</v>
      </c>
      <c r="F20" s="3">
        <f t="shared" si="1"/>
        <v>1.2577177057682434</v>
      </c>
      <c r="G20" s="3">
        <f t="shared" si="2"/>
        <v>4.9562842653035786E-3</v>
      </c>
      <c r="I20" s="3" t="s">
        <v>6</v>
      </c>
      <c r="J20" s="3">
        <v>0.99993534409859564</v>
      </c>
      <c r="P20" s="2" t="s">
        <v>38</v>
      </c>
      <c r="Q20" s="2">
        <f>J15*SQRT(1+(1/50)+(Q18-B52)^2/(_xlfn.VAR.P(B2:B51)*50))</f>
        <v>2.0961711380874659</v>
      </c>
    </row>
    <row r="21" spans="1:17" x14ac:dyDescent="0.2">
      <c r="A21" s="2">
        <v>0.52211945951007943</v>
      </c>
      <c r="B21" s="2">
        <v>30</v>
      </c>
      <c r="C21" s="1"/>
      <c r="D21" s="2">
        <v>303.52211945951007</v>
      </c>
      <c r="E21" s="33">
        <f t="shared" si="0"/>
        <v>302.55692866860255</v>
      </c>
      <c r="F21" s="3">
        <f t="shared" si="1"/>
        <v>0.96519079090751347</v>
      </c>
      <c r="G21" s="3">
        <f t="shared" si="2"/>
        <v>3.1799685394469914E-3</v>
      </c>
      <c r="I21" s="3" t="s">
        <v>7</v>
      </c>
      <c r="J21" s="3">
        <f>J19-J20</f>
        <v>3.2327428136968983E-5</v>
      </c>
      <c r="K21" s="10" t="s">
        <v>8</v>
      </c>
      <c r="P21" s="2"/>
      <c r="Q21" s="2">
        <f>_xlfn.T.INV.2T(0.05, 48)</f>
        <v>2.0106347576242314</v>
      </c>
    </row>
    <row r="22" spans="1:17" ht="17" thickBot="1" x14ac:dyDescent="0.25">
      <c r="A22" s="2">
        <v>-1.6756360959561853</v>
      </c>
      <c r="B22" s="2">
        <v>90</v>
      </c>
      <c r="C22" s="1"/>
      <c r="D22" s="2">
        <v>901.32436390404382</v>
      </c>
      <c r="E22" s="33">
        <f t="shared" si="0"/>
        <v>903.18602663006095</v>
      </c>
      <c r="F22" s="3">
        <f t="shared" si="1"/>
        <v>-1.8616627260171299</v>
      </c>
      <c r="G22" s="3">
        <f t="shared" si="2"/>
        <v>-2.0654747619973635E-3</v>
      </c>
      <c r="O22" s="37" t="s">
        <v>40</v>
      </c>
      <c r="P22" s="2">
        <f>Q19-Q20*Q21</f>
        <v>756.32198131604719</v>
      </c>
      <c r="Q22" s="2">
        <f>Q19+Q20*Q21</f>
        <v>764.75125041238198</v>
      </c>
    </row>
    <row r="23" spans="1:17" x14ac:dyDescent="0.2">
      <c r="A23" s="2">
        <v>1.5391582311676251</v>
      </c>
      <c r="B23" s="2">
        <v>84</v>
      </c>
      <c r="C23" s="1"/>
      <c r="D23" s="2">
        <v>844.53915823116768</v>
      </c>
      <c r="E23" s="33">
        <f t="shared" si="0"/>
        <v>843.12311683391511</v>
      </c>
      <c r="F23" s="3">
        <f t="shared" si="1"/>
        <v>1.4160413972525703</v>
      </c>
      <c r="G23" s="3">
        <f t="shared" si="2"/>
        <v>1.676703067526646E-3</v>
      </c>
      <c r="I23" s="19" t="s">
        <v>10</v>
      </c>
      <c r="J23" s="11"/>
      <c r="K23" s="11"/>
      <c r="L23" s="11"/>
      <c r="M23" s="12"/>
    </row>
    <row r="24" spans="1:17" x14ac:dyDescent="0.2">
      <c r="A24" s="2">
        <v>0.20914789684339519</v>
      </c>
      <c r="B24" s="2">
        <v>40</v>
      </c>
      <c r="C24" s="1"/>
      <c r="D24" s="2">
        <v>403.20914789684338</v>
      </c>
      <c r="E24" s="33">
        <f t="shared" si="0"/>
        <v>402.66177832884563</v>
      </c>
      <c r="F24" s="3">
        <f t="shared" si="1"/>
        <v>0.54736956799774816</v>
      </c>
      <c r="G24" s="3">
        <f t="shared" si="2"/>
        <v>1.357532612672237E-3</v>
      </c>
      <c r="I24" s="20" t="s">
        <v>9</v>
      </c>
      <c r="J24" s="2">
        <f>J13/J14</f>
        <v>3.4246614615563979</v>
      </c>
      <c r="K24" s="3" t="s">
        <v>13</v>
      </c>
      <c r="L24" s="2" t="s">
        <v>12</v>
      </c>
      <c r="M24" s="30">
        <f>_xlfn.T.INV.2T(0.05, 48)</f>
        <v>2.0106347576242314</v>
      </c>
    </row>
    <row r="25" spans="1:17" x14ac:dyDescent="0.2">
      <c r="A25" s="2">
        <v>-3.6085720903865646</v>
      </c>
      <c r="B25" s="2">
        <v>11</v>
      </c>
      <c r="C25" s="1"/>
      <c r="D25" s="2">
        <v>109.39142790961344</v>
      </c>
      <c r="E25" s="33">
        <f t="shared" si="0"/>
        <v>112.35771431414075</v>
      </c>
      <c r="F25" s="3">
        <f t="shared" si="1"/>
        <v>-2.9662864045273096</v>
      </c>
      <c r="G25" s="3">
        <f t="shared" si="2"/>
        <v>-2.7116260032534315E-2</v>
      </c>
      <c r="I25" s="20" t="s">
        <v>11</v>
      </c>
      <c r="J25" s="2">
        <f>I13/I14</f>
        <v>861.5936568322503</v>
      </c>
      <c r="K25" s="21" t="s">
        <v>13</v>
      </c>
      <c r="L25" s="14"/>
      <c r="M25" s="15"/>
    </row>
    <row r="26" spans="1:17" ht="17" thickBot="1" x14ac:dyDescent="0.25">
      <c r="A26" s="2">
        <v>0.80825656420412684</v>
      </c>
      <c r="B26" s="2">
        <v>27</v>
      </c>
      <c r="C26" s="1"/>
      <c r="D26" s="2">
        <v>273.8082565642041</v>
      </c>
      <c r="E26" s="33">
        <f t="shared" si="0"/>
        <v>272.52547377052963</v>
      </c>
      <c r="F26" s="3">
        <f t="shared" si="1"/>
        <v>1.2827827936744711</v>
      </c>
      <c r="G26" s="3">
        <f t="shared" si="2"/>
        <v>4.6849675381270941E-3</v>
      </c>
      <c r="I26" s="16"/>
      <c r="J26" s="17"/>
      <c r="K26" s="39" t="s">
        <v>14</v>
      </c>
      <c r="L26" s="40"/>
      <c r="M26" s="18"/>
    </row>
    <row r="27" spans="1:17" ht="17" thickBot="1" x14ac:dyDescent="0.25">
      <c r="A27" s="2">
        <v>2.1690727099539981</v>
      </c>
      <c r="B27" s="2">
        <v>18</v>
      </c>
      <c r="C27" s="1"/>
      <c r="D27" s="2">
        <v>185.16907270995401</v>
      </c>
      <c r="E27" s="33">
        <f t="shared" si="0"/>
        <v>182.43110907631089</v>
      </c>
      <c r="F27" s="3">
        <f t="shared" si="1"/>
        <v>2.737963633643119</v>
      </c>
      <c r="G27" s="3">
        <f t="shared" si="2"/>
        <v>1.4786290137834319E-2</v>
      </c>
    </row>
    <row r="28" spans="1:17" x14ac:dyDescent="0.2">
      <c r="A28" s="2">
        <v>-2.3926991981554036</v>
      </c>
      <c r="B28" s="2">
        <v>45</v>
      </c>
      <c r="C28" s="1"/>
      <c r="D28" s="2">
        <v>450.60730080184459</v>
      </c>
      <c r="E28" s="33">
        <f t="shared" si="0"/>
        <v>452.71420315896717</v>
      </c>
      <c r="F28" s="3">
        <f t="shared" si="1"/>
        <v>-2.1069023571225785</v>
      </c>
      <c r="G28" s="3">
        <f t="shared" si="2"/>
        <v>-4.6756951193941991E-3</v>
      </c>
      <c r="I28" s="19" t="s">
        <v>15</v>
      </c>
      <c r="J28" s="11"/>
      <c r="K28" s="11"/>
      <c r="L28" s="11"/>
      <c r="M28" s="11"/>
      <c r="N28" s="12"/>
    </row>
    <row r="29" spans="1:17" x14ac:dyDescent="0.2">
      <c r="A29" s="2">
        <v>-0.19284243381408933</v>
      </c>
      <c r="B29" s="2">
        <v>73</v>
      </c>
      <c r="C29" s="1"/>
      <c r="D29" s="2">
        <v>732.80715756618588</v>
      </c>
      <c r="E29" s="33">
        <f t="shared" si="0"/>
        <v>733.00778220764767</v>
      </c>
      <c r="F29" s="3">
        <f t="shared" si="1"/>
        <v>-0.20062464146178627</v>
      </c>
      <c r="G29" s="3">
        <f t="shared" si="2"/>
        <v>-2.7377549385312357E-4</v>
      </c>
      <c r="I29" s="41" t="s">
        <v>16</v>
      </c>
      <c r="J29" s="42"/>
      <c r="K29" s="2">
        <f>I15*J16/(1-I15)</f>
        <v>742343.62949416006</v>
      </c>
      <c r="L29" s="2" t="s">
        <v>13</v>
      </c>
      <c r="M29" s="2" t="s">
        <v>17</v>
      </c>
      <c r="N29" s="24">
        <f>_xlfn.F.INV(0.95, 1, J16)</f>
        <v>4.0426521285666537</v>
      </c>
    </row>
    <row r="30" spans="1:17" ht="17" thickBot="1" x14ac:dyDescent="0.25">
      <c r="A30" s="2">
        <v>3.0301805758067109</v>
      </c>
      <c r="B30" s="2">
        <v>42</v>
      </c>
      <c r="C30" s="1"/>
      <c r="D30" s="2">
        <v>426.0301805758067</v>
      </c>
      <c r="E30" s="33">
        <f t="shared" si="0"/>
        <v>422.68274826089424</v>
      </c>
      <c r="F30" s="3">
        <f t="shared" si="1"/>
        <v>3.347432314912453</v>
      </c>
      <c r="G30" s="3">
        <f t="shared" si="2"/>
        <v>7.8572656763147321E-3</v>
      </c>
      <c r="I30" s="16"/>
      <c r="J30" s="17"/>
      <c r="K30" s="17"/>
      <c r="L30" s="25" t="s">
        <v>18</v>
      </c>
      <c r="M30" s="17"/>
      <c r="N30" s="18"/>
    </row>
    <row r="31" spans="1:17" ht="17" thickBot="1" x14ac:dyDescent="0.25">
      <c r="A31" s="2">
        <v>2.4599249436540469</v>
      </c>
      <c r="B31" s="2">
        <v>24</v>
      </c>
      <c r="C31" s="1"/>
      <c r="D31" s="2">
        <v>245.45992494365404</v>
      </c>
      <c r="E31" s="33">
        <f t="shared" si="0"/>
        <v>242.49401887245671</v>
      </c>
      <c r="F31" s="3">
        <f t="shared" si="1"/>
        <v>2.9659060711973382</v>
      </c>
      <c r="G31" s="3">
        <f t="shared" si="2"/>
        <v>1.2083056213262387E-2</v>
      </c>
      <c r="I31" s="14"/>
      <c r="J31" s="14"/>
      <c r="K31" s="14"/>
      <c r="L31" s="27"/>
      <c r="M31" s="14"/>
      <c r="N31" s="14"/>
    </row>
    <row r="32" spans="1:17" x14ac:dyDescent="0.2">
      <c r="A32" s="2">
        <v>-3.0356058245452311</v>
      </c>
      <c r="B32" s="2">
        <v>65</v>
      </c>
      <c r="C32" s="1"/>
      <c r="D32" s="2">
        <v>649.9643941754548</v>
      </c>
      <c r="E32" s="33">
        <f t="shared" si="0"/>
        <v>652.9239024794532</v>
      </c>
      <c r="F32" s="3">
        <f t="shared" si="1"/>
        <v>-2.9595083039984047</v>
      </c>
      <c r="G32" s="3">
        <f t="shared" si="2"/>
        <v>-4.5533391221419727E-3</v>
      </c>
      <c r="I32" s="19" t="s">
        <v>24</v>
      </c>
      <c r="J32" s="11"/>
      <c r="K32" s="11"/>
      <c r="L32" s="28"/>
      <c r="M32" s="12"/>
      <c r="N32" s="14"/>
    </row>
    <row r="33" spans="1:14" x14ac:dyDescent="0.2">
      <c r="A33" s="2">
        <v>-1.5075743861443081</v>
      </c>
      <c r="B33" s="2">
        <v>62</v>
      </c>
      <c r="C33" s="1"/>
      <c r="D33" s="2">
        <v>621.49242561385574</v>
      </c>
      <c r="E33" s="33">
        <f t="shared" si="0"/>
        <v>622.89244758138034</v>
      </c>
      <c r="F33" s="3">
        <f t="shared" si="1"/>
        <v>-1.4000219675245944</v>
      </c>
      <c r="G33" s="3">
        <f t="shared" si="2"/>
        <v>-2.2526774419523703E-3</v>
      </c>
      <c r="I33" s="29" t="s">
        <v>22</v>
      </c>
      <c r="J33" s="3">
        <f>AVERAGE(F2:F51)</f>
        <v>4.689582056016661E-14</v>
      </c>
      <c r="K33" s="14"/>
      <c r="L33" s="26" t="s">
        <v>25</v>
      </c>
      <c r="M33" s="30">
        <f>J33^3/J34^(3/2)</f>
        <v>1.26328756632843E-41</v>
      </c>
      <c r="N33" s="14"/>
    </row>
    <row r="34" spans="1:14" x14ac:dyDescent="0.2">
      <c r="A34" s="2">
        <v>-0.21961002173419825</v>
      </c>
      <c r="B34" s="2">
        <v>72</v>
      </c>
      <c r="C34" s="1"/>
      <c r="D34" s="2">
        <v>722.78038997826582</v>
      </c>
      <c r="E34" s="33">
        <f t="shared" si="0"/>
        <v>722.99729724162341</v>
      </c>
      <c r="F34" s="3">
        <f t="shared" si="1"/>
        <v>-0.21690726335759791</v>
      </c>
      <c r="G34" s="3">
        <f t="shared" si="2"/>
        <v>-3.0010120136784616E-4</v>
      </c>
      <c r="I34" s="29" t="s">
        <v>23</v>
      </c>
      <c r="J34" s="3">
        <f>_xlfn.VAR.P(F2:F51)</f>
        <v>4.0544641454248627</v>
      </c>
      <c r="K34" s="14"/>
      <c r="L34" s="26" t="s">
        <v>26</v>
      </c>
      <c r="M34" s="30">
        <f>J33^4/J34^2</f>
        <v>2.9421826419043312E-55</v>
      </c>
      <c r="N34" s="14"/>
    </row>
    <row r="35" spans="1:14" x14ac:dyDescent="0.2">
      <c r="A35" s="2">
        <v>1.5288891878844253</v>
      </c>
      <c r="B35" s="2">
        <v>82</v>
      </c>
      <c r="C35" s="1"/>
      <c r="D35" s="2">
        <v>824.52888918788437</v>
      </c>
      <c r="E35" s="33">
        <f t="shared" si="0"/>
        <v>823.10214690186649</v>
      </c>
      <c r="F35" s="3">
        <f t="shared" si="1"/>
        <v>1.426742286017884</v>
      </c>
      <c r="G35" s="3">
        <f t="shared" si="2"/>
        <v>1.7303727070414072E-3</v>
      </c>
      <c r="I35" s="23"/>
      <c r="J35" s="14"/>
      <c r="K35" s="14"/>
      <c r="L35" s="22"/>
      <c r="M35" s="7"/>
    </row>
    <row r="36" spans="1:14" ht="17" thickBot="1" x14ac:dyDescent="0.25">
      <c r="A36" s="2">
        <v>1.2189768463873445</v>
      </c>
      <c r="B36" s="2">
        <v>42</v>
      </c>
      <c r="C36" s="1"/>
      <c r="D36" s="2">
        <v>424.21897684638736</v>
      </c>
      <c r="E36" s="33">
        <f t="shared" si="0"/>
        <v>422.68274826089424</v>
      </c>
      <c r="F36" s="3">
        <f t="shared" si="1"/>
        <v>1.5362285854931201</v>
      </c>
      <c r="G36" s="3">
        <f t="shared" si="2"/>
        <v>3.6213103829379118E-3</v>
      </c>
      <c r="I36" s="31" t="s">
        <v>27</v>
      </c>
      <c r="J36" s="32">
        <f>(50/6)*(M33^2+(1/4)*(M34-3)^2)</f>
        <v>18.75</v>
      </c>
      <c r="K36" s="43" t="s">
        <v>28</v>
      </c>
      <c r="L36" s="43"/>
      <c r="M36" s="44"/>
    </row>
    <row r="37" spans="1:14" x14ac:dyDescent="0.2">
      <c r="A37" s="2">
        <v>-1.379467155177267</v>
      </c>
      <c r="B37" s="2">
        <v>57</v>
      </c>
      <c r="C37" s="1"/>
      <c r="D37" s="2">
        <v>571.62053284482272</v>
      </c>
      <c r="E37" s="33">
        <f t="shared" si="0"/>
        <v>572.84002275125886</v>
      </c>
      <c r="F37" s="3">
        <f t="shared" si="1"/>
        <v>-1.219489906436138</v>
      </c>
      <c r="G37" s="3">
        <f t="shared" si="2"/>
        <v>-2.1333906610509945E-3</v>
      </c>
    </row>
    <row r="38" spans="1:14" x14ac:dyDescent="0.2">
      <c r="A38" s="2">
        <v>-2.148669288930301</v>
      </c>
      <c r="B38" s="2">
        <v>59</v>
      </c>
      <c r="C38" s="1"/>
      <c r="D38" s="2">
        <v>590.85133071106975</v>
      </c>
      <c r="E38" s="33">
        <f t="shared" si="0"/>
        <v>592.86099268330747</v>
      </c>
      <c r="F38" s="3">
        <f t="shared" si="1"/>
        <v>-2.0096619722377227</v>
      </c>
      <c r="G38" s="3">
        <f t="shared" si="2"/>
        <v>-3.4012988848128038E-3</v>
      </c>
      <c r="I38" s="3"/>
      <c r="J38" s="3">
        <f>SUM(G2:G51)/50</f>
        <v>1.140721812195347E-4</v>
      </c>
      <c r="K38" s="38" t="s">
        <v>41</v>
      </c>
    </row>
    <row r="39" spans="1:14" x14ac:dyDescent="0.2">
      <c r="A39" s="2">
        <v>-3.5399687767639092</v>
      </c>
      <c r="B39" s="2">
        <v>51</v>
      </c>
      <c r="C39" s="1"/>
      <c r="D39" s="2">
        <v>509.46003122323611</v>
      </c>
      <c r="E39" s="33">
        <f t="shared" si="0"/>
        <v>512.7771129551129</v>
      </c>
      <c r="F39" s="3">
        <f t="shared" si="1"/>
        <v>-3.3170817318767831</v>
      </c>
      <c r="G39" s="3">
        <f t="shared" si="2"/>
        <v>-6.5109754025498776E-3</v>
      </c>
    </row>
    <row r="40" spans="1:14" x14ac:dyDescent="0.2">
      <c r="A40" s="2">
        <v>-1.1051062076780027</v>
      </c>
      <c r="B40" s="2">
        <v>81</v>
      </c>
      <c r="C40" s="1"/>
      <c r="D40" s="2">
        <v>811.89489379232202</v>
      </c>
      <c r="E40" s="33">
        <f t="shared" si="0"/>
        <v>813.09166193584213</v>
      </c>
      <c r="F40" s="3">
        <f t="shared" si="1"/>
        <v>-1.196768143520103</v>
      </c>
      <c r="G40" s="3">
        <f t="shared" si="2"/>
        <v>-1.4740431953329039E-3</v>
      </c>
    </row>
    <row r="41" spans="1:14" x14ac:dyDescent="0.2">
      <c r="A41" s="2">
        <v>3.5281027635944433</v>
      </c>
      <c r="B41" s="2">
        <v>88</v>
      </c>
      <c r="C41" s="1"/>
      <c r="D41" s="2">
        <v>886.52810276359446</v>
      </c>
      <c r="E41" s="33">
        <f t="shared" si="0"/>
        <v>883.16505669801234</v>
      </c>
      <c r="F41" s="3">
        <f t="shared" si="1"/>
        <v>3.3630460655821253</v>
      </c>
      <c r="G41" s="3">
        <f t="shared" si="2"/>
        <v>3.7935019263331013E-3</v>
      </c>
    </row>
    <row r="42" spans="1:14" x14ac:dyDescent="0.2">
      <c r="A42" s="2">
        <v>-0.21007315949126573</v>
      </c>
      <c r="B42" s="2">
        <v>77</v>
      </c>
      <c r="C42" s="1"/>
      <c r="D42" s="2">
        <v>772.78992684050877</v>
      </c>
      <c r="E42" s="33">
        <f t="shared" si="0"/>
        <v>773.0497220717449</v>
      </c>
      <c r="F42" s="3">
        <f t="shared" si="1"/>
        <v>-0.2597952312361258</v>
      </c>
      <c r="G42" s="3">
        <f t="shared" si="2"/>
        <v>-3.3617833542199277E-4</v>
      </c>
    </row>
    <row r="43" spans="1:14" x14ac:dyDescent="0.2">
      <c r="A43" s="2">
        <v>2.9424101972844046E-2</v>
      </c>
      <c r="B43" s="2">
        <v>83</v>
      </c>
      <c r="C43" s="1"/>
      <c r="D43" s="2">
        <v>833.02942410197284</v>
      </c>
      <c r="E43" s="33">
        <f t="shared" si="0"/>
        <v>833.11263186789074</v>
      </c>
      <c r="F43" s="3">
        <f t="shared" si="1"/>
        <v>-8.3207765917904908E-2</v>
      </c>
      <c r="G43" s="3">
        <f t="shared" si="2"/>
        <v>-9.988574654203244E-5</v>
      </c>
    </row>
    <row r="44" spans="1:14" x14ac:dyDescent="0.2">
      <c r="A44" s="2">
        <v>6.0238178862224041</v>
      </c>
      <c r="B44" s="2">
        <v>72</v>
      </c>
      <c r="C44" s="1"/>
      <c r="D44" s="2">
        <v>729.02381788622245</v>
      </c>
      <c r="E44" s="33">
        <f t="shared" si="0"/>
        <v>722.99729724162341</v>
      </c>
      <c r="F44" s="3">
        <f t="shared" si="1"/>
        <v>6.0265206445990316</v>
      </c>
      <c r="G44" s="3">
        <f t="shared" si="2"/>
        <v>8.26656207484785E-3</v>
      </c>
    </row>
    <row r="45" spans="1:14" x14ac:dyDescent="0.2">
      <c r="A45" s="2">
        <v>-0.12618490686327838</v>
      </c>
      <c r="B45" s="2">
        <v>59</v>
      </c>
      <c r="C45" s="1"/>
      <c r="D45" s="2">
        <v>592.87381509313673</v>
      </c>
      <c r="E45" s="33">
        <f t="shared" si="0"/>
        <v>592.86099268330747</v>
      </c>
      <c r="F45" s="3">
        <f t="shared" si="1"/>
        <v>1.2822409829254866E-2</v>
      </c>
      <c r="G45" s="3">
        <f t="shared" si="2"/>
        <v>2.1627552951112451E-5</v>
      </c>
    </row>
    <row r="46" spans="1:14" x14ac:dyDescent="0.2">
      <c r="A46" s="2">
        <v>-1.3184985720872577</v>
      </c>
      <c r="B46" s="2">
        <v>99</v>
      </c>
      <c r="C46" s="1"/>
      <c r="D46" s="2">
        <v>991.68150142791274</v>
      </c>
      <c r="E46" s="33">
        <f t="shared" si="0"/>
        <v>993.28039132427966</v>
      </c>
      <c r="F46" s="3">
        <f t="shared" si="1"/>
        <v>-1.5988898963669271</v>
      </c>
      <c r="G46" s="3">
        <f t="shared" si="2"/>
        <v>-1.6123018268110283E-3</v>
      </c>
    </row>
    <row r="47" spans="1:14" x14ac:dyDescent="0.2">
      <c r="A47" s="2">
        <v>1.7410146878726898</v>
      </c>
      <c r="B47" s="2">
        <v>93</v>
      </c>
      <c r="C47" s="1"/>
      <c r="D47" s="2">
        <v>934.74101468787273</v>
      </c>
      <c r="E47" s="33">
        <f t="shared" si="0"/>
        <v>933.21748152813382</v>
      </c>
      <c r="F47" s="3">
        <f t="shared" si="1"/>
        <v>1.5235331597389177</v>
      </c>
      <c r="G47" s="3">
        <f t="shared" si="2"/>
        <v>1.6298986947177593E-3</v>
      </c>
    </row>
    <row r="48" spans="1:14" x14ac:dyDescent="0.2">
      <c r="A48" s="2">
        <v>-0.38369496439117945</v>
      </c>
      <c r="B48" s="2">
        <v>67</v>
      </c>
      <c r="C48" s="1"/>
      <c r="D48" s="2">
        <v>672.61630503560878</v>
      </c>
      <c r="E48" s="33">
        <f t="shared" si="0"/>
        <v>672.94487241150182</v>
      </c>
      <c r="F48" s="3">
        <f t="shared" si="1"/>
        <v>-0.3285673758930443</v>
      </c>
      <c r="G48" s="3">
        <f t="shared" si="2"/>
        <v>-4.8849154180948635E-4</v>
      </c>
    </row>
    <row r="49" spans="1:7" x14ac:dyDescent="0.2">
      <c r="A49" s="2">
        <v>-0.59374632878561018</v>
      </c>
      <c r="B49" s="2">
        <v>69</v>
      </c>
      <c r="C49" s="1"/>
      <c r="D49" s="2">
        <v>692.40625367121436</v>
      </c>
      <c r="E49" s="33">
        <f t="shared" si="0"/>
        <v>692.96584234355043</v>
      </c>
      <c r="F49" s="3">
        <f t="shared" si="1"/>
        <v>-0.55958867233607634</v>
      </c>
      <c r="G49" s="3">
        <f t="shared" si="2"/>
        <v>-8.0817969128539125E-4</v>
      </c>
    </row>
    <row r="50" spans="1:7" x14ac:dyDescent="0.2">
      <c r="A50" s="2">
        <v>1.4424319611345193</v>
      </c>
      <c r="B50" s="2">
        <v>58</v>
      </c>
      <c r="C50" s="1"/>
      <c r="D50" s="2">
        <v>584.4424319611345</v>
      </c>
      <c r="E50" s="33">
        <f t="shared" si="0"/>
        <v>582.85050771728311</v>
      </c>
      <c r="F50" s="3">
        <f t="shared" si="1"/>
        <v>1.5919242438513947</v>
      </c>
      <c r="G50" s="3">
        <f t="shared" si="2"/>
        <v>2.7238341311215026E-3</v>
      </c>
    </row>
    <row r="51" spans="1:7" x14ac:dyDescent="0.2">
      <c r="A51" s="2">
        <v>-0.46911216969426356</v>
      </c>
      <c r="B51" s="2">
        <v>50</v>
      </c>
      <c r="C51" s="1"/>
      <c r="D51" s="2">
        <v>502.53088783030574</v>
      </c>
      <c r="E51" s="33">
        <f t="shared" si="0"/>
        <v>502.76662798908865</v>
      </c>
      <c r="F51" s="3">
        <f t="shared" si="1"/>
        <v>-0.23574015878290311</v>
      </c>
      <c r="G51" s="3">
        <f t="shared" si="2"/>
        <v>-4.6910580919855353E-4</v>
      </c>
    </row>
    <row r="52" spans="1:7" x14ac:dyDescent="0.2">
      <c r="A52" s="2" t="s">
        <v>35</v>
      </c>
      <c r="B52" s="2">
        <f>AVERAGE(B2:B51)</f>
        <v>50.5</v>
      </c>
    </row>
  </sheetData>
  <mergeCells count="6">
    <mergeCell ref="K26:L26"/>
    <mergeCell ref="I29:J29"/>
    <mergeCell ref="K36:M36"/>
    <mergeCell ref="P13:Q13"/>
    <mergeCell ref="S13:T13"/>
    <mergeCell ref="P17:Q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 su</dc:creator>
  <cp:lastModifiedBy>zim su</cp:lastModifiedBy>
  <dcterms:created xsi:type="dcterms:W3CDTF">2019-11-13T06:24:25Z</dcterms:created>
  <dcterms:modified xsi:type="dcterms:W3CDTF">2019-11-13T09:31:31Z</dcterms:modified>
</cp:coreProperties>
</file>