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mai/Documents/SPBU/Econometrics report/finish-folder/Lab work No.6_3/"/>
    </mc:Choice>
  </mc:AlternateContent>
  <xr:revisionPtr revIDLastSave="0" documentId="13_ncr:1_{81F71733-7028-D14F-8C95-E1B04A96C5B2}" xr6:coauthVersionLast="45" xr6:coauthVersionMax="45" xr10:uidLastSave="{00000000-0000-0000-0000-000000000000}"/>
  <bookViews>
    <workbookView xWindow="60" yWindow="460" windowWidth="28040" windowHeight="16260" activeTab="3" xr2:uid="{F4C55D7A-3882-1346-BC9E-70B193F71E20}"/>
  </bookViews>
  <sheets>
    <sheet name="Data" sheetId="1" r:id="rId1"/>
    <sheet name="X1Y" sheetId="3" r:id="rId2"/>
    <sheet name="X2Y" sheetId="4" r:id="rId3"/>
    <sheet name="Ma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9" i="4" l="1"/>
  <c r="H9" i="3"/>
  <c r="Q16" i="2" l="1" a="1"/>
  <c r="Q16" i="2" s="1"/>
  <c r="K38" i="2"/>
  <c r="K34" i="2"/>
  <c r="C52" i="2"/>
  <c r="K35" i="2" s="1"/>
  <c r="B52" i="2"/>
  <c r="K30" i="2"/>
  <c r="N30" i="2" s="1"/>
  <c r="K29" i="2"/>
  <c r="N29" i="2" s="1"/>
  <c r="N9" i="2"/>
  <c r="R18" i="2" l="1"/>
  <c r="Q17" i="2"/>
  <c r="Q18" i="2"/>
  <c r="S16" i="2"/>
  <c r="S17" i="2"/>
  <c r="R16" i="2"/>
  <c r="S18" i="2"/>
  <c r="R17" i="2"/>
  <c r="Q20" i="2" l="1" a="1"/>
  <c r="Q20" i="2"/>
  <c r="S20" i="2"/>
  <c r="R21" i="2"/>
  <c r="R22" i="2"/>
  <c r="S21" i="2"/>
  <c r="Q21" i="2"/>
  <c r="R20" i="2"/>
  <c r="Q22" i="2"/>
  <c r="S22" i="2"/>
  <c r="Q24" i="2" l="1" a="1"/>
  <c r="R24" i="2" s="1"/>
  <c r="Q24" i="2" l="1"/>
  <c r="Q26" i="2" s="1"/>
  <c r="S24" i="2"/>
  <c r="J2" i="2" a="1"/>
  <c r="J2" i="2" s="1"/>
  <c r="H21" i="4"/>
  <c r="L18" i="4"/>
  <c r="I18" i="4"/>
  <c r="H14" i="4"/>
  <c r="K13" i="4"/>
  <c r="H13" i="4"/>
  <c r="K25" i="4"/>
  <c r="J25" i="4"/>
  <c r="H25" i="4"/>
  <c r="G25" i="4"/>
  <c r="H8" i="4"/>
  <c r="H10" i="4" s="1"/>
  <c r="G2" i="4" a="1"/>
  <c r="G2" i="4" s="1"/>
  <c r="K25" i="3"/>
  <c r="J25" i="3"/>
  <c r="H25" i="3"/>
  <c r="G25" i="3"/>
  <c r="H8" i="3"/>
  <c r="H10" i="3" s="1"/>
  <c r="K13" i="3"/>
  <c r="L5" i="2" l="1"/>
  <c r="K4" i="2"/>
  <c r="J3" i="2"/>
  <c r="K11" i="2" s="1"/>
  <c r="L6" i="2"/>
  <c r="K5" i="2"/>
  <c r="J4" i="2"/>
  <c r="L2" i="2"/>
  <c r="K6" i="2"/>
  <c r="J5" i="2"/>
  <c r="L3" i="2"/>
  <c r="K2" i="2"/>
  <c r="J6" i="2"/>
  <c r="L4" i="2"/>
  <c r="K3" i="2"/>
  <c r="H5" i="4"/>
  <c r="H3" i="4"/>
  <c r="G5" i="4"/>
  <c r="G3" i="4"/>
  <c r="H6" i="4"/>
  <c r="H4" i="4"/>
  <c r="H2" i="4"/>
  <c r="G6" i="4"/>
  <c r="G4" i="4"/>
  <c r="C46" i="4"/>
  <c r="D46" i="4" s="1"/>
  <c r="E46" i="4" s="1"/>
  <c r="C43" i="4"/>
  <c r="D43" i="4" s="1"/>
  <c r="E43" i="4" s="1"/>
  <c r="C40" i="4"/>
  <c r="D40" i="4" s="1"/>
  <c r="E40" i="4" s="1"/>
  <c r="C37" i="4"/>
  <c r="D37" i="4" s="1"/>
  <c r="E37" i="4" s="1"/>
  <c r="C30" i="4"/>
  <c r="D30" i="4" s="1"/>
  <c r="E30" i="4" s="1"/>
  <c r="C27" i="4"/>
  <c r="D27" i="4" s="1"/>
  <c r="E27" i="4" s="1"/>
  <c r="C24" i="4"/>
  <c r="D24" i="4" s="1"/>
  <c r="E24" i="4" s="1"/>
  <c r="C21" i="4"/>
  <c r="D21" i="4" s="1"/>
  <c r="E21" i="4" s="1"/>
  <c r="C14" i="4"/>
  <c r="D14" i="4" s="1"/>
  <c r="E14" i="4" s="1"/>
  <c r="C11" i="4"/>
  <c r="D11" i="4" s="1"/>
  <c r="E11" i="4" s="1"/>
  <c r="C9" i="4"/>
  <c r="D9" i="4" s="1"/>
  <c r="E9" i="4" s="1"/>
  <c r="C49" i="4"/>
  <c r="D49" i="4" s="1"/>
  <c r="E49" i="4" s="1"/>
  <c r="C42" i="4"/>
  <c r="D42" i="4" s="1"/>
  <c r="E42" i="4" s="1"/>
  <c r="C39" i="4"/>
  <c r="D39" i="4" s="1"/>
  <c r="E39" i="4" s="1"/>
  <c r="C36" i="4"/>
  <c r="D36" i="4" s="1"/>
  <c r="E36" i="4" s="1"/>
  <c r="C33" i="4"/>
  <c r="D33" i="4" s="1"/>
  <c r="E33" i="4" s="1"/>
  <c r="C26" i="4"/>
  <c r="D26" i="4" s="1"/>
  <c r="E26" i="4" s="1"/>
  <c r="C23" i="4"/>
  <c r="D23" i="4" s="1"/>
  <c r="E23" i="4" s="1"/>
  <c r="C20" i="4"/>
  <c r="D20" i="4" s="1"/>
  <c r="E20" i="4" s="1"/>
  <c r="C17" i="4"/>
  <c r="D17" i="4" s="1"/>
  <c r="E17" i="4" s="1"/>
  <c r="C8" i="4"/>
  <c r="D8" i="4" s="1"/>
  <c r="E8" i="4" s="1"/>
  <c r="C5" i="4"/>
  <c r="D5" i="4" s="1"/>
  <c r="E5" i="4" s="1"/>
  <c r="C2" i="4"/>
  <c r="D2" i="4" s="1"/>
  <c r="E2" i="4" s="1"/>
  <c r="C51" i="4"/>
  <c r="D51" i="4" s="1"/>
  <c r="E51" i="4" s="1"/>
  <c r="C48" i="4"/>
  <c r="D48" i="4" s="1"/>
  <c r="E48" i="4" s="1"/>
  <c r="C45" i="4"/>
  <c r="D45" i="4" s="1"/>
  <c r="E45" i="4" s="1"/>
  <c r="C38" i="4"/>
  <c r="D38" i="4" s="1"/>
  <c r="E38" i="4" s="1"/>
  <c r="C35" i="4"/>
  <c r="D35" i="4" s="1"/>
  <c r="E35" i="4" s="1"/>
  <c r="C32" i="4"/>
  <c r="D32" i="4" s="1"/>
  <c r="E32" i="4" s="1"/>
  <c r="C29" i="4"/>
  <c r="D29" i="4" s="1"/>
  <c r="E29" i="4" s="1"/>
  <c r="C22" i="4"/>
  <c r="D22" i="4" s="1"/>
  <c r="E22" i="4" s="1"/>
  <c r="C19" i="4"/>
  <c r="D19" i="4" s="1"/>
  <c r="E19" i="4" s="1"/>
  <c r="C16" i="4"/>
  <c r="D16" i="4" s="1"/>
  <c r="E16" i="4" s="1"/>
  <c r="C13" i="4"/>
  <c r="D13" i="4" s="1"/>
  <c r="E13" i="4" s="1"/>
  <c r="C10" i="4"/>
  <c r="D10" i="4" s="1"/>
  <c r="E10" i="4" s="1"/>
  <c r="C7" i="4"/>
  <c r="D7" i="4" s="1"/>
  <c r="E7" i="4" s="1"/>
  <c r="C4" i="4"/>
  <c r="D4" i="4" s="1"/>
  <c r="E4" i="4" s="1"/>
  <c r="C50" i="4"/>
  <c r="D50" i="4" s="1"/>
  <c r="E50" i="4" s="1"/>
  <c r="C47" i="4"/>
  <c r="D47" i="4" s="1"/>
  <c r="E47" i="4" s="1"/>
  <c r="C44" i="4"/>
  <c r="D44" i="4" s="1"/>
  <c r="E44" i="4" s="1"/>
  <c r="C41" i="4"/>
  <c r="D41" i="4" s="1"/>
  <c r="E41" i="4" s="1"/>
  <c r="C34" i="4"/>
  <c r="D34" i="4" s="1"/>
  <c r="E34" i="4" s="1"/>
  <c r="C31" i="4"/>
  <c r="D31" i="4" s="1"/>
  <c r="E31" i="4" s="1"/>
  <c r="C28" i="4"/>
  <c r="D28" i="4" s="1"/>
  <c r="E28" i="4" s="1"/>
  <c r="C25" i="4"/>
  <c r="D25" i="4" s="1"/>
  <c r="E25" i="4" s="1"/>
  <c r="C18" i="4"/>
  <c r="D18" i="4" s="1"/>
  <c r="E18" i="4" s="1"/>
  <c r="C15" i="4"/>
  <c r="D15" i="4" s="1"/>
  <c r="E15" i="4" s="1"/>
  <c r="C12" i="4"/>
  <c r="D12" i="4" s="1"/>
  <c r="E12" i="4" s="1"/>
  <c r="C6" i="4"/>
  <c r="D6" i="4" s="1"/>
  <c r="E6" i="4" s="1"/>
  <c r="C3" i="4"/>
  <c r="D3" i="4" s="1"/>
  <c r="E3" i="4" s="1"/>
  <c r="K36" i="2" l="1"/>
  <c r="L16" i="2"/>
  <c r="O16" i="2"/>
  <c r="K10" i="2"/>
  <c r="K9" i="2"/>
  <c r="E5" i="2"/>
  <c r="F5" i="2" s="1"/>
  <c r="G5" i="2" s="1"/>
  <c r="E9" i="2"/>
  <c r="F9" i="2" s="1"/>
  <c r="G9" i="2" s="1"/>
  <c r="E13" i="2"/>
  <c r="F13" i="2" s="1"/>
  <c r="G13" i="2" s="1"/>
  <c r="E17" i="2"/>
  <c r="F17" i="2" s="1"/>
  <c r="G17" i="2" s="1"/>
  <c r="E21" i="2"/>
  <c r="F21" i="2" s="1"/>
  <c r="G21" i="2" s="1"/>
  <c r="E25" i="2"/>
  <c r="F25" i="2" s="1"/>
  <c r="G25" i="2" s="1"/>
  <c r="E29" i="2"/>
  <c r="F29" i="2" s="1"/>
  <c r="G29" i="2" s="1"/>
  <c r="E33" i="2"/>
  <c r="F33" i="2" s="1"/>
  <c r="G33" i="2" s="1"/>
  <c r="E37" i="2"/>
  <c r="F37" i="2" s="1"/>
  <c r="G37" i="2" s="1"/>
  <c r="E41" i="2"/>
  <c r="F41" i="2" s="1"/>
  <c r="G41" i="2" s="1"/>
  <c r="E45" i="2"/>
  <c r="F45" i="2" s="1"/>
  <c r="G45" i="2" s="1"/>
  <c r="E49" i="2"/>
  <c r="F49" i="2" s="1"/>
  <c r="G49" i="2" s="1"/>
  <c r="E3" i="2"/>
  <c r="F3" i="2" s="1"/>
  <c r="G3" i="2" s="1"/>
  <c r="E11" i="2"/>
  <c r="F11" i="2" s="1"/>
  <c r="G11" i="2" s="1"/>
  <c r="E23" i="2"/>
  <c r="F23" i="2" s="1"/>
  <c r="G23" i="2" s="1"/>
  <c r="E35" i="2"/>
  <c r="F35" i="2" s="1"/>
  <c r="G35" i="2" s="1"/>
  <c r="E43" i="2"/>
  <c r="F43" i="2" s="1"/>
  <c r="G43" i="2" s="1"/>
  <c r="E6" i="2"/>
  <c r="F6" i="2" s="1"/>
  <c r="G6" i="2" s="1"/>
  <c r="E10" i="2"/>
  <c r="F10" i="2" s="1"/>
  <c r="G10" i="2" s="1"/>
  <c r="E14" i="2"/>
  <c r="F14" i="2" s="1"/>
  <c r="G14" i="2" s="1"/>
  <c r="E18" i="2"/>
  <c r="F18" i="2" s="1"/>
  <c r="G18" i="2" s="1"/>
  <c r="E22" i="2"/>
  <c r="F22" i="2" s="1"/>
  <c r="G22" i="2" s="1"/>
  <c r="E26" i="2"/>
  <c r="F26" i="2" s="1"/>
  <c r="G26" i="2" s="1"/>
  <c r="E30" i="2"/>
  <c r="F30" i="2" s="1"/>
  <c r="G30" i="2" s="1"/>
  <c r="E34" i="2"/>
  <c r="F34" i="2" s="1"/>
  <c r="G34" i="2" s="1"/>
  <c r="E38" i="2"/>
  <c r="F38" i="2" s="1"/>
  <c r="G38" i="2" s="1"/>
  <c r="E42" i="2"/>
  <c r="F42" i="2" s="1"/>
  <c r="G42" i="2" s="1"/>
  <c r="E46" i="2"/>
  <c r="F46" i="2" s="1"/>
  <c r="G46" i="2" s="1"/>
  <c r="E50" i="2"/>
  <c r="F50" i="2" s="1"/>
  <c r="G50" i="2" s="1"/>
  <c r="E19" i="2"/>
  <c r="F19" i="2" s="1"/>
  <c r="G19" i="2" s="1"/>
  <c r="E31" i="2"/>
  <c r="F31" i="2" s="1"/>
  <c r="G31" i="2" s="1"/>
  <c r="E51" i="2"/>
  <c r="F51" i="2" s="1"/>
  <c r="G51" i="2" s="1"/>
  <c r="E4" i="2"/>
  <c r="F4" i="2" s="1"/>
  <c r="G4" i="2" s="1"/>
  <c r="E8" i="2"/>
  <c r="F8" i="2" s="1"/>
  <c r="G8" i="2" s="1"/>
  <c r="E12" i="2"/>
  <c r="F12" i="2" s="1"/>
  <c r="G12" i="2" s="1"/>
  <c r="E16" i="2"/>
  <c r="F16" i="2" s="1"/>
  <c r="G16" i="2" s="1"/>
  <c r="E20" i="2"/>
  <c r="F20" i="2" s="1"/>
  <c r="G20" i="2" s="1"/>
  <c r="E24" i="2"/>
  <c r="F24" i="2" s="1"/>
  <c r="G24" i="2" s="1"/>
  <c r="E28" i="2"/>
  <c r="F28" i="2" s="1"/>
  <c r="G28" i="2" s="1"/>
  <c r="E32" i="2"/>
  <c r="F32" i="2" s="1"/>
  <c r="G32" i="2" s="1"/>
  <c r="E36" i="2"/>
  <c r="F36" i="2" s="1"/>
  <c r="G36" i="2" s="1"/>
  <c r="E40" i="2"/>
  <c r="F40" i="2" s="1"/>
  <c r="G40" i="2" s="1"/>
  <c r="E44" i="2"/>
  <c r="F44" i="2" s="1"/>
  <c r="G44" i="2" s="1"/>
  <c r="E48" i="2"/>
  <c r="F48" i="2" s="1"/>
  <c r="G48" i="2" s="1"/>
  <c r="E2" i="2"/>
  <c r="F2" i="2" s="1"/>
  <c r="E7" i="2"/>
  <c r="F7" i="2" s="1"/>
  <c r="G7" i="2" s="1"/>
  <c r="E15" i="2"/>
  <c r="F15" i="2" s="1"/>
  <c r="G15" i="2" s="1"/>
  <c r="E27" i="2"/>
  <c r="F27" i="2" s="1"/>
  <c r="G27" i="2" s="1"/>
  <c r="E39" i="2"/>
  <c r="F39" i="2" s="1"/>
  <c r="G39" i="2" s="1"/>
  <c r="E47" i="2"/>
  <c r="F47" i="2" s="1"/>
  <c r="G47" i="2" s="1"/>
  <c r="G2" i="3" a="1"/>
  <c r="G2" i="3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G2" i="2" l="1"/>
  <c r="K26" i="2" s="1"/>
  <c r="K37" i="2" s="1"/>
  <c r="K20" i="2"/>
  <c r="K25" i="2"/>
  <c r="K21" i="2"/>
  <c r="H5" i="3"/>
  <c r="L18" i="3" s="1"/>
  <c r="H3" i="3"/>
  <c r="G5" i="3"/>
  <c r="G3" i="3"/>
  <c r="H14" i="3" s="1"/>
  <c r="H6" i="3"/>
  <c r="H4" i="3"/>
  <c r="H2" i="3"/>
  <c r="G6" i="3"/>
  <c r="G4" i="3"/>
  <c r="I18" i="3" s="1"/>
  <c r="A3" i="1"/>
  <c r="E3" i="1" s="1"/>
  <c r="A4" i="1"/>
  <c r="E4" i="1" s="1"/>
  <c r="A5" i="1"/>
  <c r="E5" i="1" s="1"/>
  <c r="A6" i="1"/>
  <c r="E6" i="1" s="1"/>
  <c r="A7" i="1"/>
  <c r="E7" i="1" s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E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2" i="1"/>
  <c r="E2" i="1" s="1"/>
  <c r="K39" i="2" l="1"/>
  <c r="J39" i="2"/>
  <c r="N20" i="2"/>
  <c r="N21" i="2"/>
  <c r="C6" i="3"/>
  <c r="D6" i="3" s="1"/>
  <c r="E6" i="3" s="1"/>
  <c r="C10" i="3"/>
  <c r="D10" i="3" s="1"/>
  <c r="E10" i="3" s="1"/>
  <c r="C14" i="3"/>
  <c r="D14" i="3" s="1"/>
  <c r="E14" i="3" s="1"/>
  <c r="C18" i="3"/>
  <c r="D18" i="3" s="1"/>
  <c r="E18" i="3" s="1"/>
  <c r="C22" i="3"/>
  <c r="D22" i="3" s="1"/>
  <c r="E22" i="3" s="1"/>
  <c r="C26" i="3"/>
  <c r="D26" i="3" s="1"/>
  <c r="E26" i="3" s="1"/>
  <c r="C30" i="3"/>
  <c r="D30" i="3" s="1"/>
  <c r="E30" i="3" s="1"/>
  <c r="C34" i="3"/>
  <c r="D34" i="3" s="1"/>
  <c r="E34" i="3" s="1"/>
  <c r="C38" i="3"/>
  <c r="D38" i="3" s="1"/>
  <c r="E38" i="3" s="1"/>
  <c r="C42" i="3"/>
  <c r="D42" i="3" s="1"/>
  <c r="E42" i="3" s="1"/>
  <c r="C46" i="3"/>
  <c r="D46" i="3" s="1"/>
  <c r="E46" i="3" s="1"/>
  <c r="C50" i="3"/>
  <c r="D50" i="3" s="1"/>
  <c r="E50" i="3" s="1"/>
  <c r="C3" i="3"/>
  <c r="D3" i="3" s="1"/>
  <c r="E3" i="3" s="1"/>
  <c r="C7" i="3"/>
  <c r="D7" i="3" s="1"/>
  <c r="E7" i="3" s="1"/>
  <c r="C11" i="3"/>
  <c r="D11" i="3" s="1"/>
  <c r="E11" i="3" s="1"/>
  <c r="C15" i="3"/>
  <c r="D15" i="3" s="1"/>
  <c r="E15" i="3" s="1"/>
  <c r="C19" i="3"/>
  <c r="D19" i="3" s="1"/>
  <c r="E19" i="3" s="1"/>
  <c r="C23" i="3"/>
  <c r="D23" i="3" s="1"/>
  <c r="E23" i="3" s="1"/>
  <c r="C27" i="3"/>
  <c r="D27" i="3" s="1"/>
  <c r="E27" i="3" s="1"/>
  <c r="C31" i="3"/>
  <c r="D31" i="3" s="1"/>
  <c r="E31" i="3" s="1"/>
  <c r="C35" i="3"/>
  <c r="D35" i="3" s="1"/>
  <c r="E35" i="3" s="1"/>
  <c r="C39" i="3"/>
  <c r="D39" i="3" s="1"/>
  <c r="E39" i="3" s="1"/>
  <c r="C43" i="3"/>
  <c r="D43" i="3" s="1"/>
  <c r="E43" i="3" s="1"/>
  <c r="C47" i="3"/>
  <c r="D47" i="3" s="1"/>
  <c r="E47" i="3" s="1"/>
  <c r="C51" i="3"/>
  <c r="D51" i="3" s="1"/>
  <c r="E51" i="3" s="1"/>
  <c r="C4" i="3"/>
  <c r="D4" i="3" s="1"/>
  <c r="E4" i="3" s="1"/>
  <c r="C8" i="3"/>
  <c r="D8" i="3" s="1"/>
  <c r="E8" i="3" s="1"/>
  <c r="C12" i="3"/>
  <c r="D12" i="3" s="1"/>
  <c r="E12" i="3" s="1"/>
  <c r="C16" i="3"/>
  <c r="D16" i="3" s="1"/>
  <c r="E16" i="3" s="1"/>
  <c r="C20" i="3"/>
  <c r="D20" i="3" s="1"/>
  <c r="E20" i="3" s="1"/>
  <c r="C24" i="3"/>
  <c r="D24" i="3" s="1"/>
  <c r="E24" i="3" s="1"/>
  <c r="C28" i="3"/>
  <c r="D28" i="3" s="1"/>
  <c r="E28" i="3" s="1"/>
  <c r="C32" i="3"/>
  <c r="D32" i="3" s="1"/>
  <c r="E32" i="3" s="1"/>
  <c r="C36" i="3"/>
  <c r="D36" i="3" s="1"/>
  <c r="E36" i="3" s="1"/>
  <c r="C40" i="3"/>
  <c r="D40" i="3" s="1"/>
  <c r="E40" i="3" s="1"/>
  <c r="C44" i="3"/>
  <c r="D44" i="3" s="1"/>
  <c r="E44" i="3" s="1"/>
  <c r="C48" i="3"/>
  <c r="D48" i="3" s="1"/>
  <c r="E48" i="3" s="1"/>
  <c r="C2" i="3"/>
  <c r="D2" i="3" s="1"/>
  <c r="E2" i="3" s="1"/>
  <c r="C5" i="3"/>
  <c r="D5" i="3" s="1"/>
  <c r="E5" i="3" s="1"/>
  <c r="C9" i="3"/>
  <c r="D9" i="3" s="1"/>
  <c r="E9" i="3" s="1"/>
  <c r="C13" i="3"/>
  <c r="D13" i="3" s="1"/>
  <c r="E13" i="3" s="1"/>
  <c r="C17" i="3"/>
  <c r="D17" i="3" s="1"/>
  <c r="E17" i="3" s="1"/>
  <c r="C21" i="3"/>
  <c r="D21" i="3" s="1"/>
  <c r="E21" i="3" s="1"/>
  <c r="C25" i="3"/>
  <c r="D25" i="3" s="1"/>
  <c r="E25" i="3" s="1"/>
  <c r="C29" i="3"/>
  <c r="D29" i="3" s="1"/>
  <c r="E29" i="3" s="1"/>
  <c r="C33" i="3"/>
  <c r="D33" i="3" s="1"/>
  <c r="E33" i="3" s="1"/>
  <c r="C37" i="3"/>
  <c r="D37" i="3" s="1"/>
  <c r="E37" i="3" s="1"/>
  <c r="C41" i="3"/>
  <c r="D41" i="3" s="1"/>
  <c r="E41" i="3" s="1"/>
  <c r="C45" i="3"/>
  <c r="D45" i="3" s="1"/>
  <c r="E45" i="3" s="1"/>
  <c r="C49" i="3"/>
  <c r="D49" i="3" s="1"/>
  <c r="E49" i="3" s="1"/>
  <c r="H13" i="3"/>
  <c r="K23" i="2" l="1"/>
  <c r="H21" i="3"/>
</calcChain>
</file>

<file path=xl/sharedStrings.xml><?xml version="1.0" encoding="utf-8"?>
<sst xmlns="http://schemas.openxmlformats.org/spreadsheetml/2006/main" count="109" uniqueCount="57">
  <si>
    <t>𝜀</t>
  </si>
  <si>
    <t>X1</t>
  </si>
  <si>
    <t>X2</t>
  </si>
  <si>
    <t>Y</t>
  </si>
  <si>
    <t>𝛼=3</t>
  </si>
  <si>
    <t>β1=20</t>
  </si>
  <si>
    <t>β2=8</t>
  </si>
  <si>
    <t>Correl</t>
  </si>
  <si>
    <t>R^2</t>
  </si>
  <si>
    <t>Correl-R^2</t>
  </si>
  <si>
    <t>Close</t>
  </si>
  <si>
    <t>T-test</t>
  </si>
  <si>
    <t>Ta</t>
  </si>
  <si>
    <t>&gt;</t>
  </si>
  <si>
    <t>Tcr</t>
  </si>
  <si>
    <t>Tb</t>
  </si>
  <si>
    <t>both are significant</t>
  </si>
  <si>
    <t>F-test</t>
  </si>
  <si>
    <t>F=(n-2)*R^2/(1-R^2)</t>
  </si>
  <si>
    <t>Fcr</t>
  </si>
  <si>
    <t>significant</t>
  </si>
  <si>
    <t>Jarque-Bera</t>
  </si>
  <si>
    <t>e-mean</t>
  </si>
  <si>
    <t>S</t>
  </si>
  <si>
    <t>e-variance</t>
  </si>
  <si>
    <t>K</t>
  </si>
  <si>
    <t>JB</t>
  </si>
  <si>
    <t>do not have the normal distribution</t>
  </si>
  <si>
    <t>Y-Y^</t>
  </si>
  <si>
    <t>(Y-Y^)/Y</t>
  </si>
  <si>
    <t>Y^</t>
  </si>
  <si>
    <t>close to 0</t>
  </si>
  <si>
    <t>a-confidence interval</t>
  </si>
  <si>
    <t>b-confidence interval</t>
  </si>
  <si>
    <t>a-Sa*Tcr</t>
  </si>
  <si>
    <t>a+Sa*Tcr</t>
  </si>
  <si>
    <t>b-Sb*Tcr</t>
  </si>
  <si>
    <t>b+Sb*Tcr</t>
  </si>
  <si>
    <t>&lt;</t>
  </si>
  <si>
    <t>both are not significant</t>
  </si>
  <si>
    <t>not significant</t>
  </si>
  <si>
    <t>Correlation</t>
  </si>
  <si>
    <t>Tb1</t>
  </si>
  <si>
    <t>Tb2</t>
  </si>
  <si>
    <t>Tb1, Tb2 are significant</t>
  </si>
  <si>
    <t>(Y-Y^)^2</t>
  </si>
  <si>
    <t>From item1</t>
  </si>
  <si>
    <t>Difference</t>
  </si>
  <si>
    <t>AVERAGE</t>
  </si>
  <si>
    <t>New point prediction</t>
  </si>
  <si>
    <t>Y^p</t>
  </si>
  <si>
    <t>my</t>
  </si>
  <si>
    <t>Interval</t>
  </si>
  <si>
    <t>Xp1</t>
  </si>
  <si>
    <t>Xp2</t>
  </si>
  <si>
    <t>A</t>
  </si>
  <si>
    <t>The procedure of calculating 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</si>
</sst>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2" borderId="1" xfId="0" applyFill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3" borderId="17" xfId="0" applyFill="1" applyBorder="1"/>
    <xf numFmtId="0" fontId="2" fillId="0" borderId="0" xfId="0" applyFont="1"/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4" fillId="0" borderId="26" xfId="0" applyFont="1" applyFill="1" applyBorder="1" applyAlignment="1">
      <alignment horizontal="center"/>
    </xf>
    <xf numFmtId="0" fontId="0" fillId="5" borderId="0" xfId="0" applyFill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3" borderId="15" xfId="0" applyFill="1" applyBorder="1" applyAlignment="1"/>
    <xf numFmtId="0" fontId="0" fillId="3" borderId="16" xfId="0" applyFill="1" applyBorder="1" applyAlignment="1"/>
    <xf numFmtId="0" fontId="0" fillId="4" borderId="15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0" borderId="28" xfId="0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18" xfId="0" applyBorder="1"/>
    <xf numFmtId="0" fontId="0" fillId="4" borderId="19" xfId="0" applyFill="1" applyBorder="1"/>
    <xf numFmtId="0" fontId="0" fillId="2" borderId="1" xfId="0" applyFill="1" applyBorder="1" applyAlignment="1">
      <alignment horizontal="right"/>
    </xf>
    <xf numFmtId="0" fontId="0" fillId="0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5" xfId="0" applyFill="1" applyBorder="1" applyAlignment="1"/>
    <xf numFmtId="0" fontId="0" fillId="4" borderId="16" xfId="0" applyFill="1" applyBorder="1" applyAlignment="1"/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X1Y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X1Y!$A$2:$A$51</c:f>
              <c:numCache>
                <c:formatCode>General</c:formatCode>
                <c:ptCount val="50"/>
                <c:pt idx="0">
                  <c:v>4.0332211855576183</c:v>
                </c:pt>
                <c:pt idx="1">
                  <c:v>3.0992185788286912</c:v>
                </c:pt>
                <c:pt idx="2">
                  <c:v>4.5052290753445217</c:v>
                </c:pt>
                <c:pt idx="3">
                  <c:v>3.8148625461965544</c:v>
                </c:pt>
                <c:pt idx="4">
                  <c:v>3.7815147021189937</c:v>
                </c:pt>
                <c:pt idx="5">
                  <c:v>4.2878349735491481</c:v>
                </c:pt>
                <c:pt idx="6">
                  <c:v>6.6153163075642913</c:v>
                </c:pt>
                <c:pt idx="7">
                  <c:v>5.2778782564246809</c:v>
                </c:pt>
                <c:pt idx="8">
                  <c:v>4.2787057293705644</c:v>
                </c:pt>
                <c:pt idx="9">
                  <c:v>5.7138943135391767</c:v>
                </c:pt>
                <c:pt idx="10">
                  <c:v>5.75860106746795</c:v>
                </c:pt>
                <c:pt idx="11">
                  <c:v>4.8015998084826599</c:v>
                </c:pt>
                <c:pt idx="12">
                  <c:v>5.5244417097059593</c:v>
                </c:pt>
                <c:pt idx="13">
                  <c:v>4.7759127459979664</c:v>
                </c:pt>
                <c:pt idx="14">
                  <c:v>4.5487252522906809</c:v>
                </c:pt>
                <c:pt idx="15">
                  <c:v>7.3992822007541328</c:v>
                </c:pt>
                <c:pt idx="16">
                  <c:v>2.7230729128422237</c:v>
                </c:pt>
                <c:pt idx="17">
                  <c:v>3.5709644311015047</c:v>
                </c:pt>
                <c:pt idx="18">
                  <c:v>6.3840748288836631</c:v>
                </c:pt>
                <c:pt idx="19">
                  <c:v>2.2390284778429916</c:v>
                </c:pt>
                <c:pt idx="20">
                  <c:v>5.5839314568384211</c:v>
                </c:pt>
                <c:pt idx="21">
                  <c:v>2.8343936882090799</c:v>
                </c:pt>
                <c:pt idx="22">
                  <c:v>5.5203872859071694</c:v>
                </c:pt>
                <c:pt idx="23">
                  <c:v>4.6615423854499971</c:v>
                </c:pt>
                <c:pt idx="24">
                  <c:v>4.536230997752777</c:v>
                </c:pt>
                <c:pt idx="25">
                  <c:v>9.531053645660382</c:v>
                </c:pt>
                <c:pt idx="26">
                  <c:v>2.4846268046210103</c:v>
                </c:pt>
                <c:pt idx="27">
                  <c:v>5.1613394220495019</c:v>
                </c:pt>
                <c:pt idx="28">
                  <c:v>5.3107287610782379</c:v>
                </c:pt>
                <c:pt idx="29">
                  <c:v>5.4872019468382849</c:v>
                </c:pt>
                <c:pt idx="30">
                  <c:v>6.3048284617305086</c:v>
                </c:pt>
                <c:pt idx="31">
                  <c:v>4.4361359562259697</c:v>
                </c:pt>
                <c:pt idx="32">
                  <c:v>8.1449983921014883</c:v>
                </c:pt>
                <c:pt idx="33">
                  <c:v>4.3092823522136268</c:v>
                </c:pt>
                <c:pt idx="34">
                  <c:v>4.6176081626801277</c:v>
                </c:pt>
                <c:pt idx="35">
                  <c:v>5.6049948013230484</c:v>
                </c:pt>
                <c:pt idx="36">
                  <c:v>4.9707830166736455</c:v>
                </c:pt>
                <c:pt idx="37">
                  <c:v>3.4906441376124708</c:v>
                </c:pt>
                <c:pt idx="38">
                  <c:v>6.0764447072536774</c:v>
                </c:pt>
                <c:pt idx="39">
                  <c:v>2.0620118133005851</c:v>
                </c:pt>
                <c:pt idx="40">
                  <c:v>8.4397206141831891</c:v>
                </c:pt>
                <c:pt idx="41">
                  <c:v>4.0555777781246549</c:v>
                </c:pt>
                <c:pt idx="42">
                  <c:v>5.3366219129765797</c:v>
                </c:pt>
                <c:pt idx="43">
                  <c:v>4.6080193831965639</c:v>
                </c:pt>
                <c:pt idx="44">
                  <c:v>3.2953774498997785</c:v>
                </c:pt>
                <c:pt idx="45">
                  <c:v>5.0443428348604717</c:v>
                </c:pt>
                <c:pt idx="46">
                  <c:v>8.7335154076475821</c:v>
                </c:pt>
                <c:pt idx="47">
                  <c:v>0.95893635489502849</c:v>
                </c:pt>
                <c:pt idx="48">
                  <c:v>3.7971554891188166</c:v>
                </c:pt>
                <c:pt idx="49">
                  <c:v>6.9307583701673128</c:v>
                </c:pt>
              </c:numCache>
            </c:numRef>
          </c:xVal>
          <c:yVal>
            <c:numRef>
              <c:f>X1Y!$B$2:$B$51</c:f>
              <c:numCache>
                <c:formatCode>General</c:formatCode>
                <c:ptCount val="50"/>
                <c:pt idx="0">
                  <c:v>158.6060202582766</c:v>
                </c:pt>
                <c:pt idx="1">
                  <c:v>154.27999288336363</c:v>
                </c:pt>
                <c:pt idx="2">
                  <c:v>178.95667967864924</c:v>
                </c:pt>
                <c:pt idx="3">
                  <c:v>155.55451002310272</c:v>
                </c:pt>
                <c:pt idx="4">
                  <c:v>153.88435093877706</c:v>
                </c:pt>
                <c:pt idx="5">
                  <c:v>172.41378994869379</c:v>
                </c:pt>
                <c:pt idx="6">
                  <c:v>223.33281121073986</c:v>
                </c:pt>
                <c:pt idx="7">
                  <c:v>184.92618684527386</c:v>
                </c:pt>
                <c:pt idx="8">
                  <c:v>164.53236179956895</c:v>
                </c:pt>
                <c:pt idx="9">
                  <c:v>209.47884142649426</c:v>
                </c:pt>
                <c:pt idx="10">
                  <c:v>194.10084618587499</c:v>
                </c:pt>
                <c:pt idx="11">
                  <c:v>175.76967356866732</c:v>
                </c:pt>
                <c:pt idx="12">
                  <c:v>204.82399740790683</c:v>
                </c:pt>
                <c:pt idx="13">
                  <c:v>187.86668745866467</c:v>
                </c:pt>
                <c:pt idx="14">
                  <c:v>180.61435944890204</c:v>
                </c:pt>
                <c:pt idx="15">
                  <c:v>228.98331187630356</c:v>
                </c:pt>
                <c:pt idx="16">
                  <c:v>135.30415133236133</c:v>
                </c:pt>
                <c:pt idx="17">
                  <c:v>161.32360454861748</c:v>
                </c:pt>
                <c:pt idx="18">
                  <c:v>211.48005004779225</c:v>
                </c:pt>
                <c:pt idx="19">
                  <c:v>137.0704286001704</c:v>
                </c:pt>
                <c:pt idx="20">
                  <c:v>199.74084274261907</c:v>
                </c:pt>
                <c:pt idx="21">
                  <c:v>138.18203832039075</c:v>
                </c:pt>
                <c:pt idx="22">
                  <c:v>193.8167039562916</c:v>
                </c:pt>
                <c:pt idx="23">
                  <c:v>166.90077423597435</c:v>
                </c:pt>
                <c:pt idx="24">
                  <c:v>170.36161725629233</c:v>
                </c:pt>
                <c:pt idx="25">
                  <c:v>277.66863803754364</c:v>
                </c:pt>
                <c:pt idx="26">
                  <c:v>130.93015713583443</c:v>
                </c:pt>
                <c:pt idx="27">
                  <c:v>189.06286814604508</c:v>
                </c:pt>
                <c:pt idx="28">
                  <c:v>189.66359781918163</c:v>
                </c:pt>
                <c:pt idx="29">
                  <c:v>193.77332650053668</c:v>
                </c:pt>
                <c:pt idx="30">
                  <c:v>207.43841377398061</c:v>
                </c:pt>
                <c:pt idx="31">
                  <c:v>168.81434477230187</c:v>
                </c:pt>
                <c:pt idx="32">
                  <c:v>243.80806421383161</c:v>
                </c:pt>
                <c:pt idx="33">
                  <c:v>172.64596459604536</c:v>
                </c:pt>
                <c:pt idx="34">
                  <c:v>181.63232351480735</c:v>
                </c:pt>
                <c:pt idx="35">
                  <c:v>192.14407975974089</c:v>
                </c:pt>
                <c:pt idx="36">
                  <c:v>179.79855242602139</c:v>
                </c:pt>
                <c:pt idx="37">
                  <c:v>150.81510484298235</c:v>
                </c:pt>
                <c:pt idx="38">
                  <c:v>206.89073420245475</c:v>
                </c:pt>
                <c:pt idx="39">
                  <c:v>124.74758822249471</c:v>
                </c:pt>
                <c:pt idx="40">
                  <c:v>253.28213292091283</c:v>
                </c:pt>
                <c:pt idx="41">
                  <c:v>161.53333253952823</c:v>
                </c:pt>
                <c:pt idx="42">
                  <c:v>205.16589506624408</c:v>
                </c:pt>
                <c:pt idx="43">
                  <c:v>178.24679523666717</c:v>
                </c:pt>
                <c:pt idx="44">
                  <c:v>147.34471377249562</c:v>
                </c:pt>
                <c:pt idx="45">
                  <c:v>174.54777184740689</c:v>
                </c:pt>
                <c:pt idx="46">
                  <c:v>264.04553133240319</c:v>
                </c:pt>
                <c:pt idx="47">
                  <c:v>112.17018618639423</c:v>
                </c:pt>
                <c:pt idx="48">
                  <c:v>168.66208980360116</c:v>
                </c:pt>
                <c:pt idx="49">
                  <c:v>223.72308721273677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BD-BA40-9500-DD9C17C4D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733584"/>
        <c:axId val="1913732608"/>
      </c:scatterChart>
      <c:valAx>
        <c:axId val="191273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3732608"/>
        <c:crosses val="autoZero"/>
        <c:crossBetween val="midCat"/>
      </c:valAx>
      <c:valAx>
        <c:axId val="191373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273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X2Y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X2Y!$A$2:$A$51</c:f>
              <c:numCache>
                <c:formatCode>General</c:formatCode>
                <c:ptCount val="50"/>
                <c:pt idx="0">
                  <c:v>9.3617091279873286</c:v>
                </c:pt>
                <c:pt idx="1">
                  <c:v>11.157607334468452</c:v>
                </c:pt>
                <c:pt idx="2">
                  <c:v>10.267320198649399</c:v>
                </c:pt>
                <c:pt idx="3">
                  <c:v>9.5262654717820965</c:v>
                </c:pt>
                <c:pt idx="4">
                  <c:v>9.613558072719588</c:v>
                </c:pt>
                <c:pt idx="5">
                  <c:v>10.21210161078146</c:v>
                </c:pt>
                <c:pt idx="6">
                  <c:v>10.612482470903254</c:v>
                </c:pt>
                <c:pt idx="7">
                  <c:v>9.4985722464504114</c:v>
                </c:pt>
                <c:pt idx="8">
                  <c:v>9.5265690287763647</c:v>
                </c:pt>
                <c:pt idx="9">
                  <c:v>11.155559508611853</c:v>
                </c:pt>
                <c:pt idx="10">
                  <c:v>9.916628704448387</c:v>
                </c:pt>
                <c:pt idx="11">
                  <c:v>9.7682409343740044</c:v>
                </c:pt>
                <c:pt idx="12">
                  <c:v>11.231118345771517</c:v>
                </c:pt>
                <c:pt idx="13">
                  <c:v>11.34897398469549</c:v>
                </c:pt>
                <c:pt idx="14">
                  <c:v>10.579590393905885</c:v>
                </c:pt>
                <c:pt idx="15">
                  <c:v>9.2742811109790662</c:v>
                </c:pt>
                <c:pt idx="16">
                  <c:v>10.296729165189349</c:v>
                </c:pt>
                <c:pt idx="17">
                  <c:v>10.950378793772019</c:v>
                </c:pt>
                <c:pt idx="18">
                  <c:v>10.323697266898497</c:v>
                </c:pt>
                <c:pt idx="19">
                  <c:v>11.509376165374025</c:v>
                </c:pt>
                <c:pt idx="20">
                  <c:v>10.943202039528082</c:v>
                </c:pt>
                <c:pt idx="21">
                  <c:v>9.4391731562913908</c:v>
                </c:pt>
                <c:pt idx="22">
                  <c:v>10.300744361770146</c:v>
                </c:pt>
                <c:pt idx="23">
                  <c:v>9.0059387227981631</c:v>
                </c:pt>
                <c:pt idx="24">
                  <c:v>9.536350632346414</c:v>
                </c:pt>
                <c:pt idx="25">
                  <c:v>10.389708456424867</c:v>
                </c:pt>
                <c:pt idx="26">
                  <c:v>9.6408919204120007</c:v>
                </c:pt>
                <c:pt idx="27">
                  <c:v>10.024352517668506</c:v>
                </c:pt>
                <c:pt idx="28">
                  <c:v>9.9526274683645291</c:v>
                </c:pt>
                <c:pt idx="29">
                  <c:v>9.7786914066286617</c:v>
                </c:pt>
                <c:pt idx="30">
                  <c:v>9.877412225126637</c:v>
                </c:pt>
                <c:pt idx="31">
                  <c:v>9.4888192065018213</c:v>
                </c:pt>
                <c:pt idx="32">
                  <c:v>9.8856009611175892</c:v>
                </c:pt>
                <c:pt idx="33">
                  <c:v>10.181280563412416</c:v>
                </c:pt>
                <c:pt idx="34">
                  <c:v>11.056518494048698</c:v>
                </c:pt>
                <c:pt idx="35">
                  <c:v>9.2667871942820401</c:v>
                </c:pt>
                <c:pt idx="36">
                  <c:v>9.5628039988143598</c:v>
                </c:pt>
                <c:pt idx="37">
                  <c:v>9.3043859849099935</c:v>
                </c:pt>
                <c:pt idx="38">
                  <c:v>10.476169868802366</c:v>
                </c:pt>
                <c:pt idx="39">
                  <c:v>10.042032396647389</c:v>
                </c:pt>
                <c:pt idx="40">
                  <c:v>10.489407378013617</c:v>
                </c:pt>
                <c:pt idx="41">
                  <c:v>9.8302220644732241</c:v>
                </c:pt>
                <c:pt idx="42">
                  <c:v>11.825836602967506</c:v>
                </c:pt>
                <c:pt idx="43">
                  <c:v>10.469849758378206</c:v>
                </c:pt>
                <c:pt idx="44">
                  <c:v>9.704710679138854</c:v>
                </c:pt>
                <c:pt idx="45">
                  <c:v>9.0471522459005236</c:v>
                </c:pt>
                <c:pt idx="46">
                  <c:v>10.579719117234127</c:v>
                </c:pt>
                <c:pt idx="47">
                  <c:v>11.285658537049766</c:v>
                </c:pt>
                <c:pt idx="48">
                  <c:v>10.916572735899058</c:v>
                </c:pt>
                <c:pt idx="49">
                  <c:v>9.9824804890109835</c:v>
                </c:pt>
              </c:numCache>
            </c:numRef>
          </c:xVal>
          <c:yVal>
            <c:numRef>
              <c:f>X2Y!$B$2:$B$51</c:f>
              <c:numCache>
                <c:formatCode>General</c:formatCode>
                <c:ptCount val="50"/>
                <c:pt idx="0">
                  <c:v>158.6060202582766</c:v>
                </c:pt>
                <c:pt idx="1">
                  <c:v>154.27999288336363</c:v>
                </c:pt>
                <c:pt idx="2">
                  <c:v>178.95667967864924</c:v>
                </c:pt>
                <c:pt idx="3">
                  <c:v>155.55451002310272</c:v>
                </c:pt>
                <c:pt idx="4">
                  <c:v>153.88435093877706</c:v>
                </c:pt>
                <c:pt idx="5">
                  <c:v>172.41378994869379</c:v>
                </c:pt>
                <c:pt idx="6">
                  <c:v>223.33281121073986</c:v>
                </c:pt>
                <c:pt idx="7">
                  <c:v>184.92618684527386</c:v>
                </c:pt>
                <c:pt idx="8">
                  <c:v>164.53236179956895</c:v>
                </c:pt>
                <c:pt idx="9">
                  <c:v>209.47884142649426</c:v>
                </c:pt>
                <c:pt idx="10">
                  <c:v>194.10084618587499</c:v>
                </c:pt>
                <c:pt idx="11">
                  <c:v>175.76967356866732</c:v>
                </c:pt>
                <c:pt idx="12">
                  <c:v>204.82399740790683</c:v>
                </c:pt>
                <c:pt idx="13">
                  <c:v>187.86668745866467</c:v>
                </c:pt>
                <c:pt idx="14">
                  <c:v>180.61435944890204</c:v>
                </c:pt>
                <c:pt idx="15">
                  <c:v>228.98331187630356</c:v>
                </c:pt>
                <c:pt idx="16">
                  <c:v>135.30415133236133</c:v>
                </c:pt>
                <c:pt idx="17">
                  <c:v>161.32360454861748</c:v>
                </c:pt>
                <c:pt idx="18">
                  <c:v>211.48005004779225</c:v>
                </c:pt>
                <c:pt idx="19">
                  <c:v>137.0704286001704</c:v>
                </c:pt>
                <c:pt idx="20">
                  <c:v>199.74084274261907</c:v>
                </c:pt>
                <c:pt idx="21">
                  <c:v>138.18203832039075</c:v>
                </c:pt>
                <c:pt idx="22">
                  <c:v>193.8167039562916</c:v>
                </c:pt>
                <c:pt idx="23">
                  <c:v>166.90077423597435</c:v>
                </c:pt>
                <c:pt idx="24">
                  <c:v>170.36161725629233</c:v>
                </c:pt>
                <c:pt idx="25">
                  <c:v>277.66863803754364</c:v>
                </c:pt>
                <c:pt idx="26">
                  <c:v>130.93015713583443</c:v>
                </c:pt>
                <c:pt idx="27">
                  <c:v>189.06286814604508</c:v>
                </c:pt>
                <c:pt idx="28">
                  <c:v>189.66359781918163</c:v>
                </c:pt>
                <c:pt idx="29">
                  <c:v>193.77332650053668</c:v>
                </c:pt>
                <c:pt idx="30">
                  <c:v>207.43841377398061</c:v>
                </c:pt>
                <c:pt idx="31">
                  <c:v>168.81434477230187</c:v>
                </c:pt>
                <c:pt idx="32">
                  <c:v>243.80806421383161</c:v>
                </c:pt>
                <c:pt idx="33">
                  <c:v>172.64596459604536</c:v>
                </c:pt>
                <c:pt idx="34">
                  <c:v>181.63232351480735</c:v>
                </c:pt>
                <c:pt idx="35">
                  <c:v>192.14407975974089</c:v>
                </c:pt>
                <c:pt idx="36">
                  <c:v>179.79855242602139</c:v>
                </c:pt>
                <c:pt idx="37">
                  <c:v>150.81510484298235</c:v>
                </c:pt>
                <c:pt idx="38">
                  <c:v>206.89073420245475</c:v>
                </c:pt>
                <c:pt idx="39">
                  <c:v>124.74758822249471</c:v>
                </c:pt>
                <c:pt idx="40">
                  <c:v>253.28213292091283</c:v>
                </c:pt>
                <c:pt idx="41">
                  <c:v>161.53333253952823</c:v>
                </c:pt>
                <c:pt idx="42">
                  <c:v>205.16589506624408</c:v>
                </c:pt>
                <c:pt idx="43">
                  <c:v>178.24679523666717</c:v>
                </c:pt>
                <c:pt idx="44">
                  <c:v>147.34471377249562</c:v>
                </c:pt>
                <c:pt idx="45">
                  <c:v>174.54777184740689</c:v>
                </c:pt>
                <c:pt idx="46">
                  <c:v>264.04553133240319</c:v>
                </c:pt>
                <c:pt idx="47">
                  <c:v>112.17018618639423</c:v>
                </c:pt>
                <c:pt idx="48">
                  <c:v>168.66208980360116</c:v>
                </c:pt>
                <c:pt idx="49">
                  <c:v>223.72308721273677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F-3043-B9A9-BE4301BEF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9620016"/>
        <c:axId val="1903874864"/>
      </c:scatterChart>
      <c:valAx>
        <c:axId val="19196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3874864"/>
        <c:crosses val="autoZero"/>
        <c:crossBetween val="midCat"/>
      </c:valAx>
      <c:valAx>
        <c:axId val="19038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62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20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FC7567-58F9-CC48-AFB6-DB6C2BC5B11A}"/>
                </a:ext>
              </a:extLst>
            </xdr:cNvPr>
            <xdr:cNvSpPr txBox="1"/>
          </xdr:nvSpPr>
          <xdr:spPr>
            <a:xfrm>
              <a:off x="6902450" y="76644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8FC7567-58F9-CC48-AFB6-DB6C2BC5B11A}"/>
                </a:ext>
              </a:extLst>
            </xdr:cNvPr>
            <xdr:cNvSpPr txBox="1"/>
          </xdr:nvSpPr>
          <xdr:spPr>
            <a:xfrm>
              <a:off x="6902450" y="76644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9</xdr:col>
      <xdr:colOff>819150</xdr:colOff>
      <xdr:row>0</xdr:row>
      <xdr:rowOff>203200</xdr:rowOff>
    </xdr:from>
    <xdr:to>
      <xdr:col>14</xdr:col>
      <xdr:colOff>38100</xdr:colOff>
      <xdr:row>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F04ED4-2982-8048-87B8-FFBDF236B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298450</xdr:colOff>
      <xdr:row>20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5BE202A-5EB3-DC4F-86A8-A266E542140F}"/>
                </a:ext>
              </a:extLst>
            </xdr:cNvPr>
            <xdr:cNvSpPr txBox="1"/>
          </xdr:nvSpPr>
          <xdr:spPr>
            <a:xfrm>
              <a:off x="5251450" y="41973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5BE202A-5EB3-DC4F-86A8-A266E542140F}"/>
                </a:ext>
              </a:extLst>
            </xdr:cNvPr>
            <xdr:cNvSpPr txBox="1"/>
          </xdr:nvSpPr>
          <xdr:spPr>
            <a:xfrm>
              <a:off x="5251450" y="41973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10</xdr:col>
      <xdr:colOff>15566</xdr:colOff>
      <xdr:row>0</xdr:row>
      <xdr:rowOff>205441</xdr:rowOff>
    </xdr:from>
    <xdr:to>
      <xdr:col>14</xdr:col>
      <xdr:colOff>22478</xdr:colOff>
      <xdr:row>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9F952D-88B1-834F-8EF8-817BBBC80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298450</xdr:colOff>
      <xdr:row>24</xdr:row>
      <xdr:rowOff>31750</xdr:rowOff>
    </xdr:from>
    <xdr:ext cx="209550" cy="176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F9323C-6A7B-5F4C-B583-1DB9742684C6}"/>
                </a:ext>
              </a:extLst>
            </xdr:cNvPr>
            <xdr:cNvSpPr txBox="1"/>
          </xdr:nvSpPr>
          <xdr:spPr>
            <a:xfrm>
              <a:off x="6902450" y="76644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acc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F9323C-6A7B-5F4C-B583-1DB9742684C6}"/>
                </a:ext>
              </a:extLst>
            </xdr:cNvPr>
            <xdr:cNvSpPr txBox="1"/>
          </xdr:nvSpPr>
          <xdr:spPr>
            <a:xfrm>
              <a:off x="6902450" y="7664450"/>
              <a:ext cx="209550" cy="176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 ̅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273050</xdr:colOff>
      <xdr:row>25</xdr:row>
      <xdr:rowOff>12700</xdr:rowOff>
    </xdr:from>
    <xdr:ext cx="316753" cy="1753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5F4860-69CF-DC4E-9F5D-DBEC6A62B154}"/>
                </a:ext>
              </a:extLst>
            </xdr:cNvPr>
            <xdr:cNvSpPr txBox="1"/>
          </xdr:nvSpPr>
          <xdr:spPr>
            <a:xfrm>
              <a:off x="6877050" y="5207000"/>
              <a:ext cx="316753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𝑜𝑐𝑚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5F4860-69CF-DC4E-9F5D-DBEC6A62B154}"/>
                </a:ext>
              </a:extLst>
            </xdr:cNvPr>
            <xdr:cNvSpPr txBox="1"/>
          </xdr:nvSpPr>
          <xdr:spPr>
            <a:xfrm>
              <a:off x="6877050" y="5207000"/>
              <a:ext cx="316753" cy="1753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𝑆</a:t>
              </a:r>
              <a:r>
                <a:rPr lang="en-GB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𝑜𝑐𝑚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247650</xdr:colOff>
      <xdr:row>28</xdr:row>
      <xdr:rowOff>0</xdr:rowOff>
    </xdr:from>
    <xdr:ext cx="411395" cy="2038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A362286-7C30-7E44-92A5-851FC07BC15E}"/>
                </a:ext>
              </a:extLst>
            </xdr:cNvPr>
            <xdr:cNvSpPr txBox="1"/>
          </xdr:nvSpPr>
          <xdr:spPr>
            <a:xfrm>
              <a:off x="7677150" y="5397500"/>
              <a:ext cx="411395" cy="20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1|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sub>
                        </m:sSub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A362286-7C30-7E44-92A5-851FC07BC15E}"/>
                </a:ext>
              </a:extLst>
            </xdr:cNvPr>
            <xdr:cNvSpPr txBox="1"/>
          </xdr:nvSpPr>
          <xdr:spPr>
            <a:xfrm>
              <a:off x="7677150" y="5397500"/>
              <a:ext cx="411395" cy="20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𝑦𝑥_(1|𝑋_2 )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247650</xdr:colOff>
      <xdr:row>28</xdr:row>
      <xdr:rowOff>190500</xdr:rowOff>
    </xdr:from>
    <xdr:ext cx="411395" cy="20345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30217E-058F-CE46-9D78-2142874F0425}"/>
                </a:ext>
              </a:extLst>
            </xdr:cNvPr>
            <xdr:cNvSpPr txBox="1"/>
          </xdr:nvSpPr>
          <xdr:spPr>
            <a:xfrm>
              <a:off x="7677150" y="5588000"/>
              <a:ext cx="411395" cy="203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2|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</m:sub>
                        </m:sSub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E30217E-058F-CE46-9D78-2142874F0425}"/>
                </a:ext>
              </a:extLst>
            </xdr:cNvPr>
            <xdr:cNvSpPr txBox="1"/>
          </xdr:nvSpPr>
          <xdr:spPr>
            <a:xfrm>
              <a:off x="7677150" y="5588000"/>
              <a:ext cx="411395" cy="20345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𝑦𝑥_(2|𝑋_1 )</a:t>
              </a:r>
              <a:r>
                <a:rPr lang="en-GB" sz="1100" b="0" i="0">
                  <a:latin typeface="Cambria Math" panose="02040503050406030204" pitchFamily="18" charset="0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9</xdr:col>
      <xdr:colOff>168567</xdr:colOff>
      <xdr:row>36</xdr:row>
      <xdr:rowOff>162178</xdr:rowOff>
    </xdr:from>
    <xdr:ext cx="543034" cy="2450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83DF57-4E92-F94C-A51B-174A6E08E832}"/>
                </a:ext>
              </a:extLst>
            </xdr:cNvPr>
            <xdr:cNvSpPr txBox="1"/>
          </xdr:nvSpPr>
          <xdr:spPr>
            <a:xfrm>
              <a:off x="12652667" y="4061078"/>
              <a:ext cx="543034" cy="245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, 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83DF57-4E92-F94C-A51B-174A6E08E832}"/>
                </a:ext>
              </a:extLst>
            </xdr:cNvPr>
            <xdr:cNvSpPr txBox="1"/>
          </xdr:nvSpPr>
          <xdr:spPr>
            <a:xfrm>
              <a:off x="12652667" y="4061078"/>
              <a:ext cx="543034" cy="2450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en-GB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1−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𝛼/</a:t>
              </a:r>
              <a:r>
                <a:rPr lang="en-US" sz="1100" b="0" i="0">
                  <a:latin typeface="Cambria Math" panose="02040503050406030204" pitchFamily="18" charset="0"/>
                </a:rPr>
                <a:t>2  ,  𝑛−2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247650</xdr:colOff>
      <xdr:row>15</xdr:row>
      <xdr:rowOff>25400</xdr:rowOff>
    </xdr:from>
    <xdr:ext cx="2962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BEA4A5-EFB8-9246-AA86-330282D27861}"/>
                </a:ext>
              </a:extLst>
            </xdr:cNvPr>
            <xdr:cNvSpPr txBox="1"/>
          </xdr:nvSpPr>
          <xdr:spPr>
            <a:xfrm>
              <a:off x="16059150" y="2946400"/>
              <a:ext cx="296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BEA4A5-EFB8-9246-AA86-330282D27861}"/>
                </a:ext>
              </a:extLst>
            </xdr:cNvPr>
            <xdr:cNvSpPr txBox="1"/>
          </xdr:nvSpPr>
          <xdr:spPr>
            <a:xfrm>
              <a:off x="16059150" y="2946400"/>
              <a:ext cx="2962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 𝑋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222250</xdr:colOff>
      <xdr:row>19</xdr:row>
      <xdr:rowOff>25400</xdr:rowOff>
    </xdr:from>
    <xdr:ext cx="43986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789139-4126-684A-98F6-3A5A0FA56CDC}"/>
                </a:ext>
              </a:extLst>
            </xdr:cNvPr>
            <xdr:cNvSpPr txBox="1"/>
          </xdr:nvSpPr>
          <xdr:spPr>
            <a:xfrm>
              <a:off x="16033750" y="3784600"/>
              <a:ext cx="4398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1789139-4126-684A-98F6-3A5A0FA56CDC}"/>
                </a:ext>
              </a:extLst>
            </xdr:cNvPr>
            <xdr:cNvSpPr txBox="1"/>
          </xdr:nvSpPr>
          <xdr:spPr>
            <a:xfrm>
              <a:off x="16033750" y="3784600"/>
              <a:ext cx="43986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〖𝑋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 𝑋〗^(−1)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</xdr:col>
      <xdr:colOff>336550</xdr:colOff>
      <xdr:row>53</xdr:row>
      <xdr:rowOff>38100</xdr:rowOff>
    </xdr:from>
    <xdr:ext cx="19191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91F3593-E382-374F-BB68-A09017063602}"/>
                </a:ext>
              </a:extLst>
            </xdr:cNvPr>
            <xdr:cNvSpPr txBox="1"/>
          </xdr:nvSpPr>
          <xdr:spPr>
            <a:xfrm>
              <a:off x="2787650" y="11023600"/>
              <a:ext cx="1919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91F3593-E382-374F-BB68-A09017063602}"/>
                </a:ext>
              </a:extLst>
            </xdr:cNvPr>
            <xdr:cNvSpPr txBox="1"/>
          </xdr:nvSpPr>
          <xdr:spPr>
            <a:xfrm>
              <a:off x="2787650" y="11023600"/>
              <a:ext cx="1919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19</xdr:col>
      <xdr:colOff>139700</xdr:colOff>
      <xdr:row>23</xdr:row>
      <xdr:rowOff>25400</xdr:rowOff>
    </xdr:from>
    <xdr:ext cx="59990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BF694F3-FB1A-624D-A8BD-4481BEF80575}"/>
                </a:ext>
              </a:extLst>
            </xdr:cNvPr>
            <xdr:cNvSpPr txBox="1"/>
          </xdr:nvSpPr>
          <xdr:spPr>
            <a:xfrm>
              <a:off x="15951200" y="4648200"/>
              <a:ext cx="5999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GB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2BF694F3-FB1A-624D-A8BD-4481BEF80575}"/>
                </a:ext>
              </a:extLst>
            </xdr:cNvPr>
            <xdr:cNvSpPr txBox="1"/>
          </xdr:nvSpPr>
          <xdr:spPr>
            <a:xfrm>
              <a:off x="15951200" y="4648200"/>
              <a:ext cx="5999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GB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 𝑋</a:t>
              </a:r>
              <a:r>
                <a:rPr lang="en-GB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 𝑋〗^(−1)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17</xdr:col>
      <xdr:colOff>76200</xdr:colOff>
      <xdr:row>25</xdr:row>
      <xdr:rowOff>25400</xdr:rowOff>
    </xdr:from>
    <xdr:ext cx="69057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876D73D-07EA-6A40-85B7-67BCBAFC1FC1}"/>
                </a:ext>
              </a:extLst>
            </xdr:cNvPr>
            <xdr:cNvSpPr txBox="1"/>
          </xdr:nvSpPr>
          <xdr:spPr>
            <a:xfrm>
              <a:off x="14236700" y="5080000"/>
              <a:ext cx="6905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p>
                              <m:sSupPr>
                                <m:ctrlPr>
                                  <a:rPr lang="en-GB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𝐴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sup>
                        </m:s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100" b="0" i="1">
                        <a:latin typeface="Cambria Math" panose="02040503050406030204" pitchFamily="18" charset="0"/>
                      </a:rPr>
                      <m:t>𝐴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876D73D-07EA-6A40-85B7-67BCBAFC1FC1}"/>
                </a:ext>
              </a:extLst>
            </xdr:cNvPr>
            <xdr:cNvSpPr txBox="1"/>
          </xdr:nvSpPr>
          <xdr:spPr>
            <a:xfrm>
              <a:off x="14236700" y="5080000"/>
              <a:ext cx="6905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GB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r>
                <a:rPr lang="en-GB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𝑇 𝑋</a:t>
              </a:r>
              <a:r>
                <a:rPr lang="en-GB" sz="1100" b="0" i="0">
                  <a:latin typeface="Cambria Math" panose="02040503050406030204" pitchFamily="18" charset="0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𝑇 𝑋〗^(−1) 𝐴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7281-3FFD-1640-9F47-134686FE3F02}">
  <dimension ref="A1:E51"/>
  <sheetViews>
    <sheetView topLeftCell="A33" workbookViewId="0">
      <selection activeCell="E51" sqref="A1:E51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x14ac:dyDescent="0.2">
      <c r="A2" s="1">
        <f ca="1">_xlfn.NORM.INV(RAND(), 0, 2)</f>
        <v>0.75002644020728371</v>
      </c>
      <c r="B2" s="1"/>
      <c r="C2" s="1">
        <f ca="1">_xlfn.NORM.INV(RAND(), 5, 2)</f>
        <v>6.7766004364593382</v>
      </c>
      <c r="D2" s="1">
        <f ca="1">_xlfn.NORM.INV(RAND(), 10, 1)</f>
        <v>9.7918421486200149</v>
      </c>
      <c r="E2" s="1">
        <f ca="1">3+20*C2+8*D2+A2</f>
        <v>217.61677235835415</v>
      </c>
    </row>
    <row r="3" spans="1:5" x14ac:dyDescent="0.2">
      <c r="A3" s="1">
        <f t="shared" ref="A3:A51" ca="1" si="0">_xlfn.NORM.INV(RAND(), 0, 2)</f>
        <v>-0.66520213136005557</v>
      </c>
      <c r="B3" s="1"/>
      <c r="C3" s="1">
        <f t="shared" ref="C3:C51" ca="1" si="1">_xlfn.NORM.INV(RAND(), 5, 2)</f>
        <v>8.4210839743909105</v>
      </c>
      <c r="D3" s="1">
        <f t="shared" ref="D3:D51" ca="1" si="2">_xlfn.NORM.INV(RAND(), 10, 1)</f>
        <v>10.702125690609845</v>
      </c>
      <c r="E3" s="1">
        <f t="shared" ref="E3:E51" ca="1" si="3">3+20*C3+8*D3+A3</f>
        <v>256.37348288133694</v>
      </c>
    </row>
    <row r="4" spans="1:5" x14ac:dyDescent="0.2">
      <c r="A4" s="1">
        <f t="shared" ca="1" si="0"/>
        <v>-0.8920830610840591</v>
      </c>
      <c r="B4" s="1"/>
      <c r="C4" s="1">
        <f t="shared" ca="1" si="1"/>
        <v>9.3029031081662854</v>
      </c>
      <c r="D4" s="1">
        <f t="shared" ca="1" si="2"/>
        <v>10.249905293812628</v>
      </c>
      <c r="E4" s="1">
        <f t="shared" ca="1" si="3"/>
        <v>270.16522145274263</v>
      </c>
    </row>
    <row r="5" spans="1:5" x14ac:dyDescent="0.2">
      <c r="A5" s="1">
        <f t="shared" ca="1" si="0"/>
        <v>0.39317930581497657</v>
      </c>
      <c r="B5" s="2" t="s">
        <v>4</v>
      </c>
      <c r="C5" s="1">
        <f t="shared" ca="1" si="1"/>
        <v>4.4314882366808099</v>
      </c>
      <c r="D5" s="1">
        <f t="shared" ca="1" si="2"/>
        <v>9.1536379151625287</v>
      </c>
      <c r="E5" s="1">
        <f t="shared" ca="1" si="3"/>
        <v>165.25204736073141</v>
      </c>
    </row>
    <row r="6" spans="1:5" x14ac:dyDescent="0.2">
      <c r="A6" s="1">
        <f t="shared" ca="1" si="0"/>
        <v>0.88866718680017665</v>
      </c>
      <c r="B6" s="2" t="s">
        <v>5</v>
      </c>
      <c r="C6" s="1">
        <f t="shared" ca="1" si="1"/>
        <v>5.7143341502969225</v>
      </c>
      <c r="D6" s="1">
        <f t="shared" ca="1" si="2"/>
        <v>8.1858794875206424</v>
      </c>
      <c r="E6" s="1">
        <f t="shared" ca="1" si="3"/>
        <v>183.66238609290374</v>
      </c>
    </row>
    <row r="7" spans="1:5" x14ac:dyDescent="0.2">
      <c r="A7" s="1">
        <f t="shared" ca="1" si="0"/>
        <v>-6.6127557823113978</v>
      </c>
      <c r="B7" s="2" t="s">
        <v>6</v>
      </c>
      <c r="C7" s="1">
        <f t="shared" ca="1" si="1"/>
        <v>4.7470367477337447</v>
      </c>
      <c r="D7" s="1">
        <f t="shared" ca="1" si="2"/>
        <v>10.378886328457162</v>
      </c>
      <c r="E7" s="1">
        <f t="shared" ca="1" si="3"/>
        <v>174.35906980002079</v>
      </c>
    </row>
    <row r="8" spans="1:5" x14ac:dyDescent="0.2">
      <c r="A8" s="1">
        <f t="shared" ca="1" si="0"/>
        <v>-1.8666486144563665</v>
      </c>
      <c r="B8" s="1"/>
      <c r="C8" s="1">
        <f t="shared" ca="1" si="1"/>
        <v>5.4167577455873674</v>
      </c>
      <c r="D8" s="1">
        <f t="shared" ca="1" si="2"/>
        <v>8.716505207715656</v>
      </c>
      <c r="E8" s="1">
        <f t="shared" ca="1" si="3"/>
        <v>179.20054795901621</v>
      </c>
    </row>
    <row r="9" spans="1:5" x14ac:dyDescent="0.2">
      <c r="A9" s="1">
        <f t="shared" ca="1" si="0"/>
        <v>4.9043602009901788</v>
      </c>
      <c r="B9" s="1"/>
      <c r="C9" s="1">
        <f t="shared" ca="1" si="1"/>
        <v>6.232017109372002</v>
      </c>
      <c r="D9" s="1">
        <f t="shared" ca="1" si="2"/>
        <v>10.829895549827381</v>
      </c>
      <c r="E9" s="1">
        <f t="shared" ca="1" si="3"/>
        <v>219.18386678704925</v>
      </c>
    </row>
    <row r="10" spans="1:5" x14ac:dyDescent="0.2">
      <c r="A10" s="1">
        <f t="shared" ca="1" si="0"/>
        <v>-1.3103483918601617</v>
      </c>
      <c r="B10" s="1"/>
      <c r="C10" s="1">
        <f t="shared" ca="1" si="1"/>
        <v>4.9755778981130572</v>
      </c>
      <c r="D10" s="1">
        <f t="shared" ca="1" si="2"/>
        <v>10.954355330887161</v>
      </c>
      <c r="E10" s="1">
        <f t="shared" ca="1" si="3"/>
        <v>188.83605221749826</v>
      </c>
    </row>
    <row r="11" spans="1:5" x14ac:dyDescent="0.2">
      <c r="A11" s="1">
        <f t="shared" ca="1" si="0"/>
        <v>0.454497296585888</v>
      </c>
      <c r="B11" s="1"/>
      <c r="C11" s="1">
        <f t="shared" ca="1" si="1"/>
        <v>6.0767115551366278</v>
      </c>
      <c r="D11" s="1">
        <f t="shared" ca="1" si="2"/>
        <v>11.052988785419805</v>
      </c>
      <c r="E11" s="1">
        <f t="shared" ca="1" si="3"/>
        <v>213.41263868267686</v>
      </c>
    </row>
    <row r="12" spans="1:5" x14ac:dyDescent="0.2">
      <c r="A12" s="1">
        <f t="shared" ca="1" si="0"/>
        <v>1.1171412878402742</v>
      </c>
      <c r="B12" s="1"/>
      <c r="C12" s="1">
        <f t="shared" ca="1" si="1"/>
        <v>6.2883874993407707</v>
      </c>
      <c r="D12" s="1">
        <f t="shared" ca="1" si="2"/>
        <v>10.006650053080637</v>
      </c>
      <c r="E12" s="1">
        <f t="shared" ca="1" si="3"/>
        <v>209.9380916993008</v>
      </c>
    </row>
    <row r="13" spans="1:5" x14ac:dyDescent="0.2">
      <c r="A13" s="1">
        <f t="shared" ca="1" si="0"/>
        <v>-1.326697412420593</v>
      </c>
      <c r="B13" s="1"/>
      <c r="C13" s="1">
        <f t="shared" ca="1" si="1"/>
        <v>3.449183624516051</v>
      </c>
      <c r="D13" s="1">
        <f t="shared" ca="1" si="2"/>
        <v>9.1748974200968121</v>
      </c>
      <c r="E13" s="1">
        <f t="shared" ca="1" si="3"/>
        <v>144.05615443867492</v>
      </c>
    </row>
    <row r="14" spans="1:5" x14ac:dyDescent="0.2">
      <c r="A14" s="1">
        <f t="shared" ca="1" si="0"/>
        <v>0.60487253651723061</v>
      </c>
      <c r="B14" s="1"/>
      <c r="C14" s="1">
        <f t="shared" ca="1" si="1"/>
        <v>4.5309563883195256</v>
      </c>
      <c r="D14" s="1">
        <f t="shared" ca="1" si="2"/>
        <v>10.511781708541541</v>
      </c>
      <c r="E14" s="1">
        <f t="shared" ca="1" si="3"/>
        <v>178.31825397124007</v>
      </c>
    </row>
    <row r="15" spans="1:5" x14ac:dyDescent="0.2">
      <c r="A15" s="1">
        <f t="shared" ca="1" si="0"/>
        <v>-1.9627932635046732</v>
      </c>
      <c r="B15" s="1"/>
      <c r="C15" s="1">
        <f t="shared" ca="1" si="1"/>
        <v>4.7918125639402058</v>
      </c>
      <c r="D15" s="1">
        <f t="shared" ca="1" si="2"/>
        <v>8.0765100664617897</v>
      </c>
      <c r="E15" s="1">
        <f t="shared" ca="1" si="3"/>
        <v>161.48553854699375</v>
      </c>
    </row>
    <row r="16" spans="1:5" x14ac:dyDescent="0.2">
      <c r="A16" s="1">
        <f t="shared" ca="1" si="0"/>
        <v>-3.5104550856108077</v>
      </c>
      <c r="B16" s="1"/>
      <c r="C16" s="1">
        <f t="shared" ca="1" si="1"/>
        <v>5.4751501712520483</v>
      </c>
      <c r="D16" s="1">
        <f t="shared" ca="1" si="2"/>
        <v>10.526129871907584</v>
      </c>
      <c r="E16" s="1">
        <f t="shared" ca="1" si="3"/>
        <v>193.20158731469084</v>
      </c>
    </row>
    <row r="17" spans="1:5" x14ac:dyDescent="0.2">
      <c r="A17" s="1">
        <f t="shared" ca="1" si="0"/>
        <v>-0.90460106211035829</v>
      </c>
      <c r="B17" s="1"/>
      <c r="C17" s="1">
        <f t="shared" ca="1" si="1"/>
        <v>5.2920142642595183</v>
      </c>
      <c r="D17" s="1">
        <f t="shared" ca="1" si="2"/>
        <v>11.871997939596055</v>
      </c>
      <c r="E17" s="1">
        <f t="shared" ca="1" si="3"/>
        <v>202.91166773984847</v>
      </c>
    </row>
    <row r="18" spans="1:5" x14ac:dyDescent="0.2">
      <c r="A18" s="1">
        <f t="shared" ca="1" si="0"/>
        <v>-2.9463045312634581</v>
      </c>
      <c r="B18" s="1"/>
      <c r="C18" s="1">
        <f t="shared" ca="1" si="1"/>
        <v>3.773754587639619</v>
      </c>
      <c r="D18" s="1">
        <f t="shared" ca="1" si="2"/>
        <v>9.4074002479593002</v>
      </c>
      <c r="E18" s="1">
        <f t="shared" ca="1" si="3"/>
        <v>150.78798920520333</v>
      </c>
    </row>
    <row r="19" spans="1:5" x14ac:dyDescent="0.2">
      <c r="A19" s="1">
        <f t="shared" ca="1" si="0"/>
        <v>-1.8769721746134498</v>
      </c>
      <c r="B19" s="1"/>
      <c r="C19" s="1">
        <f t="shared" ca="1" si="1"/>
        <v>7.1852800937139332</v>
      </c>
      <c r="D19" s="1">
        <f t="shared" ca="1" si="2"/>
        <v>11.947885838463833</v>
      </c>
      <c r="E19" s="1">
        <f t="shared" ca="1" si="3"/>
        <v>240.41171640737588</v>
      </c>
    </row>
    <row r="20" spans="1:5" x14ac:dyDescent="0.2">
      <c r="A20" s="1">
        <f t="shared" ca="1" si="0"/>
        <v>-1.7403738190927958</v>
      </c>
      <c r="B20" s="1"/>
      <c r="C20" s="1">
        <f t="shared" ca="1" si="1"/>
        <v>5.9062417744680804</v>
      </c>
      <c r="D20" s="1">
        <f t="shared" ca="1" si="2"/>
        <v>10.493065019320838</v>
      </c>
      <c r="E20" s="1">
        <f t="shared" ca="1" si="3"/>
        <v>203.32898182483549</v>
      </c>
    </row>
    <row r="21" spans="1:5" x14ac:dyDescent="0.2">
      <c r="A21" s="1">
        <f t="shared" ca="1" si="0"/>
        <v>2.1087709670058601</v>
      </c>
      <c r="B21" s="1"/>
      <c r="C21" s="1">
        <f t="shared" ca="1" si="1"/>
        <v>7.9742369363116818</v>
      </c>
      <c r="D21" s="1">
        <f t="shared" ca="1" si="2"/>
        <v>8.8746282347394416</v>
      </c>
      <c r="E21" s="1">
        <f t="shared" ca="1" si="3"/>
        <v>235.59053557115504</v>
      </c>
    </row>
    <row r="22" spans="1:5" x14ac:dyDescent="0.2">
      <c r="A22" s="1">
        <f t="shared" ca="1" si="0"/>
        <v>4.6099332668104127</v>
      </c>
      <c r="B22" s="1"/>
      <c r="C22" s="1">
        <f t="shared" ca="1" si="1"/>
        <v>7.4994356519567109</v>
      </c>
      <c r="D22" s="1">
        <f t="shared" ca="1" si="2"/>
        <v>9.1975805660925136</v>
      </c>
      <c r="E22" s="1">
        <f t="shared" ca="1" si="3"/>
        <v>231.17929083468471</v>
      </c>
    </row>
    <row r="23" spans="1:5" x14ac:dyDescent="0.2">
      <c r="A23" s="1">
        <f t="shared" ca="1" si="0"/>
        <v>1.7500582346960658</v>
      </c>
      <c r="B23" s="1"/>
      <c r="C23" s="1">
        <f t="shared" ca="1" si="1"/>
        <v>1.4308472805681318</v>
      </c>
      <c r="D23" s="1">
        <f t="shared" ca="1" si="2"/>
        <v>10.850198444408095</v>
      </c>
      <c r="E23" s="1">
        <f t="shared" ca="1" si="3"/>
        <v>120.16859140132347</v>
      </c>
    </row>
    <row r="24" spans="1:5" x14ac:dyDescent="0.2">
      <c r="A24" s="1">
        <f t="shared" ca="1" si="0"/>
        <v>0.39252483012468686</v>
      </c>
      <c r="B24" s="1"/>
      <c r="C24" s="1">
        <f t="shared" ca="1" si="1"/>
        <v>5.8136950137087506</v>
      </c>
      <c r="D24" s="1">
        <f t="shared" ca="1" si="2"/>
        <v>10.499202064712202</v>
      </c>
      <c r="E24" s="1">
        <f t="shared" ca="1" si="3"/>
        <v>203.66004162199735</v>
      </c>
    </row>
    <row r="25" spans="1:5" x14ac:dyDescent="0.2">
      <c r="A25" s="1">
        <f t="shared" ca="1" si="0"/>
        <v>1.198760482364202</v>
      </c>
      <c r="B25" s="1"/>
      <c r="C25" s="1">
        <f t="shared" ca="1" si="1"/>
        <v>3.521926195763764</v>
      </c>
      <c r="D25" s="1">
        <f t="shared" ca="1" si="2"/>
        <v>9.1188783276246053</v>
      </c>
      <c r="E25" s="1">
        <f t="shared" ca="1" si="3"/>
        <v>147.58831101863632</v>
      </c>
    </row>
    <row r="26" spans="1:5" x14ac:dyDescent="0.2">
      <c r="A26" s="1">
        <f t="shared" ca="1" si="0"/>
        <v>-1.0641304697383851</v>
      </c>
      <c r="B26" s="1"/>
      <c r="C26" s="1">
        <f t="shared" ca="1" si="1"/>
        <v>5.0986955963034877</v>
      </c>
      <c r="D26" s="1">
        <f t="shared" ca="1" si="2"/>
        <v>10.575974737137146</v>
      </c>
      <c r="E26" s="1">
        <f t="shared" ca="1" si="3"/>
        <v>188.51757935342854</v>
      </c>
    </row>
    <row r="27" spans="1:5" x14ac:dyDescent="0.2">
      <c r="A27" s="1">
        <f t="shared" ca="1" si="0"/>
        <v>-3.6152949002140784</v>
      </c>
      <c r="B27" s="1"/>
      <c r="C27" s="1">
        <f t="shared" ca="1" si="1"/>
        <v>2.8122740703151967</v>
      </c>
      <c r="D27" s="1">
        <f t="shared" ca="1" si="2"/>
        <v>11.803075761139892</v>
      </c>
      <c r="E27" s="1">
        <f t="shared" ca="1" si="3"/>
        <v>150.05479259520899</v>
      </c>
    </row>
    <row r="28" spans="1:5" x14ac:dyDescent="0.2">
      <c r="A28" s="1">
        <f t="shared" ca="1" si="0"/>
        <v>-2.1412062529662235</v>
      </c>
      <c r="B28" s="1"/>
      <c r="C28" s="1">
        <f t="shared" ca="1" si="1"/>
        <v>4.3230464898488172</v>
      </c>
      <c r="D28" s="1">
        <f t="shared" ca="1" si="2"/>
        <v>10.387833017713927</v>
      </c>
      <c r="E28" s="1">
        <f t="shared" ca="1" si="3"/>
        <v>170.42238768572153</v>
      </c>
    </row>
    <row r="29" spans="1:5" x14ac:dyDescent="0.2">
      <c r="A29" s="1">
        <f t="shared" ca="1" si="0"/>
        <v>1.8302400336147342</v>
      </c>
      <c r="B29" s="1"/>
      <c r="C29" s="1">
        <f t="shared" ca="1" si="1"/>
        <v>6.9479087330956775</v>
      </c>
      <c r="D29" s="1">
        <f t="shared" ca="1" si="2"/>
        <v>8.5045328556382032</v>
      </c>
      <c r="E29" s="1">
        <f t="shared" ca="1" si="3"/>
        <v>211.8246775406339</v>
      </c>
    </row>
    <row r="30" spans="1:5" x14ac:dyDescent="0.2">
      <c r="A30" s="1">
        <f t="shared" ca="1" si="0"/>
        <v>1.8389113102626748</v>
      </c>
      <c r="B30" s="1"/>
      <c r="C30" s="1">
        <f t="shared" ca="1" si="1"/>
        <v>2.9998072081919336</v>
      </c>
      <c r="D30" s="1">
        <f t="shared" ca="1" si="2"/>
        <v>10.603643490111546</v>
      </c>
      <c r="E30" s="1">
        <f t="shared" ca="1" si="3"/>
        <v>149.66420339499373</v>
      </c>
    </row>
    <row r="31" spans="1:5" x14ac:dyDescent="0.2">
      <c r="A31" s="1">
        <f t="shared" ca="1" si="0"/>
        <v>-4.088146336871187</v>
      </c>
      <c r="B31" s="1"/>
      <c r="C31" s="1">
        <f t="shared" ca="1" si="1"/>
        <v>6.6097281637068015</v>
      </c>
      <c r="D31" s="1">
        <f t="shared" ca="1" si="2"/>
        <v>9.2298175500445296</v>
      </c>
      <c r="E31" s="1">
        <f t="shared" ca="1" si="3"/>
        <v>204.9449573376211</v>
      </c>
    </row>
    <row r="32" spans="1:5" x14ac:dyDescent="0.2">
      <c r="A32" s="1">
        <f t="shared" ca="1" si="0"/>
        <v>2.0706994047807434</v>
      </c>
      <c r="B32" s="1"/>
      <c r="C32" s="1">
        <f t="shared" ca="1" si="1"/>
        <v>2.7093077073505261</v>
      </c>
      <c r="D32" s="1">
        <f t="shared" ca="1" si="2"/>
        <v>9.9692505445042308</v>
      </c>
      <c r="E32" s="1">
        <f t="shared" ca="1" si="3"/>
        <v>139.01085790782511</v>
      </c>
    </row>
    <row r="33" spans="1:5" x14ac:dyDescent="0.2">
      <c r="A33" s="1">
        <f t="shared" ca="1" si="0"/>
        <v>1.9886926389521153</v>
      </c>
      <c r="B33" s="1"/>
      <c r="C33" s="1">
        <f t="shared" ca="1" si="1"/>
        <v>8.2965651401693918</v>
      </c>
      <c r="D33" s="1">
        <f t="shared" ca="1" si="2"/>
        <v>10.79523829420655</v>
      </c>
      <c r="E33" s="1">
        <f t="shared" ca="1" si="3"/>
        <v>257.28190179599233</v>
      </c>
    </row>
    <row r="34" spans="1:5" x14ac:dyDescent="0.2">
      <c r="A34" s="1">
        <f t="shared" ca="1" si="0"/>
        <v>0.51102396595891342</v>
      </c>
      <c r="B34" s="1"/>
      <c r="C34" s="1">
        <f t="shared" ca="1" si="1"/>
        <v>7.5521882430388825</v>
      </c>
      <c r="D34" s="1">
        <f t="shared" ca="1" si="2"/>
        <v>10.547180728710584</v>
      </c>
      <c r="E34" s="1">
        <f t="shared" ca="1" si="3"/>
        <v>238.93223465642123</v>
      </c>
    </row>
    <row r="35" spans="1:5" x14ac:dyDescent="0.2">
      <c r="A35" s="1">
        <f t="shared" ca="1" si="0"/>
        <v>-1.1278785549424359</v>
      </c>
      <c r="B35" s="1"/>
      <c r="C35" s="1">
        <f t="shared" ca="1" si="1"/>
        <v>8.7180253667987699</v>
      </c>
      <c r="D35" s="1">
        <f t="shared" ca="1" si="2"/>
        <v>9.8235349971320112</v>
      </c>
      <c r="E35" s="1">
        <f t="shared" ca="1" si="3"/>
        <v>254.82090875808905</v>
      </c>
    </row>
    <row r="36" spans="1:5" x14ac:dyDescent="0.2">
      <c r="A36" s="1">
        <f t="shared" ca="1" si="0"/>
        <v>0.77164300844656453</v>
      </c>
      <c r="B36" s="1"/>
      <c r="C36" s="1">
        <f t="shared" ca="1" si="1"/>
        <v>3.3800782410951249</v>
      </c>
      <c r="D36" s="1">
        <f t="shared" ca="1" si="2"/>
        <v>10.126014552744193</v>
      </c>
      <c r="E36" s="1">
        <f t="shared" ca="1" si="3"/>
        <v>152.38132425230262</v>
      </c>
    </row>
    <row r="37" spans="1:5" x14ac:dyDescent="0.2">
      <c r="A37" s="1">
        <f t="shared" ca="1" si="0"/>
        <v>-3.9365059012186267E-2</v>
      </c>
      <c r="B37" s="1"/>
      <c r="C37" s="1">
        <f t="shared" ca="1" si="1"/>
        <v>7.0704831383333993</v>
      </c>
      <c r="D37" s="1">
        <f t="shared" ca="1" si="2"/>
        <v>10.964854005305702</v>
      </c>
      <c r="E37" s="1">
        <f t="shared" ca="1" si="3"/>
        <v>232.08912975010139</v>
      </c>
    </row>
    <row r="38" spans="1:5" x14ac:dyDescent="0.2">
      <c r="A38" s="1">
        <f t="shared" ca="1" si="0"/>
        <v>-0.2613169071259811</v>
      </c>
      <c r="B38" s="1"/>
      <c r="C38" s="1">
        <f t="shared" ca="1" si="1"/>
        <v>6.1490849803843659</v>
      </c>
      <c r="D38" s="1">
        <f t="shared" ca="1" si="2"/>
        <v>10.492613956140083</v>
      </c>
      <c r="E38" s="1">
        <f t="shared" ca="1" si="3"/>
        <v>209.66129434968201</v>
      </c>
    </row>
    <row r="39" spans="1:5" x14ac:dyDescent="0.2">
      <c r="A39" s="1">
        <f t="shared" ca="1" si="0"/>
        <v>-1.7015564857999983</v>
      </c>
      <c r="B39" s="1"/>
      <c r="C39" s="1">
        <f t="shared" ca="1" si="1"/>
        <v>4.3673668451577434</v>
      </c>
      <c r="D39" s="1">
        <f t="shared" ca="1" si="2"/>
        <v>9.6816532761498202</v>
      </c>
      <c r="E39" s="1">
        <f t="shared" ca="1" si="3"/>
        <v>166.0990066265534</v>
      </c>
    </row>
    <row r="40" spans="1:5" x14ac:dyDescent="0.2">
      <c r="A40" s="1">
        <f t="shared" ca="1" si="0"/>
        <v>1.213820573689228</v>
      </c>
      <c r="B40" s="1"/>
      <c r="C40" s="1">
        <f t="shared" ca="1" si="1"/>
        <v>6.2833743982961865</v>
      </c>
      <c r="D40" s="1">
        <f t="shared" ca="1" si="2"/>
        <v>9.9223519205618107</v>
      </c>
      <c r="E40" s="1">
        <f t="shared" ca="1" si="3"/>
        <v>209.26012390410742</v>
      </c>
    </row>
    <row r="41" spans="1:5" x14ac:dyDescent="0.2">
      <c r="A41" s="1">
        <f t="shared" ca="1" si="0"/>
        <v>0.83207579174204727</v>
      </c>
      <c r="B41" s="1"/>
      <c r="C41" s="1">
        <f t="shared" ca="1" si="1"/>
        <v>5.4978686964960275</v>
      </c>
      <c r="D41" s="1">
        <f t="shared" ca="1" si="2"/>
        <v>11.534704856171484</v>
      </c>
      <c r="E41" s="1">
        <f t="shared" ca="1" si="3"/>
        <v>206.06708857103447</v>
      </c>
    </row>
    <row r="42" spans="1:5" x14ac:dyDescent="0.2">
      <c r="A42" s="1">
        <f t="shared" ca="1" si="0"/>
        <v>3.6028894228076718</v>
      </c>
      <c r="B42" s="1"/>
      <c r="C42" s="1">
        <f t="shared" ca="1" si="1"/>
        <v>5.218422376501711</v>
      </c>
      <c r="D42" s="1">
        <f t="shared" ca="1" si="2"/>
        <v>9.2705240318454614</v>
      </c>
      <c r="E42" s="1">
        <f t="shared" ca="1" si="3"/>
        <v>185.13552920760557</v>
      </c>
    </row>
    <row r="43" spans="1:5" x14ac:dyDescent="0.2">
      <c r="A43" s="1">
        <f t="shared" ca="1" si="0"/>
        <v>-0.18508037768665395</v>
      </c>
      <c r="B43" s="1"/>
      <c r="C43" s="1">
        <f t="shared" ca="1" si="1"/>
        <v>5.2486960100689899</v>
      </c>
      <c r="D43" s="1">
        <f t="shared" ca="1" si="2"/>
        <v>10.935478775190795</v>
      </c>
      <c r="E43" s="1">
        <f t="shared" ca="1" si="3"/>
        <v>195.2726700252195</v>
      </c>
    </row>
    <row r="44" spans="1:5" x14ac:dyDescent="0.2">
      <c r="A44" s="1">
        <f t="shared" ca="1" si="0"/>
        <v>-0.3061676132463324</v>
      </c>
      <c r="B44" s="1"/>
      <c r="C44" s="1">
        <f t="shared" ca="1" si="1"/>
        <v>4.7441464398777748</v>
      </c>
      <c r="D44" s="1">
        <f t="shared" ca="1" si="2"/>
        <v>9.5242360168208187</v>
      </c>
      <c r="E44" s="1">
        <f t="shared" ca="1" si="3"/>
        <v>173.77064931887568</v>
      </c>
    </row>
    <row r="45" spans="1:5" x14ac:dyDescent="0.2">
      <c r="A45" s="1">
        <f t="shared" ca="1" si="0"/>
        <v>4.0996587543373639</v>
      </c>
      <c r="B45" s="1"/>
      <c r="C45" s="1">
        <f t="shared" ca="1" si="1"/>
        <v>5.3150058198004269</v>
      </c>
      <c r="D45" s="1">
        <f t="shared" ca="1" si="2"/>
        <v>9.2986375539453086</v>
      </c>
      <c r="E45" s="1">
        <f t="shared" ca="1" si="3"/>
        <v>187.78887558190834</v>
      </c>
    </row>
    <row r="46" spans="1:5" x14ac:dyDescent="0.2">
      <c r="A46" s="1">
        <f t="shared" ca="1" si="0"/>
        <v>0.27094416191791948</v>
      </c>
      <c r="B46" s="1"/>
      <c r="C46" s="1">
        <f t="shared" ca="1" si="1"/>
        <v>6.4016725953058682</v>
      </c>
      <c r="D46" s="1">
        <f t="shared" ca="1" si="2"/>
        <v>11.227407845482531</v>
      </c>
      <c r="E46" s="1">
        <f t="shared" ca="1" si="3"/>
        <v>221.12365883189554</v>
      </c>
    </row>
    <row r="47" spans="1:5" x14ac:dyDescent="0.2">
      <c r="A47" s="1">
        <f t="shared" ca="1" si="0"/>
        <v>0.81273851577440581</v>
      </c>
      <c r="B47" s="1"/>
      <c r="C47" s="1">
        <f t="shared" ca="1" si="1"/>
        <v>5.9156195213344596</v>
      </c>
      <c r="D47" s="1">
        <f t="shared" ca="1" si="2"/>
        <v>10.550676640700711</v>
      </c>
      <c r="E47" s="1">
        <f t="shared" ca="1" si="3"/>
        <v>206.53054206806928</v>
      </c>
    </row>
    <row r="48" spans="1:5" x14ac:dyDescent="0.2">
      <c r="A48" s="1">
        <f t="shared" ca="1" si="0"/>
        <v>-3.673249313616842</v>
      </c>
      <c r="B48" s="1"/>
      <c r="C48" s="1">
        <f t="shared" ca="1" si="1"/>
        <v>1.139087262982994</v>
      </c>
      <c r="D48" s="1">
        <f t="shared" ca="1" si="2"/>
        <v>8.7566033527311511</v>
      </c>
      <c r="E48" s="1">
        <f t="shared" ca="1" si="3"/>
        <v>92.161322767892258</v>
      </c>
    </row>
    <row r="49" spans="1:5" x14ac:dyDescent="0.2">
      <c r="A49" s="1">
        <f t="shared" ca="1" si="0"/>
        <v>-3.2538655702111541</v>
      </c>
      <c r="B49" s="1"/>
      <c r="C49" s="1">
        <f t="shared" ca="1" si="1"/>
        <v>3.9595408137659871</v>
      </c>
      <c r="D49" s="1">
        <f t="shared" ca="1" si="2"/>
        <v>9.8085149737357877</v>
      </c>
      <c r="E49" s="1">
        <f t="shared" ca="1" si="3"/>
        <v>157.40507049499487</v>
      </c>
    </row>
    <row r="50" spans="1:5" x14ac:dyDescent="0.2">
      <c r="A50" s="1">
        <f t="shared" ca="1" si="0"/>
        <v>-0.44076486510816892</v>
      </c>
      <c r="B50" s="1"/>
      <c r="C50" s="1">
        <f t="shared" ca="1" si="1"/>
        <v>4.901065392854961</v>
      </c>
      <c r="D50" s="1">
        <f t="shared" ca="1" si="2"/>
        <v>9.777099936973519</v>
      </c>
      <c r="E50" s="1">
        <f t="shared" ca="1" si="3"/>
        <v>178.79734248777919</v>
      </c>
    </row>
    <row r="51" spans="1:5" x14ac:dyDescent="0.2">
      <c r="A51" s="1">
        <f t="shared" ca="1" si="0"/>
        <v>8.7438091089691639E-2</v>
      </c>
      <c r="B51" s="1"/>
      <c r="C51" s="1">
        <f t="shared" ca="1" si="1"/>
        <v>3.010146757870749</v>
      </c>
      <c r="D51" s="1">
        <f t="shared" ca="1" si="2"/>
        <v>8.7626902669487254</v>
      </c>
      <c r="E51" s="1">
        <f t="shared" ca="1" si="3"/>
        <v>133.39189538409448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6BCE-D601-154D-BE2B-97FBA38245C7}">
  <dimension ref="A1:L51"/>
  <sheetViews>
    <sheetView workbookViewId="0">
      <selection activeCell="R17" sqref="R17"/>
    </sheetView>
  </sheetViews>
  <sheetFormatPr baseColWidth="10" defaultRowHeight="16" x14ac:dyDescent="0.2"/>
  <sheetData>
    <row r="1" spans="1:11" ht="17" thickBot="1" x14ac:dyDescent="0.25">
      <c r="A1" s="3" t="s">
        <v>1</v>
      </c>
      <c r="B1" s="3" t="s">
        <v>3</v>
      </c>
      <c r="C1" s="3" t="s">
        <v>30</v>
      </c>
      <c r="D1" s="26" t="s">
        <v>28</v>
      </c>
      <c r="E1" s="27" t="s">
        <v>29</v>
      </c>
      <c r="F1" s="28"/>
    </row>
    <row r="2" spans="1:11" x14ac:dyDescent="0.2">
      <c r="A2" s="3">
        <v>4.0332211855576183</v>
      </c>
      <c r="B2" s="3">
        <v>158.6060202582766</v>
      </c>
      <c r="C2" s="3">
        <f>$H$2+$G$2*A2</f>
        <v>165.28378464209374</v>
      </c>
      <c r="D2" s="3">
        <f>B2-C2</f>
        <v>-6.6777643838171343</v>
      </c>
      <c r="E2" s="10">
        <f>D2/B2</f>
        <v>-4.2102843088446168E-2</v>
      </c>
      <c r="G2" s="4">
        <f t="array" ref="G2:H6">LINEST(B2:B51,A2:A51,TRUE,TRUE)</f>
        <v>20.014620988932585</v>
      </c>
      <c r="H2" s="5">
        <v>84.560391248624683</v>
      </c>
    </row>
    <row r="3" spans="1:11" x14ac:dyDescent="0.2">
      <c r="A3" s="3">
        <v>3.0992185788286912</v>
      </c>
      <c r="B3" s="3">
        <v>154.27999288336363</v>
      </c>
      <c r="C3" s="3">
        <f t="shared" ref="C3:C51" si="0">$H$2+$G$2*A3</f>
        <v>146.59007646573923</v>
      </c>
      <c r="D3" s="3">
        <f t="shared" ref="D3:D51" si="1">B3-C3</f>
        <v>7.6899164176244028</v>
      </c>
      <c r="E3" s="10">
        <f t="shared" ref="E3:E51" si="2">D3/B3</f>
        <v>4.9843899224431609E-2</v>
      </c>
      <c r="G3" s="6">
        <v>0.47597692180720891</v>
      </c>
      <c r="H3" s="7">
        <v>2.472660346920605</v>
      </c>
    </row>
    <row r="4" spans="1:11" x14ac:dyDescent="0.2">
      <c r="A4" s="3">
        <v>4.5052290753445217</v>
      </c>
      <c r="B4" s="3">
        <v>178.95667967864924</v>
      </c>
      <c r="C4" s="3">
        <f t="shared" si="0"/>
        <v>174.73084365996448</v>
      </c>
      <c r="D4" s="3">
        <f t="shared" si="1"/>
        <v>4.2258360186847597</v>
      </c>
      <c r="E4" s="10">
        <f t="shared" si="2"/>
        <v>2.3613737281408285E-2</v>
      </c>
      <c r="G4" s="6">
        <v>0.97357069270413421</v>
      </c>
      <c r="H4" s="7">
        <v>5.7180730075029871</v>
      </c>
    </row>
    <row r="5" spans="1:11" x14ac:dyDescent="0.2">
      <c r="A5" s="3">
        <v>3.8148625461965544</v>
      </c>
      <c r="B5" s="3">
        <v>155.55451002310272</v>
      </c>
      <c r="C5" s="3">
        <f t="shared" si="0"/>
        <v>160.91341923562305</v>
      </c>
      <c r="D5" s="3">
        <f t="shared" si="1"/>
        <v>-5.3589092125203308</v>
      </c>
      <c r="E5" s="10">
        <f t="shared" si="2"/>
        <v>-3.4450362202448737E-2</v>
      </c>
      <c r="G5" s="6">
        <v>1768.1656475767163</v>
      </c>
      <c r="H5" s="7">
        <v>48</v>
      </c>
    </row>
    <row r="6" spans="1:11" ht="17" thickBot="1" x14ac:dyDescent="0.25">
      <c r="A6" s="3">
        <v>3.7815147021189937</v>
      </c>
      <c r="B6" s="3">
        <v>153.88435093877706</v>
      </c>
      <c r="C6" s="3">
        <f t="shared" si="0"/>
        <v>160.24597477561264</v>
      </c>
      <c r="D6" s="3">
        <f t="shared" si="1"/>
        <v>-6.3616238368355766</v>
      </c>
      <c r="E6" s="10">
        <f t="shared" si="2"/>
        <v>-4.1340290926440926E-2</v>
      </c>
      <c r="G6" s="8">
        <v>57812.578641651766</v>
      </c>
      <c r="H6" s="9">
        <v>1569.4252281184442</v>
      </c>
    </row>
    <row r="7" spans="1:11" x14ac:dyDescent="0.2">
      <c r="A7" s="3">
        <v>4.2878349735491481</v>
      </c>
      <c r="B7" s="3">
        <v>172.41378994869379</v>
      </c>
      <c r="C7" s="3">
        <f t="shared" si="0"/>
        <v>170.37978310730065</v>
      </c>
      <c r="D7" s="3">
        <f t="shared" si="1"/>
        <v>2.0340068413931363</v>
      </c>
      <c r="E7" s="10">
        <f t="shared" si="2"/>
        <v>1.1797239895941085E-2</v>
      </c>
    </row>
    <row r="8" spans="1:11" x14ac:dyDescent="0.2">
      <c r="A8" s="3">
        <v>6.6153163075642913</v>
      </c>
      <c r="B8" s="3">
        <v>223.33281121073986</v>
      </c>
      <c r="C8" s="3">
        <f t="shared" si="0"/>
        <v>216.96343986642896</v>
      </c>
      <c r="D8" s="3">
        <f t="shared" si="1"/>
        <v>6.3693713443109061</v>
      </c>
      <c r="E8" s="10">
        <f t="shared" si="2"/>
        <v>2.851963985847418E-2</v>
      </c>
      <c r="G8" s="10" t="s">
        <v>7</v>
      </c>
      <c r="H8" s="10">
        <f>CORREL(A2:A51,B2:B51)</f>
        <v>0.98669685957954378</v>
      </c>
    </row>
    <row r="9" spans="1:11" x14ac:dyDescent="0.2">
      <c r="A9" s="3">
        <v>5.2778782564246809</v>
      </c>
      <c r="B9" s="3">
        <v>184.92618684527386</v>
      </c>
      <c r="C9" s="3">
        <f t="shared" si="0"/>
        <v>190.19512417669301</v>
      </c>
      <c r="D9" s="3">
        <f t="shared" si="1"/>
        <v>-5.2689373314191528</v>
      </c>
      <c r="E9" s="10">
        <f t="shared" si="2"/>
        <v>-2.8492110399851736E-2</v>
      </c>
      <c r="G9" s="10" t="s">
        <v>8</v>
      </c>
      <c r="H9" s="10">
        <f>G4</f>
        <v>0.97357069270413421</v>
      </c>
    </row>
    <row r="10" spans="1:11" x14ac:dyDescent="0.2">
      <c r="A10" s="3">
        <v>4.2787057293705644</v>
      </c>
      <c r="B10" s="3">
        <v>164.53236179956895</v>
      </c>
      <c r="C10" s="3">
        <f t="shared" si="0"/>
        <v>170.1970647451509</v>
      </c>
      <c r="D10" s="3">
        <f t="shared" si="1"/>
        <v>-5.6647029455819506</v>
      </c>
      <c r="E10" s="10">
        <f t="shared" si="2"/>
        <v>-3.442911098840612E-2</v>
      </c>
      <c r="G10" s="10" t="s">
        <v>9</v>
      </c>
      <c r="H10" s="10">
        <f>H8-H9</f>
        <v>1.3126166875409573E-2</v>
      </c>
      <c r="I10" s="11" t="s">
        <v>10</v>
      </c>
    </row>
    <row r="11" spans="1:11" ht="17" thickBot="1" x14ac:dyDescent="0.25">
      <c r="A11" s="3">
        <v>5.7138943135391767</v>
      </c>
      <c r="B11" s="3">
        <v>209.47884142649426</v>
      </c>
      <c r="C11" s="3">
        <f t="shared" si="0"/>
        <v>198.92182030492842</v>
      </c>
      <c r="D11" s="3">
        <f t="shared" si="1"/>
        <v>10.557021121565839</v>
      </c>
      <c r="E11" s="10">
        <f t="shared" si="2"/>
        <v>5.0396598767089698E-2</v>
      </c>
    </row>
    <row r="12" spans="1:11" x14ac:dyDescent="0.2">
      <c r="A12" s="3">
        <v>5.75860106746795</v>
      </c>
      <c r="B12" s="3">
        <v>194.10084618587499</v>
      </c>
      <c r="C12" s="3">
        <f t="shared" si="0"/>
        <v>199.8166090404583</v>
      </c>
      <c r="D12" s="3">
        <f t="shared" si="1"/>
        <v>-5.7157628545833177</v>
      </c>
      <c r="E12" s="10">
        <f t="shared" si="2"/>
        <v>-2.9447387617825144E-2</v>
      </c>
      <c r="G12" s="12" t="s">
        <v>11</v>
      </c>
      <c r="H12" s="13"/>
      <c r="I12" s="13"/>
      <c r="J12" s="13"/>
      <c r="K12" s="5"/>
    </row>
    <row r="13" spans="1:11" x14ac:dyDescent="0.2">
      <c r="A13" s="3">
        <v>4.8015998084826599</v>
      </c>
      <c r="B13" s="3">
        <v>175.76967356866732</v>
      </c>
      <c r="C13" s="3">
        <f t="shared" si="0"/>
        <v>180.66259155593639</v>
      </c>
      <c r="D13" s="3">
        <f t="shared" si="1"/>
        <v>-4.8929179872690725</v>
      </c>
      <c r="E13" s="10">
        <f t="shared" si="2"/>
        <v>-2.7837100040796137E-2</v>
      </c>
      <c r="G13" s="14" t="s">
        <v>12</v>
      </c>
      <c r="H13" s="3">
        <f>H2/H3</f>
        <v>34.198142641764072</v>
      </c>
      <c r="I13" s="10" t="s">
        <v>13</v>
      </c>
      <c r="J13" s="3" t="s">
        <v>14</v>
      </c>
      <c r="K13" s="15">
        <f>_xlfn.T.INV.2T(0.05, 48)</f>
        <v>2.0106347576242314</v>
      </c>
    </row>
    <row r="14" spans="1:11" x14ac:dyDescent="0.2">
      <c r="A14" s="3">
        <v>5.5244417097059593</v>
      </c>
      <c r="B14" s="3">
        <v>204.82399740790683</v>
      </c>
      <c r="C14" s="3">
        <f t="shared" si="0"/>
        <v>195.12999824384019</v>
      </c>
      <c r="D14" s="3">
        <f t="shared" si="1"/>
        <v>9.6939991640666392</v>
      </c>
      <c r="E14" s="10">
        <f t="shared" si="2"/>
        <v>4.732843459138749E-2</v>
      </c>
      <c r="G14" s="14" t="s">
        <v>15</v>
      </c>
      <c r="H14" s="3">
        <f>G2/G3</f>
        <v>42.049561800055855</v>
      </c>
      <c r="I14" s="16" t="s">
        <v>13</v>
      </c>
      <c r="K14" s="7"/>
    </row>
    <row r="15" spans="1:11" ht="17" thickBot="1" x14ac:dyDescent="0.25">
      <c r="A15" s="3">
        <v>4.7759127459979664</v>
      </c>
      <c r="B15" s="3">
        <v>187.86668745866467</v>
      </c>
      <c r="C15" s="3">
        <f t="shared" si="0"/>
        <v>180.14847473598624</v>
      </c>
      <c r="D15" s="3">
        <f t="shared" si="1"/>
        <v>7.7182127226784303</v>
      </c>
      <c r="E15" s="10">
        <f t="shared" si="2"/>
        <v>4.1083455651905444E-2</v>
      </c>
      <c r="G15" s="8"/>
      <c r="H15" s="17"/>
      <c r="I15" s="72" t="s">
        <v>16</v>
      </c>
      <c r="J15" s="73"/>
      <c r="K15" s="9"/>
    </row>
    <row r="16" spans="1:11" ht="17" thickBot="1" x14ac:dyDescent="0.25">
      <c r="A16" s="3">
        <v>4.5487252522906809</v>
      </c>
      <c r="B16" s="3">
        <v>180.61435944890204</v>
      </c>
      <c r="C16" s="3">
        <f t="shared" si="0"/>
        <v>175.60140315600941</v>
      </c>
      <c r="D16" s="3">
        <f t="shared" si="1"/>
        <v>5.0129562928926248</v>
      </c>
      <c r="E16" s="10">
        <f t="shared" si="2"/>
        <v>2.7755026279130648E-2</v>
      </c>
    </row>
    <row r="17" spans="1:12" x14ac:dyDescent="0.2">
      <c r="A17" s="3">
        <v>7.3992822007541328</v>
      </c>
      <c r="B17" s="3">
        <v>228.98331187630356</v>
      </c>
      <c r="C17" s="3">
        <f t="shared" si="0"/>
        <v>232.65422008687364</v>
      </c>
      <c r="D17" s="3">
        <f t="shared" si="1"/>
        <v>-3.6709082105700759</v>
      </c>
      <c r="E17" s="10">
        <f t="shared" si="2"/>
        <v>-1.6031335124339081E-2</v>
      </c>
      <c r="G17" s="12" t="s">
        <v>17</v>
      </c>
      <c r="H17" s="13"/>
      <c r="I17" s="13"/>
      <c r="J17" s="13"/>
      <c r="K17" s="13"/>
      <c r="L17" s="5"/>
    </row>
    <row r="18" spans="1:12" x14ac:dyDescent="0.2">
      <c r="A18" s="3">
        <v>2.7230729128422237</v>
      </c>
      <c r="B18" s="3">
        <v>135.30415133236133</v>
      </c>
      <c r="C18" s="3">
        <f t="shared" si="0"/>
        <v>139.06166352439044</v>
      </c>
      <c r="D18" s="3">
        <f t="shared" si="1"/>
        <v>-3.757512192029111</v>
      </c>
      <c r="E18" s="10">
        <f t="shared" si="2"/>
        <v>-2.7770856659077314E-2</v>
      </c>
      <c r="G18" s="74" t="s">
        <v>18</v>
      </c>
      <c r="H18" s="75"/>
      <c r="I18" s="3">
        <f>G4*H5/(1-G4)</f>
        <v>1768.1656475767118</v>
      </c>
      <c r="J18" s="3" t="s">
        <v>13</v>
      </c>
      <c r="K18" s="3" t="s">
        <v>19</v>
      </c>
      <c r="L18" s="18">
        <f>_xlfn.F.INV(0.95, 1, H5)</f>
        <v>4.0426521285666537</v>
      </c>
    </row>
    <row r="19" spans="1:12" ht="17" thickBot="1" x14ac:dyDescent="0.25">
      <c r="A19" s="3">
        <v>3.5709644311015047</v>
      </c>
      <c r="B19" s="3">
        <v>161.32360454861748</v>
      </c>
      <c r="C19" s="3">
        <f t="shared" si="0"/>
        <v>156.03189090208056</v>
      </c>
      <c r="D19" s="3">
        <f t="shared" si="1"/>
        <v>5.2917136465369197</v>
      </c>
      <c r="E19" s="10">
        <f t="shared" si="2"/>
        <v>3.2801856004538853E-2</v>
      </c>
      <c r="G19" s="8"/>
      <c r="H19" s="17"/>
      <c r="I19" s="17"/>
      <c r="J19" s="19" t="s">
        <v>20</v>
      </c>
      <c r="K19" s="17"/>
      <c r="L19" s="9"/>
    </row>
    <row r="20" spans="1:12" x14ac:dyDescent="0.2">
      <c r="A20" s="3">
        <v>6.3840748288836631</v>
      </c>
      <c r="B20" s="3">
        <v>211.48005004779225</v>
      </c>
      <c r="C20" s="3">
        <f t="shared" si="0"/>
        <v>212.33522931371584</v>
      </c>
      <c r="D20" s="3">
        <f t="shared" si="1"/>
        <v>-0.85517926592359572</v>
      </c>
      <c r="E20" s="10">
        <f t="shared" si="2"/>
        <v>-4.0437822183715874E-3</v>
      </c>
      <c r="J20" s="20"/>
    </row>
    <row r="21" spans="1:12" x14ac:dyDescent="0.2">
      <c r="A21" s="3">
        <v>2.2390284778429916</v>
      </c>
      <c r="B21" s="3">
        <v>137.0704286001704</v>
      </c>
      <c r="C21" s="3">
        <f t="shared" si="0"/>
        <v>129.3736976160788</v>
      </c>
      <c r="D21" s="3">
        <f t="shared" si="1"/>
        <v>7.6967309840916016</v>
      </c>
      <c r="E21" s="10">
        <f t="shared" si="2"/>
        <v>5.6151651838360364E-2</v>
      </c>
      <c r="G21" s="10"/>
      <c r="H21" s="10">
        <f>SUM(E2:E51)/50</f>
        <v>-7.0551483177194979E-4</v>
      </c>
      <c r="I21" s="29" t="s">
        <v>31</v>
      </c>
    </row>
    <row r="22" spans="1:12" ht="17" thickBot="1" x14ac:dyDescent="0.25">
      <c r="A22" s="3">
        <v>5.5839314568384211</v>
      </c>
      <c r="B22" s="3">
        <v>199.74084274261907</v>
      </c>
      <c r="C22" s="3">
        <f t="shared" si="0"/>
        <v>196.32066298542384</v>
      </c>
      <c r="D22" s="3">
        <f t="shared" si="1"/>
        <v>3.4201797571952284</v>
      </c>
      <c r="E22" s="10">
        <f t="shared" si="2"/>
        <v>1.7123086646842599E-2</v>
      </c>
    </row>
    <row r="23" spans="1:12" x14ac:dyDescent="0.2">
      <c r="A23" s="3">
        <v>2.8343936882090799</v>
      </c>
      <c r="B23" s="3">
        <v>138.18203832039075</v>
      </c>
      <c r="C23" s="3">
        <f t="shared" si="0"/>
        <v>141.28970665155217</v>
      </c>
      <c r="D23" s="3">
        <f t="shared" si="1"/>
        <v>-3.1076683311614204</v>
      </c>
      <c r="E23" s="10">
        <f t="shared" si="2"/>
        <v>-2.2489669199667894E-2</v>
      </c>
      <c r="G23" s="76" t="s">
        <v>32</v>
      </c>
      <c r="H23" s="77"/>
      <c r="I23" s="13"/>
      <c r="J23" s="78" t="s">
        <v>33</v>
      </c>
      <c r="K23" s="79"/>
    </row>
    <row r="24" spans="1:12" x14ac:dyDescent="0.2">
      <c r="A24" s="3">
        <v>5.5203872859071694</v>
      </c>
      <c r="B24" s="3">
        <v>193.8167039562916</v>
      </c>
      <c r="C24" s="3">
        <f t="shared" si="0"/>
        <v>195.04885048817891</v>
      </c>
      <c r="D24" s="3">
        <f t="shared" si="1"/>
        <v>-1.2321465318873095</v>
      </c>
      <c r="E24" s="10">
        <f t="shared" si="2"/>
        <v>-6.3572772972404681E-3</v>
      </c>
      <c r="G24" s="14" t="s">
        <v>34</v>
      </c>
      <c r="H24" s="3" t="s">
        <v>35</v>
      </c>
      <c r="J24" s="3" t="s">
        <v>36</v>
      </c>
      <c r="K24" s="15" t="s">
        <v>37</v>
      </c>
    </row>
    <row r="25" spans="1:12" ht="17" thickBot="1" x14ac:dyDescent="0.25">
      <c r="A25" s="3">
        <v>4.6615423854499971</v>
      </c>
      <c r="B25" s="3">
        <v>166.90077423597435</v>
      </c>
      <c r="C25" s="3">
        <f t="shared" si="0"/>
        <v>177.85939531725106</v>
      </c>
      <c r="D25" s="3">
        <f t="shared" si="1"/>
        <v>-10.958621081276704</v>
      </c>
      <c r="E25" s="10">
        <f t="shared" si="2"/>
        <v>-6.5659498174542599E-2</v>
      </c>
      <c r="G25" s="23">
        <f>H2-H3*K13</f>
        <v>79.588774411306929</v>
      </c>
      <c r="H25" s="30">
        <f>H2+H3*K13</f>
        <v>89.532008085942437</v>
      </c>
      <c r="I25" s="17"/>
      <c r="J25" s="30">
        <f>G2-G3*K13</f>
        <v>19.057605246120019</v>
      </c>
      <c r="K25" s="31">
        <f>G2+G3*K13</f>
        <v>20.97163673174515</v>
      </c>
    </row>
    <row r="26" spans="1:12" x14ac:dyDescent="0.2">
      <c r="A26" s="3">
        <v>4.536230997752777</v>
      </c>
      <c r="B26" s="3">
        <v>170.36161725629233</v>
      </c>
      <c r="C26" s="3">
        <f t="shared" si="0"/>
        <v>175.35133538689399</v>
      </c>
      <c r="D26" s="3">
        <f t="shared" si="1"/>
        <v>-4.9897181306016591</v>
      </c>
      <c r="E26" s="10">
        <f t="shared" si="2"/>
        <v>-2.9288980763167549E-2</v>
      </c>
    </row>
    <row r="27" spans="1:12" x14ac:dyDescent="0.2">
      <c r="A27" s="3">
        <v>9.531053645660382</v>
      </c>
      <c r="B27" s="3">
        <v>277.66863803754364</v>
      </c>
      <c r="C27" s="3">
        <f t="shared" si="0"/>
        <v>275.32081759170137</v>
      </c>
      <c r="D27" s="3">
        <f t="shared" si="1"/>
        <v>2.3478204458422738</v>
      </c>
      <c r="E27" s="10">
        <f t="shared" si="2"/>
        <v>8.4554757873837542E-3</v>
      </c>
    </row>
    <row r="28" spans="1:12" x14ac:dyDescent="0.2">
      <c r="A28" s="3">
        <v>2.4846268046210103</v>
      </c>
      <c r="B28" s="3">
        <v>130.93015713583443</v>
      </c>
      <c r="C28" s="3">
        <f t="shared" si="0"/>
        <v>134.28925504205685</v>
      </c>
      <c r="D28" s="3">
        <f t="shared" si="1"/>
        <v>-3.3590979062224164</v>
      </c>
      <c r="E28" s="10">
        <f t="shared" si="2"/>
        <v>-2.5655647099983973E-2</v>
      </c>
    </row>
    <row r="29" spans="1:12" x14ac:dyDescent="0.2">
      <c r="A29" s="3">
        <v>5.1613394220495019</v>
      </c>
      <c r="B29" s="3">
        <v>189.06286814604508</v>
      </c>
      <c r="C29" s="3">
        <f t="shared" si="0"/>
        <v>187.86264357618182</v>
      </c>
      <c r="D29" s="3">
        <f t="shared" si="1"/>
        <v>1.2002245698632521</v>
      </c>
      <c r="E29" s="10">
        <f t="shared" si="2"/>
        <v>6.3482828840622299E-3</v>
      </c>
    </row>
    <row r="30" spans="1:12" x14ac:dyDescent="0.2">
      <c r="A30" s="3">
        <v>5.3107287610782379</v>
      </c>
      <c r="B30" s="3">
        <v>189.66359781918163</v>
      </c>
      <c r="C30" s="3">
        <f t="shared" si="0"/>
        <v>190.85261457662912</v>
      </c>
      <c r="D30" s="3">
        <f t="shared" si="1"/>
        <v>-1.1890167574474901</v>
      </c>
      <c r="E30" s="10">
        <f t="shared" si="2"/>
        <v>-6.269082581577174E-3</v>
      </c>
    </row>
    <row r="31" spans="1:12" x14ac:dyDescent="0.2">
      <c r="A31" s="3">
        <v>5.4872019468382849</v>
      </c>
      <c r="B31" s="3">
        <v>193.77332650053668</v>
      </c>
      <c r="C31" s="3">
        <f t="shared" si="0"/>
        <v>194.38465850432596</v>
      </c>
      <c r="D31" s="3">
        <f t="shared" si="1"/>
        <v>-0.61133200378927199</v>
      </c>
      <c r="E31" s="10">
        <f t="shared" si="2"/>
        <v>-3.1548821235082569E-3</v>
      </c>
    </row>
    <row r="32" spans="1:12" x14ac:dyDescent="0.2">
      <c r="A32" s="3">
        <v>6.3048284617305086</v>
      </c>
      <c r="B32" s="3">
        <v>207.43841377398061</v>
      </c>
      <c r="C32" s="3">
        <f t="shared" si="0"/>
        <v>210.74914331039565</v>
      </c>
      <c r="D32" s="3">
        <f t="shared" si="1"/>
        <v>-3.3107295364150389</v>
      </c>
      <c r="E32" s="10">
        <f t="shared" si="2"/>
        <v>-1.5960060030261906E-2</v>
      </c>
    </row>
    <row r="33" spans="1:5" x14ac:dyDescent="0.2">
      <c r="A33" s="3">
        <v>4.4361359562259697</v>
      </c>
      <c r="B33" s="3">
        <v>168.81434477230187</v>
      </c>
      <c r="C33" s="3">
        <f t="shared" si="0"/>
        <v>173.34797106786351</v>
      </c>
      <c r="D33" s="3">
        <f t="shared" si="1"/>
        <v>-4.5336262955616462</v>
      </c>
      <c r="E33" s="10">
        <f t="shared" si="2"/>
        <v>-2.6855693464181835E-2</v>
      </c>
    </row>
    <row r="34" spans="1:5" x14ac:dyDescent="0.2">
      <c r="A34" s="3">
        <v>8.1449983921014883</v>
      </c>
      <c r="B34" s="3">
        <v>243.80806421383161</v>
      </c>
      <c r="C34" s="3">
        <f t="shared" si="0"/>
        <v>247.57944702200129</v>
      </c>
      <c r="D34" s="3">
        <f t="shared" si="1"/>
        <v>-3.7713828081696761</v>
      </c>
      <c r="E34" s="10">
        <f t="shared" si="2"/>
        <v>-1.5468654904137989E-2</v>
      </c>
    </row>
    <row r="35" spans="1:5" x14ac:dyDescent="0.2">
      <c r="A35" s="3">
        <v>4.3092823522136268</v>
      </c>
      <c r="B35" s="3">
        <v>172.64596459604536</v>
      </c>
      <c r="C35" s="3">
        <f t="shared" si="0"/>
        <v>170.80904426247633</v>
      </c>
      <c r="D35" s="3">
        <f t="shared" si="1"/>
        <v>1.8369203335690258</v>
      </c>
      <c r="E35" s="10">
        <f t="shared" si="2"/>
        <v>1.06398104228328E-2</v>
      </c>
    </row>
    <row r="36" spans="1:5" x14ac:dyDescent="0.2">
      <c r="A36" s="3">
        <v>4.6176081626801277</v>
      </c>
      <c r="B36" s="3">
        <v>181.63232351480735</v>
      </c>
      <c r="C36" s="3">
        <f t="shared" si="0"/>
        <v>176.9800685000688</v>
      </c>
      <c r="D36" s="3">
        <f t="shared" si="1"/>
        <v>4.6522550147385573</v>
      </c>
      <c r="E36" s="10">
        <f t="shared" si="2"/>
        <v>2.5613585317369392E-2</v>
      </c>
    </row>
    <row r="37" spans="1:5" x14ac:dyDescent="0.2">
      <c r="A37" s="3">
        <v>5.6049948013230484</v>
      </c>
      <c r="B37" s="3">
        <v>192.14407975974089</v>
      </c>
      <c r="C37" s="3">
        <f t="shared" si="0"/>
        <v>196.74223784204298</v>
      </c>
      <c r="D37" s="3">
        <f t="shared" si="1"/>
        <v>-4.598158082302092</v>
      </c>
      <c r="E37" s="10">
        <f t="shared" si="2"/>
        <v>-2.3930781984288458E-2</v>
      </c>
    </row>
    <row r="38" spans="1:5" x14ac:dyDescent="0.2">
      <c r="A38" s="3">
        <v>4.9707830166736455</v>
      </c>
      <c r="B38" s="3">
        <v>179.79855242602139</v>
      </c>
      <c r="C38" s="3">
        <f t="shared" si="0"/>
        <v>184.04872934557068</v>
      </c>
      <c r="D38" s="3">
        <f t="shared" si="1"/>
        <v>-4.2501769195492898</v>
      </c>
      <c r="E38" s="10">
        <f t="shared" si="2"/>
        <v>-2.3638549155160952E-2</v>
      </c>
    </row>
    <row r="39" spans="1:5" x14ac:dyDescent="0.2">
      <c r="A39" s="3">
        <v>3.4906441376124708</v>
      </c>
      <c r="B39" s="3">
        <v>150.81510484298235</v>
      </c>
      <c r="C39" s="3">
        <f t="shared" si="0"/>
        <v>154.4243106701777</v>
      </c>
      <c r="D39" s="3">
        <f t="shared" si="1"/>
        <v>-3.6092058271953533</v>
      </c>
      <c r="E39" s="10">
        <f t="shared" si="2"/>
        <v>-2.3931328569197326E-2</v>
      </c>
    </row>
    <row r="40" spans="1:5" x14ac:dyDescent="0.2">
      <c r="A40" s="3">
        <v>6.0764447072536774</v>
      </c>
      <c r="B40" s="3">
        <v>206.89073420245475</v>
      </c>
      <c r="C40" s="3">
        <f t="shared" si="0"/>
        <v>206.17812902451243</v>
      </c>
      <c r="D40" s="3">
        <f t="shared" si="1"/>
        <v>0.71260517794232214</v>
      </c>
      <c r="E40" s="10">
        <f t="shared" si="2"/>
        <v>3.4443552085082559E-3</v>
      </c>
    </row>
    <row r="41" spans="1:5" x14ac:dyDescent="0.2">
      <c r="A41" s="3">
        <v>2.0620118133005851</v>
      </c>
      <c r="B41" s="3">
        <v>124.74758822249471</v>
      </c>
      <c r="C41" s="3">
        <f t="shared" si="0"/>
        <v>125.8307761665375</v>
      </c>
      <c r="D41" s="3">
        <f t="shared" si="1"/>
        <v>-1.0831879440427912</v>
      </c>
      <c r="E41" s="10">
        <f t="shared" si="2"/>
        <v>-8.6830371590900929E-3</v>
      </c>
    </row>
    <row r="42" spans="1:5" x14ac:dyDescent="0.2">
      <c r="A42" s="3">
        <v>8.4397206141831891</v>
      </c>
      <c r="B42" s="3">
        <v>253.28213292091283</v>
      </c>
      <c r="C42" s="3">
        <f t="shared" si="0"/>
        <v>253.47820059398254</v>
      </c>
      <c r="D42" s="3">
        <f t="shared" si="1"/>
        <v>-0.19606767306970596</v>
      </c>
      <c r="E42" s="10">
        <f t="shared" si="2"/>
        <v>-7.741077935841924E-4</v>
      </c>
    </row>
    <row r="43" spans="1:5" x14ac:dyDescent="0.2">
      <c r="A43" s="3">
        <v>4.0555777781246549</v>
      </c>
      <c r="B43" s="3">
        <v>161.53333253952823</v>
      </c>
      <c r="C43" s="3">
        <f t="shared" si="0"/>
        <v>165.73124336892698</v>
      </c>
      <c r="D43" s="3">
        <f t="shared" si="1"/>
        <v>-4.1979108293987508</v>
      </c>
      <c r="E43" s="10">
        <f t="shared" si="2"/>
        <v>-2.5987892179290584E-2</v>
      </c>
    </row>
    <row r="44" spans="1:5" x14ac:dyDescent="0.2">
      <c r="A44" s="3">
        <v>5.3366219129765797</v>
      </c>
      <c r="B44" s="3">
        <v>205.16589506624408</v>
      </c>
      <c r="C44" s="3">
        <f t="shared" si="0"/>
        <v>191.37085619808329</v>
      </c>
      <c r="D44" s="3">
        <f t="shared" si="1"/>
        <v>13.795038868160788</v>
      </c>
      <c r="E44" s="10">
        <f t="shared" si="2"/>
        <v>6.7238460191966304E-2</v>
      </c>
    </row>
    <row r="45" spans="1:5" x14ac:dyDescent="0.2">
      <c r="A45" s="3">
        <v>4.6080193831965639</v>
      </c>
      <c r="B45" s="3">
        <v>178.24679523666717</v>
      </c>
      <c r="C45" s="3">
        <f t="shared" si="0"/>
        <v>176.78815271295883</v>
      </c>
      <c r="D45" s="3">
        <f t="shared" si="1"/>
        <v>1.4586425237083347</v>
      </c>
      <c r="E45" s="10">
        <f t="shared" si="2"/>
        <v>8.1832748901410658E-3</v>
      </c>
    </row>
    <row r="46" spans="1:5" x14ac:dyDescent="0.2">
      <c r="A46" s="3">
        <v>3.2953774498997785</v>
      </c>
      <c r="B46" s="3">
        <v>147.34471377249562</v>
      </c>
      <c r="C46" s="3">
        <f t="shared" si="0"/>
        <v>150.51612192384391</v>
      </c>
      <c r="D46" s="3">
        <f t="shared" si="1"/>
        <v>-3.1714081513482881</v>
      </c>
      <c r="E46" s="10">
        <f t="shared" si="2"/>
        <v>-2.1523732139077833E-2</v>
      </c>
    </row>
    <row r="47" spans="1:5" x14ac:dyDescent="0.2">
      <c r="A47" s="3">
        <v>5.0443428348604717</v>
      </c>
      <c r="B47" s="3">
        <v>174.54777184740689</v>
      </c>
      <c r="C47" s="3">
        <f t="shared" si="0"/>
        <v>185.52100122659476</v>
      </c>
      <c r="D47" s="3">
        <f t="shared" si="1"/>
        <v>-10.97322937918787</v>
      </c>
      <c r="E47" s="10">
        <f t="shared" si="2"/>
        <v>-6.2866625354466771E-2</v>
      </c>
    </row>
    <row r="48" spans="1:5" x14ac:dyDescent="0.2">
      <c r="A48" s="3">
        <v>8.7335154076475821</v>
      </c>
      <c r="B48" s="3">
        <v>264.04553133240319</v>
      </c>
      <c r="C48" s="3">
        <f t="shared" si="0"/>
        <v>259.35839203369409</v>
      </c>
      <c r="D48" s="3">
        <f t="shared" si="1"/>
        <v>4.6871392987090985</v>
      </c>
      <c r="E48" s="10">
        <f t="shared" si="2"/>
        <v>1.7751254016901065E-2</v>
      </c>
    </row>
    <row r="49" spans="1:5" x14ac:dyDescent="0.2">
      <c r="A49" s="3">
        <v>0.95893635489502849</v>
      </c>
      <c r="B49" s="3">
        <v>112.17018618639423</v>
      </c>
      <c r="C49" s="3">
        <f t="shared" si="0"/>
        <v>103.75313894435723</v>
      </c>
      <c r="D49" s="3">
        <f t="shared" si="1"/>
        <v>8.4170472420370004</v>
      </c>
      <c r="E49" s="10">
        <f t="shared" si="2"/>
        <v>7.5038185530425308E-2</v>
      </c>
    </row>
    <row r="50" spans="1:5" x14ac:dyDescent="0.2">
      <c r="A50" s="3">
        <v>3.7971554891188166</v>
      </c>
      <c r="B50" s="3">
        <v>168.66208980360116</v>
      </c>
      <c r="C50" s="3">
        <f t="shared" si="0"/>
        <v>160.5590191993827</v>
      </c>
      <c r="D50" s="3">
        <f t="shared" si="1"/>
        <v>8.103070604218459</v>
      </c>
      <c r="E50" s="10">
        <f t="shared" si="2"/>
        <v>4.804322425776944E-2</v>
      </c>
    </row>
    <row r="51" spans="1:5" x14ac:dyDescent="0.2">
      <c r="A51" s="3">
        <v>6.9307583701673128</v>
      </c>
      <c r="B51" s="3">
        <v>223.72308721273677</v>
      </c>
      <c r="C51" s="3">
        <f t="shared" si="0"/>
        <v>223.27689319339558</v>
      </c>
      <c r="D51" s="3">
        <f t="shared" si="1"/>
        <v>0.44619401934119196</v>
      </c>
      <c r="E51" s="10">
        <f t="shared" si="2"/>
        <v>1.9944031029614259E-3</v>
      </c>
    </row>
  </sheetData>
  <mergeCells count="4">
    <mergeCell ref="I15:J15"/>
    <mergeCell ref="G18:H18"/>
    <mergeCell ref="G23:H23"/>
    <mergeCell ref="J23:K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6802-1C54-704F-BC64-9B52E0DCC329}">
  <dimension ref="A1:L51"/>
  <sheetViews>
    <sheetView zoomScale="84" workbookViewId="0">
      <selection activeCell="M11" sqref="M11"/>
    </sheetView>
  </sheetViews>
  <sheetFormatPr baseColWidth="10" defaultRowHeight="16" x14ac:dyDescent="0.2"/>
  <sheetData>
    <row r="1" spans="1:11" ht="17" thickBot="1" x14ac:dyDescent="0.25">
      <c r="A1" s="3" t="s">
        <v>2</v>
      </c>
      <c r="B1" s="3" t="s">
        <v>3</v>
      </c>
      <c r="C1" s="3" t="s">
        <v>30</v>
      </c>
      <c r="D1" s="26" t="s">
        <v>28</v>
      </c>
      <c r="E1" s="27" t="s">
        <v>29</v>
      </c>
    </row>
    <row r="2" spans="1:11" x14ac:dyDescent="0.2">
      <c r="A2" s="3">
        <v>9.3617091279873286</v>
      </c>
      <c r="B2" s="3">
        <v>158.6060202582766</v>
      </c>
      <c r="C2" s="3">
        <f>$H$2+$G$2*A2</f>
        <v>177.82798199136928</v>
      </c>
      <c r="D2" s="3">
        <f>B2-C2</f>
        <v>-19.221961733092684</v>
      </c>
      <c r="E2" s="10">
        <f>D2/B2</f>
        <v>-0.12119314072562525</v>
      </c>
      <c r="G2" s="4">
        <f t="array" ref="G2:H6">LINEST(B2:B51,A2:A51,TRUE,TRUE)</f>
        <v>6.1854282901054045</v>
      </c>
      <c r="H2" s="5">
        <v>119.92180150737846</v>
      </c>
    </row>
    <row r="3" spans="1:11" x14ac:dyDescent="0.2">
      <c r="A3" s="3">
        <v>11.157607334468452</v>
      </c>
      <c r="B3" s="3">
        <v>154.27999288336363</v>
      </c>
      <c r="C3" s="3">
        <f t="shared" ref="C3:C51" si="0">$H$2+$G$2*A3</f>
        <v>188.93638156388718</v>
      </c>
      <c r="D3" s="3">
        <f t="shared" ref="D3:D51" si="1">B3-C3</f>
        <v>-34.656388680523548</v>
      </c>
      <c r="E3" s="10">
        <f t="shared" ref="E3:E51" si="2">D3/B3</f>
        <v>-0.22463307155273163</v>
      </c>
      <c r="G3" s="6">
        <v>7.1242837039874223</v>
      </c>
      <c r="H3" s="7">
        <v>72.609916223688018</v>
      </c>
    </row>
    <row r="4" spans="1:11" x14ac:dyDescent="0.2">
      <c r="A4" s="3">
        <v>10.267320198649399</v>
      </c>
      <c r="B4" s="3">
        <v>178.95667967864924</v>
      </c>
      <c r="C4" s="3">
        <f t="shared" si="0"/>
        <v>183.42957432767508</v>
      </c>
      <c r="D4" s="3">
        <f t="shared" si="1"/>
        <v>-4.4728946490258465</v>
      </c>
      <c r="E4" s="10">
        <f t="shared" si="2"/>
        <v>-2.4994287204354596E-2</v>
      </c>
      <c r="G4" s="6">
        <v>1.5461394248860665E-2</v>
      </c>
      <c r="H4" s="7">
        <v>34.899819512621981</v>
      </c>
    </row>
    <row r="5" spans="1:11" x14ac:dyDescent="0.2">
      <c r="A5" s="3">
        <v>9.5262654717820965</v>
      </c>
      <c r="B5" s="3">
        <v>155.55451002310272</v>
      </c>
      <c r="C5" s="3">
        <f t="shared" si="0"/>
        <v>178.84583345559375</v>
      </c>
      <c r="D5" s="3">
        <f t="shared" si="1"/>
        <v>-23.291323432491026</v>
      </c>
      <c r="E5" s="10">
        <f t="shared" si="2"/>
        <v>-0.14973094273532689</v>
      </c>
      <c r="G5" s="6">
        <v>0.75380174998734739</v>
      </c>
      <c r="H5" s="7">
        <v>48</v>
      </c>
    </row>
    <row r="6" spans="1:11" ht="17" thickBot="1" x14ac:dyDescent="0.25">
      <c r="A6" s="3">
        <v>9.613558072719588</v>
      </c>
      <c r="B6" s="3">
        <v>153.88435093877706</v>
      </c>
      <c r="C6" s="3">
        <f t="shared" si="0"/>
        <v>179.38577557894939</v>
      </c>
      <c r="D6" s="3">
        <f t="shared" si="1"/>
        <v>-25.501424640172331</v>
      </c>
      <c r="E6" s="10">
        <f t="shared" si="2"/>
        <v>-0.1657181154847778</v>
      </c>
      <c r="G6" s="8">
        <v>918.12857311788684</v>
      </c>
      <c r="H6" s="9">
        <v>58463.875296652324</v>
      </c>
    </row>
    <row r="7" spans="1:11" x14ac:dyDescent="0.2">
      <c r="A7" s="3">
        <v>10.21210161078146</v>
      </c>
      <c r="B7" s="3">
        <v>172.41378994869379</v>
      </c>
      <c r="C7" s="3">
        <f t="shared" si="0"/>
        <v>183.08802371213707</v>
      </c>
      <c r="D7" s="3">
        <f t="shared" si="1"/>
        <v>-10.674233763443283</v>
      </c>
      <c r="E7" s="10">
        <f t="shared" si="2"/>
        <v>-6.1910556960784166E-2</v>
      </c>
    </row>
    <row r="8" spans="1:11" x14ac:dyDescent="0.2">
      <c r="A8" s="3">
        <v>10.612482470903254</v>
      </c>
      <c r="B8" s="3">
        <v>223.33281121073986</v>
      </c>
      <c r="C8" s="3">
        <f t="shared" si="0"/>
        <v>185.56455081115115</v>
      </c>
      <c r="D8" s="3">
        <f t="shared" si="1"/>
        <v>37.768260399588712</v>
      </c>
      <c r="E8" s="10">
        <f t="shared" si="2"/>
        <v>0.16911200909010218</v>
      </c>
      <c r="G8" s="10" t="s">
        <v>7</v>
      </c>
      <c r="H8" s="10">
        <f>CORREL(A2:A51,B2:B51)</f>
        <v>0.12434385488982062</v>
      </c>
    </row>
    <row r="9" spans="1:11" x14ac:dyDescent="0.2">
      <c r="A9" s="3">
        <v>9.4985722464504114</v>
      </c>
      <c r="B9" s="3">
        <v>184.92618684527386</v>
      </c>
      <c r="C9" s="3">
        <f t="shared" si="0"/>
        <v>178.67453899618289</v>
      </c>
      <c r="D9" s="3">
        <f t="shared" si="1"/>
        <v>6.2516478490909719</v>
      </c>
      <c r="E9" s="10">
        <f t="shared" si="2"/>
        <v>3.3806179404551676E-2</v>
      </c>
      <c r="G9" s="10" t="s">
        <v>8</v>
      </c>
      <c r="H9" s="10">
        <f>G4</f>
        <v>1.5461394248860665E-2</v>
      </c>
    </row>
    <row r="10" spans="1:11" x14ac:dyDescent="0.2">
      <c r="A10" s="3">
        <v>9.5265690287763647</v>
      </c>
      <c r="B10" s="3">
        <v>164.53236179956895</v>
      </c>
      <c r="C10" s="3">
        <f t="shared" si="0"/>
        <v>178.84771108561375</v>
      </c>
      <c r="D10" s="3">
        <f t="shared" si="1"/>
        <v>-14.315349286044807</v>
      </c>
      <c r="E10" s="10">
        <f t="shared" si="2"/>
        <v>-8.7006283320016808E-2</v>
      </c>
      <c r="G10" s="10" t="s">
        <v>9</v>
      </c>
      <c r="H10" s="10">
        <f>H8-H9</f>
        <v>0.10888246064095997</v>
      </c>
      <c r="I10" s="11" t="s">
        <v>10</v>
      </c>
    </row>
    <row r="11" spans="1:11" ht="17" thickBot="1" x14ac:dyDescent="0.25">
      <c r="A11" s="3">
        <v>11.155559508611853</v>
      </c>
      <c r="B11" s="3">
        <v>209.47884142649426</v>
      </c>
      <c r="C11" s="3">
        <f t="shared" si="0"/>
        <v>188.92371488390057</v>
      </c>
      <c r="D11" s="3">
        <f t="shared" si="1"/>
        <v>20.555126542593683</v>
      </c>
      <c r="E11" s="10">
        <f t="shared" si="2"/>
        <v>9.8125072692873572E-2</v>
      </c>
    </row>
    <row r="12" spans="1:11" x14ac:dyDescent="0.2">
      <c r="A12" s="3">
        <v>9.916628704448387</v>
      </c>
      <c r="B12" s="3">
        <v>194.10084618587499</v>
      </c>
      <c r="C12" s="3">
        <f t="shared" si="0"/>
        <v>181.26039723834481</v>
      </c>
      <c r="D12" s="3">
        <f t="shared" si="1"/>
        <v>12.840448947530177</v>
      </c>
      <c r="E12" s="10">
        <f t="shared" si="2"/>
        <v>6.6153492887062931E-2</v>
      </c>
      <c r="G12" s="12" t="s">
        <v>11</v>
      </c>
      <c r="H12" s="13"/>
      <c r="I12" s="13"/>
      <c r="J12" s="13"/>
      <c r="K12" s="5"/>
    </row>
    <row r="13" spans="1:11" x14ac:dyDescent="0.2">
      <c r="A13" s="3">
        <v>9.7682409343740044</v>
      </c>
      <c r="B13" s="3">
        <v>175.76967356866732</v>
      </c>
      <c r="C13" s="3">
        <f t="shared" si="0"/>
        <v>180.34255532742108</v>
      </c>
      <c r="D13" s="3">
        <f t="shared" si="1"/>
        <v>-4.5728817587537662</v>
      </c>
      <c r="E13" s="10">
        <f t="shared" si="2"/>
        <v>-2.601632958581615E-2</v>
      </c>
      <c r="G13" s="14" t="s">
        <v>12</v>
      </c>
      <c r="H13" s="3">
        <f>H2/H3</f>
        <v>1.6515898618852225</v>
      </c>
      <c r="I13" s="10" t="s">
        <v>38</v>
      </c>
      <c r="J13" s="3" t="s">
        <v>14</v>
      </c>
      <c r="K13" s="15">
        <f>_xlfn.T.INV.2T(0.05, 48)</f>
        <v>2.0106347576242314</v>
      </c>
    </row>
    <row r="14" spans="1:11" x14ac:dyDescent="0.2">
      <c r="A14" s="3">
        <v>11.231118345771517</v>
      </c>
      <c r="B14" s="3">
        <v>204.82399740790683</v>
      </c>
      <c r="C14" s="3">
        <f t="shared" si="0"/>
        <v>189.3910786528354</v>
      </c>
      <c r="D14" s="3">
        <f t="shared" si="1"/>
        <v>15.432918755071427</v>
      </c>
      <c r="E14" s="10">
        <f t="shared" si="2"/>
        <v>7.5347219810073238E-2</v>
      </c>
      <c r="G14" s="14" t="s">
        <v>15</v>
      </c>
      <c r="H14" s="3">
        <f>G2/G3</f>
        <v>0.86821757065113148</v>
      </c>
      <c r="I14" s="16" t="s">
        <v>38</v>
      </c>
      <c r="K14" s="7"/>
    </row>
    <row r="15" spans="1:11" ht="17" thickBot="1" x14ac:dyDescent="0.25">
      <c r="A15" s="3">
        <v>11.34897398469549</v>
      </c>
      <c r="B15" s="3">
        <v>187.86668745866467</v>
      </c>
      <c r="C15" s="3">
        <f t="shared" si="0"/>
        <v>190.12006625598423</v>
      </c>
      <c r="D15" s="3">
        <f t="shared" si="1"/>
        <v>-2.2533787973195558</v>
      </c>
      <c r="E15" s="10">
        <f t="shared" si="2"/>
        <v>-1.199456288819355E-2</v>
      </c>
      <c r="G15" s="8"/>
      <c r="H15" s="17"/>
      <c r="I15" s="80" t="s">
        <v>39</v>
      </c>
      <c r="J15" s="81"/>
      <c r="K15" s="9"/>
    </row>
    <row r="16" spans="1:11" ht="17" thickBot="1" x14ac:dyDescent="0.25">
      <c r="A16" s="3">
        <v>10.579590393905885</v>
      </c>
      <c r="B16" s="3">
        <v>180.61435944890204</v>
      </c>
      <c r="C16" s="3">
        <f t="shared" si="0"/>
        <v>185.36109922757129</v>
      </c>
      <c r="D16" s="3">
        <f t="shared" si="1"/>
        <v>-4.7467397786692516</v>
      </c>
      <c r="E16" s="10">
        <f t="shared" si="2"/>
        <v>-2.6281076394771154E-2</v>
      </c>
    </row>
    <row r="17" spans="1:12" x14ac:dyDescent="0.2">
      <c r="A17" s="3">
        <v>9.2742811109790662</v>
      </c>
      <c r="B17" s="3">
        <v>228.98331187630356</v>
      </c>
      <c r="C17" s="3">
        <f t="shared" si="0"/>
        <v>177.28720226161857</v>
      </c>
      <c r="D17" s="3">
        <f t="shared" si="1"/>
        <v>51.696109614684985</v>
      </c>
      <c r="E17" s="10">
        <f t="shared" si="2"/>
        <v>0.22576365583624342</v>
      </c>
      <c r="G17" s="12" t="s">
        <v>17</v>
      </c>
      <c r="H17" s="13"/>
      <c r="I17" s="13"/>
      <c r="J17" s="13"/>
      <c r="K17" s="13"/>
      <c r="L17" s="5"/>
    </row>
    <row r="18" spans="1:12" x14ac:dyDescent="0.2">
      <c r="A18" s="3">
        <v>10.296729165189349</v>
      </c>
      <c r="B18" s="3">
        <v>135.30415133236133</v>
      </c>
      <c r="C18" s="3">
        <f t="shared" si="0"/>
        <v>183.61148138129408</v>
      </c>
      <c r="D18" s="3">
        <f t="shared" si="1"/>
        <v>-48.307330048932755</v>
      </c>
      <c r="E18" s="10">
        <f t="shared" si="2"/>
        <v>-0.35702770072642159</v>
      </c>
      <c r="G18" s="74" t="s">
        <v>18</v>
      </c>
      <c r="H18" s="75"/>
      <c r="I18" s="3">
        <f>G4*H5/(1-G4)</f>
        <v>0.75380174998734739</v>
      </c>
      <c r="J18" s="3" t="s">
        <v>38</v>
      </c>
      <c r="K18" s="3" t="s">
        <v>19</v>
      </c>
      <c r="L18" s="18">
        <f>_xlfn.F.INV(0.95, 1, H5)</f>
        <v>4.0426521285666537</v>
      </c>
    </row>
    <row r="19" spans="1:12" ht="17" thickBot="1" x14ac:dyDescent="0.25">
      <c r="A19" s="3">
        <v>10.950378793772019</v>
      </c>
      <c r="B19" s="3">
        <v>161.32360454861748</v>
      </c>
      <c r="C19" s="3">
        <f t="shared" si="0"/>
        <v>187.65458428574621</v>
      </c>
      <c r="D19" s="3">
        <f t="shared" si="1"/>
        <v>-26.330979737128729</v>
      </c>
      <c r="E19" s="10">
        <f t="shared" si="2"/>
        <v>-0.1632183945480431</v>
      </c>
      <c r="G19" s="8"/>
      <c r="H19" s="17"/>
      <c r="I19" s="17"/>
      <c r="J19" s="82" t="s">
        <v>40</v>
      </c>
      <c r="K19" s="83"/>
      <c r="L19" s="9"/>
    </row>
    <row r="20" spans="1:12" x14ac:dyDescent="0.2">
      <c r="A20" s="3">
        <v>10.323697266898497</v>
      </c>
      <c r="B20" s="3">
        <v>211.48005004779225</v>
      </c>
      <c r="C20" s="3">
        <f t="shared" si="0"/>
        <v>183.77829064053628</v>
      </c>
      <c r="D20" s="3">
        <f t="shared" si="1"/>
        <v>27.701759407255963</v>
      </c>
      <c r="E20" s="10">
        <f t="shared" si="2"/>
        <v>0.13098994160912888</v>
      </c>
      <c r="J20" s="20"/>
    </row>
    <row r="21" spans="1:12" x14ac:dyDescent="0.2">
      <c r="A21" s="3">
        <v>11.509376165374025</v>
      </c>
      <c r="B21" s="3">
        <v>137.0704286001704</v>
      </c>
      <c r="C21" s="3">
        <f t="shared" si="0"/>
        <v>191.11222244214781</v>
      </c>
      <c r="D21" s="3">
        <f t="shared" si="1"/>
        <v>-54.041793841977409</v>
      </c>
      <c r="E21" s="10">
        <f t="shared" si="2"/>
        <v>-0.39426296681113776</v>
      </c>
      <c r="G21" s="10"/>
      <c r="H21" s="10">
        <f>SUM(E2:E51)/50</f>
        <v>-3.5344259280591379E-2</v>
      </c>
      <c r="I21" s="29" t="s">
        <v>31</v>
      </c>
    </row>
    <row r="22" spans="1:12" ht="17" thickBot="1" x14ac:dyDescent="0.25">
      <c r="A22" s="3">
        <v>10.943202039528082</v>
      </c>
      <c r="B22" s="3">
        <v>199.74084274261907</v>
      </c>
      <c r="C22" s="3">
        <f t="shared" si="0"/>
        <v>187.61019298701461</v>
      </c>
      <c r="D22" s="3">
        <f t="shared" si="1"/>
        <v>12.130649755604452</v>
      </c>
      <c r="E22" s="10">
        <f t="shared" si="2"/>
        <v>6.0731944398751216E-2</v>
      </c>
    </row>
    <row r="23" spans="1:12" x14ac:dyDescent="0.2">
      <c r="A23" s="3">
        <v>9.4391731562913908</v>
      </c>
      <c r="B23" s="3">
        <v>138.18203832039075</v>
      </c>
      <c r="C23" s="3">
        <f t="shared" si="0"/>
        <v>178.30713018350676</v>
      </c>
      <c r="D23" s="3">
        <f t="shared" si="1"/>
        <v>-40.125091863116012</v>
      </c>
      <c r="E23" s="10">
        <f t="shared" si="2"/>
        <v>-0.2903784916682256</v>
      </c>
      <c r="G23" s="76" t="s">
        <v>32</v>
      </c>
      <c r="H23" s="77"/>
      <c r="I23" s="13"/>
      <c r="J23" s="78" t="s">
        <v>33</v>
      </c>
      <c r="K23" s="79"/>
    </row>
    <row r="24" spans="1:12" x14ac:dyDescent="0.2">
      <c r="A24" s="3">
        <v>10.300744361770146</v>
      </c>
      <c r="B24" s="3">
        <v>193.8167039562916</v>
      </c>
      <c r="C24" s="3">
        <f t="shared" si="0"/>
        <v>183.63631709181527</v>
      </c>
      <c r="D24" s="3">
        <f t="shared" si="1"/>
        <v>10.180386864476333</v>
      </c>
      <c r="E24" s="10">
        <f t="shared" si="2"/>
        <v>5.2525848684188504E-2</v>
      </c>
      <c r="G24" s="14" t="s">
        <v>34</v>
      </c>
      <c r="H24" s="3" t="s">
        <v>35</v>
      </c>
      <c r="J24" s="3" t="s">
        <v>36</v>
      </c>
      <c r="K24" s="15" t="s">
        <v>37</v>
      </c>
    </row>
    <row r="25" spans="1:12" ht="17" thickBot="1" x14ac:dyDescent="0.25">
      <c r="A25" s="3">
        <v>9.0059387227981631</v>
      </c>
      <c r="B25" s="3">
        <v>166.90077423597435</v>
      </c>
      <c r="C25" s="3">
        <f t="shared" si="0"/>
        <v>175.62738966232996</v>
      </c>
      <c r="D25" s="3">
        <f t="shared" si="1"/>
        <v>-8.7266154263556075</v>
      </c>
      <c r="E25" s="10">
        <f t="shared" si="2"/>
        <v>-5.2286248918278794E-2</v>
      </c>
      <c r="G25" s="23">
        <f>H2-H3*K13</f>
        <v>-26.070219800152245</v>
      </c>
      <c r="H25" s="30">
        <f>H2+H3*K13</f>
        <v>265.91382281490917</v>
      </c>
      <c r="I25" s="17"/>
      <c r="J25" s="30">
        <f>G2-G3*K13</f>
        <v>-8.1389041483076081</v>
      </c>
      <c r="K25" s="31">
        <f>G2+G3*K13</f>
        <v>20.509760728518415</v>
      </c>
    </row>
    <row r="26" spans="1:12" x14ac:dyDescent="0.2">
      <c r="A26" s="3">
        <v>9.536350632346414</v>
      </c>
      <c r="B26" s="3">
        <v>170.36161725629233</v>
      </c>
      <c r="C26" s="3">
        <f t="shared" si="0"/>
        <v>178.90821449305855</v>
      </c>
      <c r="D26" s="3">
        <f t="shared" si="1"/>
        <v>-8.5465972367662175</v>
      </c>
      <c r="E26" s="10">
        <f t="shared" si="2"/>
        <v>-5.0167387316526237E-2</v>
      </c>
    </row>
    <row r="27" spans="1:12" x14ac:dyDescent="0.2">
      <c r="A27" s="3">
        <v>10.389708456424867</v>
      </c>
      <c r="B27" s="3">
        <v>277.66863803754364</v>
      </c>
      <c r="C27" s="3">
        <f t="shared" si="0"/>
        <v>184.18659811969619</v>
      </c>
      <c r="D27" s="3">
        <f t="shared" si="1"/>
        <v>93.482039917847459</v>
      </c>
      <c r="E27" s="10">
        <f t="shared" si="2"/>
        <v>0.33666762144454976</v>
      </c>
    </row>
    <row r="28" spans="1:12" x14ac:dyDescent="0.2">
      <c r="A28" s="3">
        <v>9.6408919204120007</v>
      </c>
      <c r="B28" s="3">
        <v>130.93015713583443</v>
      </c>
      <c r="C28" s="3">
        <f t="shared" si="0"/>
        <v>179.55484713374346</v>
      </c>
      <c r="D28" s="3">
        <f t="shared" si="1"/>
        <v>-48.62468999790903</v>
      </c>
      <c r="E28" s="10">
        <f t="shared" si="2"/>
        <v>-0.37137884091487794</v>
      </c>
    </row>
    <row r="29" spans="1:12" x14ac:dyDescent="0.2">
      <c r="A29" s="3">
        <v>10.024352517668506</v>
      </c>
      <c r="B29" s="3">
        <v>189.06286814604508</v>
      </c>
      <c r="C29" s="3">
        <f t="shared" si="0"/>
        <v>181.92671516015457</v>
      </c>
      <c r="D29" s="3">
        <f t="shared" si="1"/>
        <v>7.1361529858905044</v>
      </c>
      <c r="E29" s="10">
        <f t="shared" si="2"/>
        <v>3.7744867915460015E-2</v>
      </c>
    </row>
    <row r="30" spans="1:12" x14ac:dyDescent="0.2">
      <c r="A30" s="3">
        <v>9.9526274683645291</v>
      </c>
      <c r="B30" s="3">
        <v>189.66359781918163</v>
      </c>
      <c r="C30" s="3">
        <f t="shared" si="0"/>
        <v>181.48306501108055</v>
      </c>
      <c r="D30" s="3">
        <f t="shared" si="1"/>
        <v>8.1805328081010771</v>
      </c>
      <c r="E30" s="10">
        <f t="shared" si="2"/>
        <v>4.3131802318229245E-2</v>
      </c>
    </row>
    <row r="31" spans="1:12" x14ac:dyDescent="0.2">
      <c r="A31" s="3">
        <v>9.7786914066286617</v>
      </c>
      <c r="B31" s="3">
        <v>193.77332650053668</v>
      </c>
      <c r="C31" s="3">
        <f t="shared" si="0"/>
        <v>180.40719597415</v>
      </c>
      <c r="D31" s="3">
        <f t="shared" si="1"/>
        <v>13.366130526386684</v>
      </c>
      <c r="E31" s="10">
        <f t="shared" si="2"/>
        <v>6.8978175519682092E-2</v>
      </c>
    </row>
    <row r="32" spans="1:12" x14ac:dyDescent="0.2">
      <c r="A32" s="3">
        <v>9.877412225126637</v>
      </c>
      <c r="B32" s="3">
        <v>207.43841377398061</v>
      </c>
      <c r="C32" s="3">
        <f t="shared" si="0"/>
        <v>181.01782651770975</v>
      </c>
      <c r="D32" s="3">
        <f t="shared" si="1"/>
        <v>26.420587256270863</v>
      </c>
      <c r="E32" s="10">
        <f t="shared" si="2"/>
        <v>0.12736593370337876</v>
      </c>
    </row>
    <row r="33" spans="1:5" x14ac:dyDescent="0.2">
      <c r="A33" s="3">
        <v>9.4888192065018213</v>
      </c>
      <c r="B33" s="3">
        <v>168.81434477230187</v>
      </c>
      <c r="C33" s="3">
        <f t="shared" si="0"/>
        <v>178.61421226697036</v>
      </c>
      <c r="D33" s="3">
        <f t="shared" si="1"/>
        <v>-9.7998674946684901</v>
      </c>
      <c r="E33" s="10">
        <f t="shared" si="2"/>
        <v>-5.8051153815670282E-2</v>
      </c>
    </row>
    <row r="34" spans="1:5" x14ac:dyDescent="0.2">
      <c r="A34" s="3">
        <v>9.8856009611175892</v>
      </c>
      <c r="B34" s="3">
        <v>243.80806421383161</v>
      </c>
      <c r="C34" s="3">
        <f t="shared" si="0"/>
        <v>181.06847735696837</v>
      </c>
      <c r="D34" s="3">
        <f t="shared" si="1"/>
        <v>62.739586856863241</v>
      </c>
      <c r="E34" s="10">
        <f t="shared" si="2"/>
        <v>0.25733187726652695</v>
      </c>
    </row>
    <row r="35" spans="1:5" x14ac:dyDescent="0.2">
      <c r="A35" s="3">
        <v>10.181280563412416</v>
      </c>
      <c r="B35" s="3">
        <v>172.64596459604536</v>
      </c>
      <c r="C35" s="3">
        <f t="shared" si="0"/>
        <v>182.8973823338099</v>
      </c>
      <c r="D35" s="3">
        <f t="shared" si="1"/>
        <v>-10.251417737764541</v>
      </c>
      <c r="E35" s="10">
        <f t="shared" si="2"/>
        <v>-5.9378264425413399E-2</v>
      </c>
    </row>
    <row r="36" spans="1:5" x14ac:dyDescent="0.2">
      <c r="A36" s="3">
        <v>11.056518494048698</v>
      </c>
      <c r="B36" s="3">
        <v>181.63232351480735</v>
      </c>
      <c r="C36" s="3">
        <f t="shared" si="0"/>
        <v>188.31110379054087</v>
      </c>
      <c r="D36" s="3">
        <f t="shared" si="1"/>
        <v>-6.6787802757335157</v>
      </c>
      <c r="E36" s="10">
        <f t="shared" si="2"/>
        <v>-3.67708794695292E-2</v>
      </c>
    </row>
    <row r="37" spans="1:5" x14ac:dyDescent="0.2">
      <c r="A37" s="3">
        <v>9.2667871942820401</v>
      </c>
      <c r="B37" s="3">
        <v>192.14407975974089</v>
      </c>
      <c r="C37" s="3">
        <f t="shared" si="0"/>
        <v>177.24084917727708</v>
      </c>
      <c r="D37" s="3">
        <f t="shared" si="1"/>
        <v>14.903230582463806</v>
      </c>
      <c r="E37" s="10">
        <f t="shared" si="2"/>
        <v>7.7562788304999936E-2</v>
      </c>
    </row>
    <row r="38" spans="1:5" x14ac:dyDescent="0.2">
      <c r="A38" s="3">
        <v>9.5628039988143598</v>
      </c>
      <c r="B38" s="3">
        <v>179.79855242602139</v>
      </c>
      <c r="C38" s="3">
        <f t="shared" si="0"/>
        <v>179.07183989437789</v>
      </c>
      <c r="D38" s="3">
        <f t="shared" si="1"/>
        <v>0.72671253164349991</v>
      </c>
      <c r="E38" s="10">
        <f t="shared" si="2"/>
        <v>4.0418152528925826E-3</v>
      </c>
    </row>
    <row r="39" spans="1:5" x14ac:dyDescent="0.2">
      <c r="A39" s="3">
        <v>9.3043859849099935</v>
      </c>
      <c r="B39" s="3">
        <v>150.81510484298235</v>
      </c>
      <c r="C39" s="3">
        <f t="shared" si="0"/>
        <v>177.47341380050096</v>
      </c>
      <c r="D39" s="3">
        <f t="shared" si="1"/>
        <v>-26.658308957518614</v>
      </c>
      <c r="E39" s="10">
        <f t="shared" si="2"/>
        <v>-0.17676153184572124</v>
      </c>
    </row>
    <row r="40" spans="1:5" x14ac:dyDescent="0.2">
      <c r="A40" s="3">
        <v>10.476169868802366</v>
      </c>
      <c r="B40" s="3">
        <v>206.89073420245475</v>
      </c>
      <c r="C40" s="3">
        <f t="shared" si="0"/>
        <v>184.72139898581844</v>
      </c>
      <c r="D40" s="3">
        <f t="shared" si="1"/>
        <v>22.169335216636313</v>
      </c>
      <c r="E40" s="10">
        <f t="shared" si="2"/>
        <v>0.10715479986137182</v>
      </c>
    </row>
    <row r="41" spans="1:5" x14ac:dyDescent="0.2">
      <c r="A41" s="3">
        <v>10.042032396647389</v>
      </c>
      <c r="B41" s="3">
        <v>124.74758822249471</v>
      </c>
      <c r="C41" s="3">
        <f t="shared" si="0"/>
        <v>182.0360727837562</v>
      </c>
      <c r="D41" s="3">
        <f t="shared" si="1"/>
        <v>-57.288484561261484</v>
      </c>
      <c r="E41" s="10">
        <f t="shared" si="2"/>
        <v>-0.45923520749021679</v>
      </c>
    </row>
    <row r="42" spans="1:5" x14ac:dyDescent="0.2">
      <c r="A42" s="3">
        <v>10.489407378013617</v>
      </c>
      <c r="B42" s="3">
        <v>253.28213292091283</v>
      </c>
      <c r="C42" s="3">
        <f t="shared" si="0"/>
        <v>184.80327864978426</v>
      </c>
      <c r="D42" s="3">
        <f t="shared" si="1"/>
        <v>68.478854271128569</v>
      </c>
      <c r="E42" s="10">
        <f t="shared" si="2"/>
        <v>0.27036590967319057</v>
      </c>
    </row>
    <row r="43" spans="1:5" x14ac:dyDescent="0.2">
      <c r="A43" s="3">
        <v>9.8302220644732241</v>
      </c>
      <c r="B43" s="3">
        <v>161.53333253952823</v>
      </c>
      <c r="C43" s="3">
        <f t="shared" si="0"/>
        <v>180.72593516298949</v>
      </c>
      <c r="D43" s="3">
        <f t="shared" si="1"/>
        <v>-19.192602623461255</v>
      </c>
      <c r="E43" s="10">
        <f t="shared" si="2"/>
        <v>-0.11881512206630605</v>
      </c>
    </row>
    <row r="44" spans="1:5" x14ac:dyDescent="0.2">
      <c r="A44" s="3">
        <v>11.825836602967506</v>
      </c>
      <c r="B44" s="3">
        <v>205.16589506624408</v>
      </c>
      <c r="C44" s="3">
        <f t="shared" si="0"/>
        <v>193.06966578553767</v>
      </c>
      <c r="D44" s="3">
        <f t="shared" si="1"/>
        <v>12.09622928070641</v>
      </c>
      <c r="E44" s="10">
        <f t="shared" si="2"/>
        <v>5.8958284839694106E-2</v>
      </c>
    </row>
    <row r="45" spans="1:5" x14ac:dyDescent="0.2">
      <c r="A45" s="3">
        <v>10.469849758378206</v>
      </c>
      <c r="B45" s="3">
        <v>178.24679523666717</v>
      </c>
      <c r="C45" s="3">
        <f t="shared" si="0"/>
        <v>184.68230639600426</v>
      </c>
      <c r="D45" s="3">
        <f t="shared" si="1"/>
        <v>-6.4355111593370964</v>
      </c>
      <c r="E45" s="10">
        <f t="shared" si="2"/>
        <v>-3.6104498545358681E-2</v>
      </c>
    </row>
    <row r="46" spans="1:5" x14ac:dyDescent="0.2">
      <c r="A46" s="3">
        <v>9.704710679138854</v>
      </c>
      <c r="B46" s="3">
        <v>147.34471377249562</v>
      </c>
      <c r="C46" s="3">
        <f t="shared" si="0"/>
        <v>179.94959348941197</v>
      </c>
      <c r="D46" s="3">
        <f t="shared" si="1"/>
        <v>-32.604879716916344</v>
      </c>
      <c r="E46" s="10">
        <f t="shared" si="2"/>
        <v>-0.22128299605820398</v>
      </c>
    </row>
    <row r="47" spans="1:5" x14ac:dyDescent="0.2">
      <c r="A47" s="3">
        <v>9.0471522459005236</v>
      </c>
      <c r="B47" s="3">
        <v>174.54777184740689</v>
      </c>
      <c r="C47" s="3">
        <f t="shared" si="0"/>
        <v>175.8823129540622</v>
      </c>
      <c r="D47" s="3">
        <f t="shared" si="1"/>
        <v>-1.3345411066553083</v>
      </c>
      <c r="E47" s="10">
        <f t="shared" si="2"/>
        <v>-7.6457069175422674E-3</v>
      </c>
    </row>
    <row r="48" spans="1:5" x14ac:dyDescent="0.2">
      <c r="A48" s="3">
        <v>10.579719117234127</v>
      </c>
      <c r="B48" s="3">
        <v>264.04553133240319</v>
      </c>
      <c r="C48" s="3">
        <f t="shared" si="0"/>
        <v>185.3618954364874</v>
      </c>
      <c r="D48" s="3">
        <f t="shared" si="1"/>
        <v>78.683635895915785</v>
      </c>
      <c r="E48" s="10">
        <f t="shared" si="2"/>
        <v>0.29799268140941221</v>
      </c>
    </row>
    <row r="49" spans="1:5" x14ac:dyDescent="0.2">
      <c r="A49" s="3">
        <v>11.285658537049766</v>
      </c>
      <c r="B49" s="3">
        <v>112.17018618639423</v>
      </c>
      <c r="C49" s="3">
        <f t="shared" si="0"/>
        <v>189.72843309491566</v>
      </c>
      <c r="D49" s="3">
        <f t="shared" si="1"/>
        <v>-77.558246908521426</v>
      </c>
      <c r="E49" s="10">
        <f t="shared" si="2"/>
        <v>-0.691433700392029</v>
      </c>
    </row>
    <row r="50" spans="1:5" x14ac:dyDescent="0.2">
      <c r="A50" s="3">
        <v>10.916572735899058</v>
      </c>
      <c r="B50" s="3">
        <v>168.66208980360116</v>
      </c>
      <c r="C50" s="3">
        <f t="shared" si="0"/>
        <v>187.44547933900185</v>
      </c>
      <c r="D50" s="3">
        <f t="shared" si="1"/>
        <v>-18.783389535400687</v>
      </c>
      <c r="E50" s="10">
        <f t="shared" si="2"/>
        <v>-0.11136699158224017</v>
      </c>
    </row>
    <row r="51" spans="1:5" x14ac:dyDescent="0.2">
      <c r="A51" s="3">
        <v>9.9824804890109835</v>
      </c>
      <c r="B51" s="3">
        <v>223.72308721273677</v>
      </c>
      <c r="C51" s="3">
        <f t="shared" si="0"/>
        <v>181.66771872953223</v>
      </c>
      <c r="D51" s="3">
        <f t="shared" si="1"/>
        <v>42.055368483204546</v>
      </c>
      <c r="E51" s="10">
        <f t="shared" si="2"/>
        <v>0.18797956441220739</v>
      </c>
    </row>
  </sheetData>
  <mergeCells count="5">
    <mergeCell ref="G23:H23"/>
    <mergeCell ref="J23:K23"/>
    <mergeCell ref="I15:J15"/>
    <mergeCell ref="G18:H18"/>
    <mergeCell ref="J19:K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9260-AF50-E74B-8551-65F718A2EB13}">
  <dimension ref="A1:T57"/>
  <sheetViews>
    <sheetView tabSelected="1" zoomScale="75" workbookViewId="0">
      <selection activeCell="O30" sqref="O30"/>
    </sheetView>
  </sheetViews>
  <sheetFormatPr baseColWidth="10" defaultRowHeight="16" x14ac:dyDescent="0.2"/>
  <cols>
    <col min="1" max="1" width="10.5" customWidth="1"/>
    <col min="2" max="7" width="11" bestFit="1" customWidth="1"/>
    <col min="8" max="8" width="11" customWidth="1"/>
    <col min="10" max="10" width="11" bestFit="1" customWidth="1"/>
    <col min="11" max="11" width="13" bestFit="1" customWidth="1"/>
    <col min="12" max="13" width="11" bestFit="1" customWidth="1"/>
    <col min="14" max="14" width="13" bestFit="1" customWidth="1"/>
    <col min="15" max="15" width="11" bestFit="1" customWidth="1"/>
    <col min="17" max="19" width="11" bestFit="1" customWidth="1"/>
  </cols>
  <sheetData>
    <row r="1" spans="1:20" ht="17" thickBot="1" x14ac:dyDescent="0.25">
      <c r="B1" s="3" t="s">
        <v>1</v>
      </c>
      <c r="C1" s="3" t="s">
        <v>2</v>
      </c>
      <c r="D1" s="3" t="s">
        <v>3</v>
      </c>
      <c r="E1" s="52" t="s">
        <v>30</v>
      </c>
      <c r="F1" s="52" t="s">
        <v>28</v>
      </c>
      <c r="G1" s="52" t="s">
        <v>45</v>
      </c>
      <c r="H1" s="71"/>
    </row>
    <row r="2" spans="1:20" ht="17" thickBot="1" x14ac:dyDescent="0.25">
      <c r="A2" s="3">
        <v>1</v>
      </c>
      <c r="B2" s="3">
        <v>4.0332211855576183</v>
      </c>
      <c r="C2" s="3">
        <v>9.3617091279873286</v>
      </c>
      <c r="D2" s="3">
        <v>158.6060202582766</v>
      </c>
      <c r="E2" s="10">
        <f>$L$2+$K$2*B2+$J$2*C2</f>
        <v>159.10786898854545</v>
      </c>
      <c r="F2" s="10">
        <f>D2-E2</f>
        <v>-0.50184873026884702</v>
      </c>
      <c r="G2" s="10">
        <f>F2^2</f>
        <v>0.25185214807245399</v>
      </c>
      <c r="H2" s="43"/>
      <c r="J2" s="33">
        <f t="array" ref="J2:L6">LINEST(D2:D51,B2:C51,TRUE,TRUE)</f>
        <v>7.5630436809961674</v>
      </c>
      <c r="K2" s="34">
        <v>20.100809108646303</v>
      </c>
      <c r="L2" s="35">
        <v>7.2338447809549251</v>
      </c>
      <c r="N2" s="42" t="s">
        <v>41</v>
      </c>
    </row>
    <row r="3" spans="1:20" x14ac:dyDescent="0.2">
      <c r="A3" s="3">
        <v>1</v>
      </c>
      <c r="B3" s="3">
        <v>3.0992185788286912</v>
      </c>
      <c r="C3" s="3">
        <v>11.157607334468452</v>
      </c>
      <c r="D3" s="3">
        <v>154.27999288336363</v>
      </c>
      <c r="E3" s="10">
        <f t="shared" ref="E3:E51" si="0">$L$2+$K$2*B3+$J$2*C3</f>
        <v>153.91611746594867</v>
      </c>
      <c r="F3" s="10">
        <f t="shared" ref="F3:F51" si="1">D3-E3</f>
        <v>0.36387541741495966</v>
      </c>
      <c r="G3" s="10">
        <f t="shared" ref="G3:G51" si="2">F3^2</f>
        <v>0.13240531939891112</v>
      </c>
      <c r="H3" s="43"/>
      <c r="J3" s="36">
        <v>0.41899901239153431</v>
      </c>
      <c r="K3" s="25">
        <v>0.17085636979117089</v>
      </c>
      <c r="L3" s="22">
        <v>4.3748680388699048</v>
      </c>
      <c r="N3" s="41"/>
      <c r="O3" s="41" t="s">
        <v>1</v>
      </c>
      <c r="P3" s="41" t="s">
        <v>2</v>
      </c>
      <c r="Q3" s="41" t="s">
        <v>3</v>
      </c>
    </row>
    <row r="4" spans="1:20" x14ac:dyDescent="0.2">
      <c r="A4" s="3">
        <v>1</v>
      </c>
      <c r="B4" s="3">
        <v>4.5052290753445217</v>
      </c>
      <c r="C4" s="3">
        <v>10.267320198649399</v>
      </c>
      <c r="D4" s="3">
        <v>178.95667967864924</v>
      </c>
      <c r="E4" s="10">
        <f t="shared" si="0"/>
        <v>175.44478556433791</v>
      </c>
      <c r="F4" s="10">
        <f t="shared" si="1"/>
        <v>3.5118941143113318</v>
      </c>
      <c r="G4" s="10">
        <f t="shared" si="2"/>
        <v>12.333400270134574</v>
      </c>
      <c r="H4" s="43"/>
      <c r="J4" s="36">
        <v>0.99666808717146738</v>
      </c>
      <c r="K4" s="25">
        <v>2.0517541041216361</v>
      </c>
      <c r="L4" s="22" t="e">
        <v>#N/A</v>
      </c>
      <c r="N4" s="39" t="s">
        <v>1</v>
      </c>
      <c r="O4" s="39">
        <v>1</v>
      </c>
      <c r="P4" s="39"/>
      <c r="Q4" s="39"/>
    </row>
    <row r="5" spans="1:20" x14ac:dyDescent="0.2">
      <c r="A5" s="3">
        <v>1</v>
      </c>
      <c r="B5" s="3">
        <v>3.8148625461965544</v>
      </c>
      <c r="C5" s="3">
        <v>9.5262654717820965</v>
      </c>
      <c r="D5" s="3">
        <v>155.55451002310272</v>
      </c>
      <c r="E5" s="10">
        <f t="shared" si="0"/>
        <v>155.96323047762979</v>
      </c>
      <c r="F5" s="10">
        <f t="shared" si="1"/>
        <v>-0.40872045452707084</v>
      </c>
      <c r="G5" s="10">
        <f t="shared" si="2"/>
        <v>0.16705240994881537</v>
      </c>
      <c r="H5" s="43"/>
      <c r="J5" s="36">
        <v>7029.505648515028</v>
      </c>
      <c r="K5" s="25">
        <v>47</v>
      </c>
      <c r="L5" s="22" t="e">
        <v>#N/A</v>
      </c>
      <c r="N5" s="39" t="s">
        <v>2</v>
      </c>
      <c r="O5" s="39">
        <v>-2.7946834444768316E-2</v>
      </c>
      <c r="P5" s="39">
        <v>1</v>
      </c>
      <c r="Q5" s="39"/>
    </row>
    <row r="6" spans="1:20" ht="17" thickBot="1" x14ac:dyDescent="0.25">
      <c r="A6" s="3">
        <v>1</v>
      </c>
      <c r="B6" s="3">
        <v>3.7815147021189937</v>
      </c>
      <c r="C6" s="3">
        <v>9.613558072719588</v>
      </c>
      <c r="D6" s="3">
        <v>153.88435093877706</v>
      </c>
      <c r="E6" s="10">
        <f t="shared" si="0"/>
        <v>155.95310958355986</v>
      </c>
      <c r="F6" s="10">
        <f t="shared" si="1"/>
        <v>-2.0687586447828039</v>
      </c>
      <c r="G6" s="10">
        <f t="shared" si="2"/>
        <v>4.2797623303635834</v>
      </c>
      <c r="H6" s="43"/>
      <c r="J6" s="37">
        <v>59184.148209292551</v>
      </c>
      <c r="K6" s="32">
        <v>197.85566047765892</v>
      </c>
      <c r="L6" s="38" t="e">
        <v>#N/A</v>
      </c>
      <c r="N6" s="40" t="s">
        <v>3</v>
      </c>
      <c r="O6" s="40">
        <v>0.98669685957954378</v>
      </c>
      <c r="P6" s="40">
        <v>0.12434385488982062</v>
      </c>
      <c r="Q6" s="40">
        <v>1</v>
      </c>
    </row>
    <row r="7" spans="1:20" ht="17" thickBot="1" x14ac:dyDescent="0.25">
      <c r="A7" s="3">
        <v>1</v>
      </c>
      <c r="B7" s="3">
        <v>4.2878349735491481</v>
      </c>
      <c r="C7" s="3">
        <v>10.21210161078146</v>
      </c>
      <c r="D7" s="3">
        <v>172.41378994869379</v>
      </c>
      <c r="E7" s="10">
        <f t="shared" si="0"/>
        <v>170.65736763075532</v>
      </c>
      <c r="F7" s="10">
        <f t="shared" si="1"/>
        <v>1.7564223179384726</v>
      </c>
      <c r="G7" s="10">
        <f t="shared" si="2"/>
        <v>3.0850193589523567</v>
      </c>
      <c r="H7" s="43"/>
    </row>
    <row r="8" spans="1:20" x14ac:dyDescent="0.2">
      <c r="A8" s="3">
        <v>1</v>
      </c>
      <c r="B8" s="3">
        <v>6.6153163075642913</v>
      </c>
      <c r="C8" s="3">
        <v>10.612482470903254</v>
      </c>
      <c r="D8" s="3">
        <v>223.33281121073986</v>
      </c>
      <c r="E8" s="10">
        <f t="shared" si="0"/>
        <v>220.46972356386709</v>
      </c>
      <c r="F8" s="10">
        <f t="shared" si="1"/>
        <v>2.8630876468727706</v>
      </c>
      <c r="G8" s="10">
        <f t="shared" si="2"/>
        <v>8.1972708736754587</v>
      </c>
      <c r="H8" s="43"/>
      <c r="J8" s="12" t="s">
        <v>11</v>
      </c>
      <c r="K8" s="13"/>
      <c r="L8" s="13"/>
      <c r="M8" s="13"/>
      <c r="N8" s="5"/>
    </row>
    <row r="9" spans="1:20" x14ac:dyDescent="0.2">
      <c r="A9" s="3">
        <v>1</v>
      </c>
      <c r="B9" s="3">
        <v>5.2778782564246809</v>
      </c>
      <c r="C9" s="3">
        <v>9.4985722464504114</v>
      </c>
      <c r="D9" s="3">
        <v>184.92618684527386</v>
      </c>
      <c r="E9" s="10">
        <f t="shared" si="0"/>
        <v>185.16158491902476</v>
      </c>
      <c r="F9" s="10">
        <f t="shared" si="1"/>
        <v>-0.23539807375090049</v>
      </c>
      <c r="G9" s="10">
        <f t="shared" si="2"/>
        <v>5.5412253125634386E-2</v>
      </c>
      <c r="H9" s="43"/>
      <c r="J9" s="14" t="s">
        <v>12</v>
      </c>
      <c r="K9" s="3">
        <f>L2/L3</f>
        <v>1.6535001094166804</v>
      </c>
      <c r="L9" s="51" t="s">
        <v>38</v>
      </c>
      <c r="M9" s="3" t="s">
        <v>14</v>
      </c>
      <c r="N9" s="15">
        <f>_xlfn.T.INV.2T(0.05, 47)</f>
        <v>2.0117405137297668</v>
      </c>
    </row>
    <row r="10" spans="1:20" x14ac:dyDescent="0.2">
      <c r="A10" s="3">
        <v>1</v>
      </c>
      <c r="B10" s="3">
        <v>4.2787057293705644</v>
      </c>
      <c r="C10" s="3">
        <v>9.5265690287763647</v>
      </c>
      <c r="D10" s="3">
        <v>164.53236179956895</v>
      </c>
      <c r="E10" s="10">
        <f t="shared" si="0"/>
        <v>165.28914957376477</v>
      </c>
      <c r="F10" s="10">
        <f t="shared" si="1"/>
        <v>-0.75678777419582843</v>
      </c>
      <c r="G10" s="10">
        <f t="shared" si="2"/>
        <v>0.57272773517227615</v>
      </c>
      <c r="H10" s="43"/>
      <c r="J10" s="14" t="s">
        <v>42</v>
      </c>
      <c r="K10" s="3">
        <f>K2/K3</f>
        <v>117.64740836536856</v>
      </c>
      <c r="L10" s="16" t="s">
        <v>13</v>
      </c>
      <c r="M10" s="25"/>
      <c r="N10" s="7"/>
    </row>
    <row r="11" spans="1:20" x14ac:dyDescent="0.2">
      <c r="A11" s="3">
        <v>1</v>
      </c>
      <c r="B11" s="3">
        <v>5.7138943135391767</v>
      </c>
      <c r="C11" s="3">
        <v>11.155559508611853</v>
      </c>
      <c r="D11" s="3">
        <v>209.47884142649426</v>
      </c>
      <c r="E11" s="10">
        <f t="shared" si="0"/>
        <v>206.45772749396912</v>
      </c>
      <c r="F11" s="10">
        <f t="shared" si="1"/>
        <v>3.0211139325251395</v>
      </c>
      <c r="G11" s="10">
        <f t="shared" si="2"/>
        <v>9.1271293932975137</v>
      </c>
      <c r="H11" s="43"/>
      <c r="J11" s="14" t="s">
        <v>43</v>
      </c>
      <c r="K11" s="3">
        <f>J2/J3</f>
        <v>18.050266127904067</v>
      </c>
      <c r="L11" s="16" t="s">
        <v>13</v>
      </c>
      <c r="N11" s="7"/>
    </row>
    <row r="12" spans="1:20" ht="17" thickBot="1" x14ac:dyDescent="0.25">
      <c r="A12" s="3">
        <v>1</v>
      </c>
      <c r="B12" s="3">
        <v>5.75860106746795</v>
      </c>
      <c r="C12" s="3">
        <v>9.916628704448387</v>
      </c>
      <c r="D12" s="3">
        <v>194.10084618587499</v>
      </c>
      <c r="E12" s="10">
        <f t="shared" si="0"/>
        <v>197.98628163093861</v>
      </c>
      <c r="F12" s="10">
        <f t="shared" si="1"/>
        <v>-3.8854354450636208</v>
      </c>
      <c r="G12" s="10">
        <f t="shared" si="2"/>
        <v>15.096608597756736</v>
      </c>
      <c r="H12" s="43"/>
      <c r="J12" s="8"/>
      <c r="K12" s="17"/>
      <c r="L12" s="45" t="s">
        <v>44</v>
      </c>
      <c r="M12" s="46"/>
      <c r="N12" s="50"/>
    </row>
    <row r="13" spans="1:20" x14ac:dyDescent="0.2">
      <c r="A13" s="3">
        <v>1</v>
      </c>
      <c r="B13" s="3">
        <v>4.8015998084826599</v>
      </c>
      <c r="C13" s="3">
        <v>9.7682409343740044</v>
      </c>
      <c r="D13" s="3">
        <v>175.76967356866732</v>
      </c>
      <c r="E13" s="10">
        <f t="shared" si="0"/>
        <v>177.62751882054295</v>
      </c>
      <c r="F13" s="10">
        <f t="shared" si="1"/>
        <v>-1.8578452518756308</v>
      </c>
      <c r="G13" s="10">
        <f t="shared" si="2"/>
        <v>3.451588979916826</v>
      </c>
      <c r="H13" s="43"/>
      <c r="J13" s="43"/>
      <c r="K13" s="43"/>
      <c r="L13" s="44"/>
      <c r="M13" s="44"/>
      <c r="N13" s="43"/>
    </row>
    <row r="14" spans="1:20" ht="17" thickBot="1" x14ac:dyDescent="0.25">
      <c r="A14" s="3">
        <v>1</v>
      </c>
      <c r="B14" s="3">
        <v>5.5244417097059593</v>
      </c>
      <c r="C14" s="3">
        <v>11.231118345771517</v>
      </c>
      <c r="D14" s="3">
        <v>204.82399740790683</v>
      </c>
      <c r="E14" s="10">
        <f t="shared" si="0"/>
        <v>203.22103165510543</v>
      </c>
      <c r="F14" s="10">
        <f t="shared" si="1"/>
        <v>1.6029657528013956</v>
      </c>
      <c r="G14" s="10">
        <f t="shared" si="2"/>
        <v>2.5694992046541452</v>
      </c>
      <c r="H14" s="43"/>
    </row>
    <row r="15" spans="1:20" ht="17" thickBot="1" x14ac:dyDescent="0.25">
      <c r="A15" s="3">
        <v>1</v>
      </c>
      <c r="B15" s="3">
        <v>4.7759127459979664</v>
      </c>
      <c r="C15" s="3">
        <v>11.34897398469549</v>
      </c>
      <c r="D15" s="3">
        <v>187.86668745866467</v>
      </c>
      <c r="E15" s="10">
        <f t="shared" si="0"/>
        <v>189.06634118855195</v>
      </c>
      <c r="F15" s="10">
        <f t="shared" si="1"/>
        <v>-1.1996537298872738</v>
      </c>
      <c r="G15" s="10">
        <f t="shared" si="2"/>
        <v>1.4391690716324481</v>
      </c>
      <c r="H15" s="43"/>
      <c r="J15" s="12" t="s">
        <v>17</v>
      </c>
      <c r="K15" s="13"/>
      <c r="L15" s="13"/>
      <c r="M15" s="13"/>
      <c r="N15" s="13"/>
      <c r="O15" s="5"/>
      <c r="Q15" s="86" t="s">
        <v>56</v>
      </c>
      <c r="R15" s="87"/>
      <c r="S15" s="88"/>
    </row>
    <row r="16" spans="1:20" ht="17" thickBot="1" x14ac:dyDescent="0.25">
      <c r="A16" s="3">
        <v>1</v>
      </c>
      <c r="B16" s="3">
        <v>4.5487252522906809</v>
      </c>
      <c r="C16" s="3">
        <v>10.579590393905885</v>
      </c>
      <c r="D16" s="3">
        <v>180.61435944890204</v>
      </c>
      <c r="E16" s="10">
        <f t="shared" si="0"/>
        <v>178.68080704108655</v>
      </c>
      <c r="F16" s="10">
        <f t="shared" si="1"/>
        <v>1.9335524078154833</v>
      </c>
      <c r="G16" s="10">
        <f t="shared" si="2"/>
        <v>3.738624913769053</v>
      </c>
      <c r="H16" s="43"/>
      <c r="J16" s="74" t="s">
        <v>18</v>
      </c>
      <c r="K16" s="75"/>
      <c r="L16" s="3">
        <f>K5*J4/(1-J4)</f>
        <v>14059.011297029889</v>
      </c>
      <c r="M16" s="3" t="s">
        <v>13</v>
      </c>
      <c r="N16" s="3" t="s">
        <v>19</v>
      </c>
      <c r="O16" s="18">
        <f>_xlfn.F.INV(0.95, 2, K5)</f>
        <v>3.1950562807372145</v>
      </c>
      <c r="Q16" s="33">
        <f t="array" ref="Q16:S18">MMULT(TRANSPOSE(A2:C51), A2:C51)</f>
        <v>50</v>
      </c>
      <c r="R16" s="34">
        <v>245.46257289445387</v>
      </c>
      <c r="S16" s="35">
        <v>508.41586112050021</v>
      </c>
      <c r="T16" s="66"/>
    </row>
    <row r="17" spans="1:20" ht="17" thickBot="1" x14ac:dyDescent="0.25">
      <c r="A17" s="3">
        <v>1</v>
      </c>
      <c r="B17" s="3">
        <v>7.3992822007541328</v>
      </c>
      <c r="C17" s="3">
        <v>9.2742811109790662</v>
      </c>
      <c r="D17" s="3">
        <v>228.98331187630356</v>
      </c>
      <c r="E17" s="10">
        <f t="shared" si="0"/>
        <v>226.10719699149041</v>
      </c>
      <c r="F17" s="10">
        <f t="shared" si="1"/>
        <v>2.8761148848131484</v>
      </c>
      <c r="G17" s="10">
        <f t="shared" si="2"/>
        <v>8.2720368306437493</v>
      </c>
      <c r="H17" s="43"/>
      <c r="J17" s="8"/>
      <c r="K17" s="17"/>
      <c r="L17" s="17"/>
      <c r="M17" s="19" t="s">
        <v>20</v>
      </c>
      <c r="N17" s="17"/>
      <c r="O17" s="9"/>
      <c r="Q17" s="36">
        <v>245.46257289445387</v>
      </c>
      <c r="R17" s="25">
        <v>1349.3578526768958</v>
      </c>
      <c r="S17" s="22">
        <v>2494.2966388326981</v>
      </c>
      <c r="T17" s="7"/>
    </row>
    <row r="18" spans="1:20" ht="17" thickBot="1" x14ac:dyDescent="0.25">
      <c r="A18" s="3">
        <v>1</v>
      </c>
      <c r="B18" s="3">
        <v>2.7230729128422237</v>
      </c>
      <c r="C18" s="3">
        <v>10.296729165189349</v>
      </c>
      <c r="D18" s="3">
        <v>135.30415133236133</v>
      </c>
      <c r="E18" s="10">
        <f t="shared" si="0"/>
        <v>139.84442603863619</v>
      </c>
      <c r="F18" s="10">
        <f t="shared" si="1"/>
        <v>-4.5402747062748574</v>
      </c>
      <c r="G18" s="10">
        <f t="shared" si="2"/>
        <v>20.614094408439243</v>
      </c>
      <c r="H18" s="43"/>
      <c r="M18" s="20"/>
      <c r="Q18" s="37">
        <v>508.41586112050021</v>
      </c>
      <c r="R18" s="32">
        <v>2494.2966388326981</v>
      </c>
      <c r="S18" s="38">
        <v>5193.7311435187958</v>
      </c>
      <c r="T18" s="7"/>
    </row>
    <row r="19" spans="1:20" ht="17" thickBot="1" x14ac:dyDescent="0.25">
      <c r="A19" s="3">
        <v>1</v>
      </c>
      <c r="B19" s="3">
        <v>3.5709644311015047</v>
      </c>
      <c r="C19" s="3">
        <v>10.950378793772019</v>
      </c>
      <c r="D19" s="3">
        <v>161.32360454861748</v>
      </c>
      <c r="E19" s="10">
        <f t="shared" si="0"/>
        <v>161.83131228504391</v>
      </c>
      <c r="F19" s="10">
        <f t="shared" si="1"/>
        <v>-0.50770773642642553</v>
      </c>
      <c r="G19" s="10">
        <f t="shared" si="2"/>
        <v>0.25776714562724479</v>
      </c>
      <c r="H19" s="43"/>
      <c r="J19" s="12" t="s">
        <v>21</v>
      </c>
      <c r="K19" s="13"/>
      <c r="L19" s="13"/>
      <c r="M19" s="13"/>
      <c r="N19" s="5"/>
      <c r="Q19" s="36"/>
      <c r="R19" s="25"/>
      <c r="S19" s="25"/>
      <c r="T19" s="7"/>
    </row>
    <row r="20" spans="1:20" ht="17" thickBot="1" x14ac:dyDescent="0.25">
      <c r="A20" s="3">
        <v>1</v>
      </c>
      <c r="B20" s="3">
        <v>6.3840748288836631</v>
      </c>
      <c r="C20" s="3">
        <v>10.323697266898497</v>
      </c>
      <c r="D20" s="3">
        <v>211.48005004779225</v>
      </c>
      <c r="E20" s="10">
        <f t="shared" si="0"/>
        <v>213.63748763059334</v>
      </c>
      <c r="F20" s="10">
        <f t="shared" si="1"/>
        <v>-2.1574375828010943</v>
      </c>
      <c r="G20" s="10">
        <f t="shared" si="2"/>
        <v>4.6545369236826284</v>
      </c>
      <c r="H20" s="43"/>
      <c r="J20" s="21" t="s">
        <v>22</v>
      </c>
      <c r="K20" s="10">
        <f>AVERAGE(F2:F51)</f>
        <v>-1.4807710613240488E-13</v>
      </c>
      <c r="M20" s="3" t="s">
        <v>23</v>
      </c>
      <c r="N20" s="15">
        <f>K20^3/K21^(3/2)</f>
        <v>-4.1247349103175982E-40</v>
      </c>
      <c r="Q20" s="33">
        <f t="array" ref="Q20:S22">MINVERSE(Q16:S18)</f>
        <v>4.5465219677406603</v>
      </c>
      <c r="R20" s="34">
        <v>-3.8875473580395385E-2</v>
      </c>
      <c r="S20" s="35">
        <v>-0.42639036504826638</v>
      </c>
      <c r="T20" s="66"/>
    </row>
    <row r="21" spans="1:20" x14ac:dyDescent="0.2">
      <c r="A21" s="3">
        <v>1</v>
      </c>
      <c r="B21" s="3">
        <v>2.2390284778429916</v>
      </c>
      <c r="C21" s="3">
        <v>11.509376165374025</v>
      </c>
      <c r="D21" s="3">
        <v>137.0704286001704</v>
      </c>
      <c r="E21" s="10">
        <f t="shared" si="0"/>
        <v>139.28604348263971</v>
      </c>
      <c r="F21" s="10">
        <f t="shared" si="1"/>
        <v>-2.2156148824693105</v>
      </c>
      <c r="G21" s="10">
        <f t="shared" si="2"/>
        <v>4.9089493074194968</v>
      </c>
      <c r="H21" s="43"/>
      <c r="J21" s="21" t="s">
        <v>24</v>
      </c>
      <c r="K21" s="10">
        <f>_xlfn.VAR.P(F2:F51)</f>
        <v>3.9571132095531758</v>
      </c>
      <c r="M21" s="3" t="s">
        <v>25</v>
      </c>
      <c r="N21" s="15">
        <f>K20^4/K21^2</f>
        <v>3.0703983444579555E-53</v>
      </c>
      <c r="Q21" s="36">
        <v>-3.8875473580394948E-2</v>
      </c>
      <c r="R21" s="25">
        <v>6.934445313840948E-3</v>
      </c>
      <c r="S21" s="22">
        <v>4.7525443080382478E-4</v>
      </c>
      <c r="T21" s="7"/>
    </row>
    <row r="22" spans="1:20" ht="17" thickBot="1" x14ac:dyDescent="0.25">
      <c r="A22" s="3">
        <v>1</v>
      </c>
      <c r="B22" s="3">
        <v>5.5839314568384211</v>
      </c>
      <c r="C22" s="3">
        <v>10.943202039528082</v>
      </c>
      <c r="D22" s="3">
        <v>199.74084274261907</v>
      </c>
      <c r="E22" s="10">
        <f t="shared" si="0"/>
        <v>202.2393001055465</v>
      </c>
      <c r="F22" s="10">
        <f t="shared" si="1"/>
        <v>-2.4984573629274394</v>
      </c>
      <c r="G22" s="10">
        <f t="shared" si="2"/>
        <v>6.2422891943663341</v>
      </c>
      <c r="H22" s="43"/>
      <c r="J22" s="6"/>
      <c r="M22" s="1"/>
      <c r="N22" s="22"/>
      <c r="Q22" s="37">
        <v>-0.42639036504826661</v>
      </c>
      <c r="R22" s="32">
        <v>4.7525443080386766E-4</v>
      </c>
      <c r="S22" s="38">
        <v>4.1703775783705162E-2</v>
      </c>
      <c r="T22" s="7"/>
    </row>
    <row r="23" spans="1:20" ht="17" thickBot="1" x14ac:dyDescent="0.25">
      <c r="A23" s="3">
        <v>1</v>
      </c>
      <c r="B23" s="3">
        <v>2.8343936882090799</v>
      </c>
      <c r="C23" s="3">
        <v>9.4391731562913908</v>
      </c>
      <c r="D23" s="3">
        <v>138.18203832039075</v>
      </c>
      <c r="E23" s="10">
        <f t="shared" si="0"/>
        <v>135.59633013991584</v>
      </c>
      <c r="F23" s="10">
        <f t="shared" si="1"/>
        <v>2.58570818047491</v>
      </c>
      <c r="G23" s="10">
        <f t="shared" si="2"/>
        <v>6.6858867945748699</v>
      </c>
      <c r="H23" s="43"/>
      <c r="J23" s="23" t="s">
        <v>26</v>
      </c>
      <c r="K23" s="24">
        <f>(50/6)*(N20^2+(1/4)*(N21-3)^2)</f>
        <v>18.75</v>
      </c>
      <c r="L23" s="47" t="s">
        <v>27</v>
      </c>
      <c r="M23" s="48"/>
      <c r="N23" s="49"/>
      <c r="Q23" s="36"/>
      <c r="R23" s="25"/>
      <c r="S23" s="25"/>
      <c r="T23" s="7"/>
    </row>
    <row r="24" spans="1:20" ht="17" thickBot="1" x14ac:dyDescent="0.25">
      <c r="A24" s="3">
        <v>1</v>
      </c>
      <c r="B24" s="3">
        <v>5.5203872859071694</v>
      </c>
      <c r="C24" s="3">
        <v>10.300744361770146</v>
      </c>
      <c r="D24" s="3">
        <v>193.8167039562916</v>
      </c>
      <c r="E24" s="10">
        <f t="shared" si="0"/>
        <v>196.10307537561559</v>
      </c>
      <c r="F24" s="10">
        <f t="shared" si="1"/>
        <v>-2.2863714193239844</v>
      </c>
      <c r="G24" s="10">
        <f t="shared" si="2"/>
        <v>5.2274942671015703</v>
      </c>
      <c r="H24" s="43"/>
      <c r="Q24" s="67">
        <f t="array" ref="Q24:S24">MMULT(A54:C54,Q20:S22)</f>
        <v>-2.2432609838703295</v>
      </c>
      <c r="R24" s="68">
        <v>1.9437736790197693E-2</v>
      </c>
      <c r="S24" s="69">
        <v>0.21319518252413316</v>
      </c>
      <c r="T24" s="66"/>
    </row>
    <row r="25" spans="1:20" ht="17" thickBot="1" x14ac:dyDescent="0.25">
      <c r="A25" s="3">
        <v>1</v>
      </c>
      <c r="B25" s="3">
        <v>4.6615423854499971</v>
      </c>
      <c r="C25" s="3">
        <v>9.0059387227981631</v>
      </c>
      <c r="D25" s="3">
        <v>166.90077423597435</v>
      </c>
      <c r="E25" s="10">
        <f t="shared" si="0"/>
        <v>169.04692637164638</v>
      </c>
      <c r="F25" s="10">
        <f t="shared" si="1"/>
        <v>-2.1461521356720255</v>
      </c>
      <c r="G25" s="10">
        <f t="shared" si="2"/>
        <v>4.6059689894495959</v>
      </c>
      <c r="H25" s="43"/>
      <c r="J25" s="10"/>
      <c r="K25" s="10">
        <f>SUM(F2:F51)/50</f>
        <v>-1.4807710613240488E-13</v>
      </c>
      <c r="L25" s="29" t="s">
        <v>31</v>
      </c>
      <c r="Q25" s="6"/>
      <c r="R25" s="43"/>
      <c r="S25" s="43"/>
      <c r="T25" s="7"/>
    </row>
    <row r="26" spans="1:20" ht="17" thickBot="1" x14ac:dyDescent="0.25">
      <c r="A26" s="3">
        <v>1</v>
      </c>
      <c r="B26" s="3">
        <v>4.536230997752777</v>
      </c>
      <c r="C26" s="3">
        <v>9.536350632346414</v>
      </c>
      <c r="D26" s="3">
        <v>170.36161725629233</v>
      </c>
      <c r="E26" s="10">
        <f t="shared" si="0"/>
        <v>170.539594529239</v>
      </c>
      <c r="F26" s="10">
        <f t="shared" si="1"/>
        <v>-0.17797727294666288</v>
      </c>
      <c r="G26" s="10">
        <f t="shared" si="2"/>
        <v>3.167590968553094E-2</v>
      </c>
      <c r="H26" s="43"/>
      <c r="J26" s="10"/>
      <c r="K26" s="10">
        <f>SUM(G2:G51)/47</f>
        <v>4.2096949037799742</v>
      </c>
      <c r="Q26" s="70">
        <f>MMULT(Q24:S24, A54:A56)</f>
        <v>1.151630491935165</v>
      </c>
      <c r="R26" s="66"/>
      <c r="S26" s="17"/>
      <c r="T26" s="9"/>
    </row>
    <row r="27" spans="1:20" ht="17" thickBot="1" x14ac:dyDescent="0.25">
      <c r="A27" s="3">
        <v>1</v>
      </c>
      <c r="B27" s="3">
        <v>9.531053645660382</v>
      </c>
      <c r="C27" s="3">
        <v>10.389708456424867</v>
      </c>
      <c r="D27" s="3">
        <v>277.66863803754364</v>
      </c>
      <c r="E27" s="10">
        <f t="shared" si="0"/>
        <v>277.39355360539821</v>
      </c>
      <c r="F27" s="10">
        <f t="shared" si="1"/>
        <v>0.27508443214543377</v>
      </c>
      <c r="G27" s="10">
        <f t="shared" si="2"/>
        <v>7.5671444808775759E-2</v>
      </c>
      <c r="H27" s="43"/>
    </row>
    <row r="28" spans="1:20" x14ac:dyDescent="0.2">
      <c r="A28" s="3">
        <v>1</v>
      </c>
      <c r="B28" s="3">
        <v>2.4846268046210103</v>
      </c>
      <c r="C28" s="3">
        <v>9.6408919204120007</v>
      </c>
      <c r="D28" s="3">
        <v>130.93015713583443</v>
      </c>
      <c r="E28" s="10">
        <f t="shared" si="0"/>
        <v>130.09134060470666</v>
      </c>
      <c r="F28" s="10">
        <f t="shared" si="1"/>
        <v>0.83881653112777599</v>
      </c>
      <c r="G28" s="10">
        <f t="shared" si="2"/>
        <v>0.70361317289323522</v>
      </c>
      <c r="H28" s="43"/>
      <c r="J28" s="4"/>
      <c r="K28" s="13"/>
      <c r="L28" s="13"/>
      <c r="M28" s="53" t="s">
        <v>46</v>
      </c>
      <c r="N28" s="54" t="s">
        <v>47</v>
      </c>
    </row>
    <row r="29" spans="1:20" x14ac:dyDescent="0.2">
      <c r="A29" s="3">
        <v>1</v>
      </c>
      <c r="B29" s="3">
        <v>5.1613394220495019</v>
      </c>
      <c r="C29" s="3">
        <v>10.024352517668506</v>
      </c>
      <c r="D29" s="3">
        <v>189.06286814604508</v>
      </c>
      <c r="E29" s="10">
        <f t="shared" si="0"/>
        <v>186.7955592133336</v>
      </c>
      <c r="F29" s="10">
        <f t="shared" si="1"/>
        <v>2.2673089327114724</v>
      </c>
      <c r="G29" s="10">
        <f t="shared" si="2"/>
        <v>5.1406897963532359</v>
      </c>
      <c r="H29" s="43"/>
      <c r="J29" s="21"/>
      <c r="K29" s="10">
        <f>(O6-P6*O5)/SQRT((1-P6^2)*(1-O5^2))</f>
        <v>0.99830644700693683</v>
      </c>
      <c r="L29" s="43"/>
      <c r="M29" s="10">
        <v>0.98669685957954378</v>
      </c>
      <c r="N29" s="18">
        <f>K29-M29</f>
        <v>1.1609587427393042E-2</v>
      </c>
    </row>
    <row r="30" spans="1:20" ht="17" thickBot="1" x14ac:dyDescent="0.25">
      <c r="A30" s="3">
        <v>1</v>
      </c>
      <c r="B30" s="3">
        <v>5.3107287610782379</v>
      </c>
      <c r="C30" s="3">
        <v>9.9526274683645291</v>
      </c>
      <c r="D30" s="3">
        <v>189.66359781918163</v>
      </c>
      <c r="E30" s="10">
        <f t="shared" si="0"/>
        <v>189.2559461191095</v>
      </c>
      <c r="F30" s="10">
        <f t="shared" si="1"/>
        <v>0.40765170007213669</v>
      </c>
      <c r="G30" s="10">
        <f t="shared" si="2"/>
        <v>0.16617990857170328</v>
      </c>
      <c r="H30" s="43"/>
      <c r="J30" s="55"/>
      <c r="K30" s="24">
        <f>(P6-O6*O5)/SQRT((1-O6^2)*(1-O5^2))</f>
        <v>0.93484283861979622</v>
      </c>
      <c r="L30" s="17"/>
      <c r="M30" s="24">
        <v>0.12434385488982062</v>
      </c>
      <c r="N30" s="56">
        <f>K30-M30</f>
        <v>0.81049898372997564</v>
      </c>
    </row>
    <row r="31" spans="1:20" x14ac:dyDescent="0.2">
      <c r="A31" s="3">
        <v>1</v>
      </c>
      <c r="B31" s="3">
        <v>5.4872019468382849</v>
      </c>
      <c r="C31" s="3">
        <v>9.7786914066286617</v>
      </c>
      <c r="D31" s="3">
        <v>193.77332650053668</v>
      </c>
      <c r="E31" s="10">
        <f t="shared" si="0"/>
        <v>191.48771390625808</v>
      </c>
      <c r="F31" s="10">
        <f t="shared" si="1"/>
        <v>2.2856125942786036</v>
      </c>
      <c r="G31" s="10">
        <f t="shared" si="2"/>
        <v>5.2240249311249691</v>
      </c>
      <c r="H31" s="43"/>
    </row>
    <row r="32" spans="1:20" x14ac:dyDescent="0.2">
      <c r="A32" s="3">
        <v>1</v>
      </c>
      <c r="B32" s="3">
        <v>6.3048284617305086</v>
      </c>
      <c r="C32" s="3">
        <v>9.877412225126637</v>
      </c>
      <c r="D32" s="3">
        <v>207.43841377398061</v>
      </c>
      <c r="E32" s="10">
        <f t="shared" si="0"/>
        <v>208.66929826679828</v>
      </c>
      <c r="F32" s="10">
        <f t="shared" si="1"/>
        <v>-1.2308844928176654</v>
      </c>
      <c r="G32" s="10">
        <f t="shared" si="2"/>
        <v>1.5150766346590014</v>
      </c>
      <c r="H32" s="43"/>
    </row>
    <row r="33" spans="1:11" x14ac:dyDescent="0.2">
      <c r="A33" s="3">
        <v>1</v>
      </c>
      <c r="B33" s="3">
        <v>4.4361359562259697</v>
      </c>
      <c r="C33" s="3">
        <v>9.4888192065018213</v>
      </c>
      <c r="D33" s="3">
        <v>168.81434477230187</v>
      </c>
      <c r="E33" s="10">
        <f t="shared" si="0"/>
        <v>168.16812095690392</v>
      </c>
      <c r="F33" s="10">
        <f t="shared" si="1"/>
        <v>0.6462238153979456</v>
      </c>
      <c r="G33" s="10">
        <f t="shared" si="2"/>
        <v>0.41760521958747809</v>
      </c>
      <c r="H33" s="43"/>
      <c r="J33" s="84" t="s">
        <v>49</v>
      </c>
      <c r="K33" s="85"/>
    </row>
    <row r="34" spans="1:11" x14ac:dyDescent="0.2">
      <c r="A34" s="3">
        <v>1</v>
      </c>
      <c r="B34" s="3">
        <v>8.1449983921014883</v>
      </c>
      <c r="C34" s="3">
        <v>9.8856009611175892</v>
      </c>
      <c r="D34" s="3">
        <v>243.80806421383161</v>
      </c>
      <c r="E34" s="10">
        <f t="shared" si="0"/>
        <v>245.72013453264799</v>
      </c>
      <c r="F34" s="10">
        <f t="shared" si="1"/>
        <v>-1.9120703188163759</v>
      </c>
      <c r="G34" s="10">
        <f t="shared" si="2"/>
        <v>3.6560129040985574</v>
      </c>
      <c r="H34" s="43"/>
      <c r="J34" s="3" t="s">
        <v>53</v>
      </c>
      <c r="K34" s="3">
        <f>1.5*B52</f>
        <v>7.3638771868336157</v>
      </c>
    </row>
    <row r="35" spans="1:11" x14ac:dyDescent="0.2">
      <c r="A35" s="3">
        <v>1</v>
      </c>
      <c r="B35" s="3">
        <v>4.3092823522136268</v>
      </c>
      <c r="C35" s="3">
        <v>10.181280563412416</v>
      </c>
      <c r="D35" s="3">
        <v>172.64596459604536</v>
      </c>
      <c r="E35" s="10">
        <f t="shared" si="0"/>
        <v>170.85537636762473</v>
      </c>
      <c r="F35" s="10">
        <f t="shared" si="1"/>
        <v>1.7905882284206314</v>
      </c>
      <c r="G35" s="10">
        <f t="shared" si="2"/>
        <v>3.2062062037585353</v>
      </c>
      <c r="H35" s="43"/>
      <c r="J35" s="3" t="s">
        <v>54</v>
      </c>
      <c r="K35" s="3">
        <f>1.5*C52</f>
        <v>15.252475833615005</v>
      </c>
    </row>
    <row r="36" spans="1:11" x14ac:dyDescent="0.2">
      <c r="A36" s="3">
        <v>1</v>
      </c>
      <c r="B36" s="3">
        <v>4.6176081626801277</v>
      </c>
      <c r="C36" s="3">
        <v>11.056518494048698</v>
      </c>
      <c r="D36" s="3">
        <v>181.63232351480735</v>
      </c>
      <c r="E36" s="10">
        <f t="shared" si="0"/>
        <v>183.67243732774742</v>
      </c>
      <c r="F36" s="10">
        <f t="shared" si="1"/>
        <v>-2.0401138129400636</v>
      </c>
      <c r="G36" s="10">
        <f t="shared" si="2"/>
        <v>4.1620643697488449</v>
      </c>
      <c r="H36" s="43"/>
      <c r="J36" s="3" t="s">
        <v>50</v>
      </c>
      <c r="K36" s="3">
        <f>L2+K2*K34+J2*K35</f>
        <v>270.60887538598149</v>
      </c>
    </row>
    <row r="37" spans="1:11" x14ac:dyDescent="0.2">
      <c r="A37" s="3">
        <v>1</v>
      </c>
      <c r="B37" s="3">
        <v>5.6049948013230484</v>
      </c>
      <c r="C37" s="3">
        <v>9.2667871942820401</v>
      </c>
      <c r="D37" s="3">
        <v>192.14407975974089</v>
      </c>
      <c r="E37" s="10">
        <f t="shared" si="0"/>
        <v>189.9838916701554</v>
      </c>
      <c r="F37" s="10">
        <f t="shared" si="1"/>
        <v>2.160188089585489</v>
      </c>
      <c r="G37" s="10">
        <f t="shared" si="2"/>
        <v>4.6664125823870046</v>
      </c>
      <c r="H37" s="43"/>
      <c r="J37" s="3" t="s">
        <v>51</v>
      </c>
      <c r="K37" s="3">
        <f>SQRT(Q26)*K26</f>
        <v>4.5175940138551924</v>
      </c>
    </row>
    <row r="38" spans="1:11" x14ac:dyDescent="0.2">
      <c r="A38" s="3">
        <v>1</v>
      </c>
      <c r="B38" s="3">
        <v>4.9707830166736455</v>
      </c>
      <c r="C38" s="3">
        <v>9.5628039988143598</v>
      </c>
      <c r="D38" s="3">
        <v>179.79855242602139</v>
      </c>
      <c r="E38" s="10">
        <f t="shared" si="0"/>
        <v>179.47450967545069</v>
      </c>
      <c r="F38" s="10">
        <f t="shared" si="1"/>
        <v>0.32404275057069754</v>
      </c>
      <c r="G38" s="10">
        <f t="shared" si="2"/>
        <v>0.1050037041974233</v>
      </c>
      <c r="H38" s="43"/>
      <c r="J38" s="3"/>
      <c r="K38" s="3">
        <f>_xlfn.T.INV.2T(0.05, 47)</f>
        <v>2.0117405137297668</v>
      </c>
    </row>
    <row r="39" spans="1:11" x14ac:dyDescent="0.2">
      <c r="A39" s="3">
        <v>1</v>
      </c>
      <c r="B39" s="3">
        <v>3.4906441376124708</v>
      </c>
      <c r="C39" s="3">
        <v>9.3043859849099935</v>
      </c>
      <c r="D39" s="3">
        <v>150.81510484298235</v>
      </c>
      <c r="E39" s="10">
        <f t="shared" si="0"/>
        <v>147.76809388604133</v>
      </c>
      <c r="F39" s="10">
        <f t="shared" si="1"/>
        <v>3.0470109569410226</v>
      </c>
      <c r="G39" s="10">
        <f t="shared" si="2"/>
        <v>9.2842757717186473</v>
      </c>
      <c r="H39" s="89"/>
      <c r="I39" s="57" t="s">
        <v>52</v>
      </c>
      <c r="J39" s="3">
        <f>K36-K37*K38</f>
        <v>261.52064848372595</v>
      </c>
      <c r="K39" s="3">
        <f>K36+K37*K38</f>
        <v>279.69710228823703</v>
      </c>
    </row>
    <row r="40" spans="1:11" x14ac:dyDescent="0.2">
      <c r="A40" s="3">
        <v>1</v>
      </c>
      <c r="B40" s="3">
        <v>6.0764447072536774</v>
      </c>
      <c r="C40" s="3">
        <v>10.476169868802366</v>
      </c>
      <c r="D40" s="3">
        <v>206.89073420245475</v>
      </c>
      <c r="E40" s="10">
        <f t="shared" si="0"/>
        <v>208.60703022799345</v>
      </c>
      <c r="F40" s="10">
        <f t="shared" si="1"/>
        <v>-1.7162960255386963</v>
      </c>
      <c r="G40" s="10">
        <f t="shared" si="2"/>
        <v>2.9456720472799254</v>
      </c>
      <c r="H40" s="43"/>
    </row>
    <row r="41" spans="1:11" x14ac:dyDescent="0.2">
      <c r="A41" s="3">
        <v>1</v>
      </c>
      <c r="B41" s="3">
        <v>2.0620118133005851</v>
      </c>
      <c r="C41" s="3">
        <v>10.042032396647389</v>
      </c>
      <c r="D41" s="3">
        <v>124.74758822249471</v>
      </c>
      <c r="E41" s="10">
        <f t="shared" si="0"/>
        <v>124.63028028170645</v>
      </c>
      <c r="F41" s="10">
        <f t="shared" si="1"/>
        <v>0.11730794078826534</v>
      </c>
      <c r="G41" s="10">
        <f t="shared" si="2"/>
        <v>1.3761152971983168E-2</v>
      </c>
      <c r="H41" s="43"/>
    </row>
    <row r="42" spans="1:11" x14ac:dyDescent="0.2">
      <c r="A42" s="3">
        <v>1</v>
      </c>
      <c r="B42" s="3">
        <v>8.4397206141831891</v>
      </c>
      <c r="C42" s="3">
        <v>10.489407378013617</v>
      </c>
      <c r="D42" s="3">
        <v>253.28213292091283</v>
      </c>
      <c r="E42" s="10">
        <f t="shared" si="0"/>
        <v>256.21090396463882</v>
      </c>
      <c r="F42" s="10">
        <f t="shared" si="1"/>
        <v>-2.9287710437259875</v>
      </c>
      <c r="G42" s="10">
        <f t="shared" si="2"/>
        <v>8.5776998265678106</v>
      </c>
      <c r="H42" s="43"/>
    </row>
    <row r="43" spans="1:11" x14ac:dyDescent="0.2">
      <c r="A43" s="3">
        <v>1</v>
      </c>
      <c r="B43" s="3">
        <v>4.0555777781246549</v>
      </c>
      <c r="C43" s="3">
        <v>9.8302220644732241</v>
      </c>
      <c r="D43" s="3">
        <v>161.53333253952823</v>
      </c>
      <c r="E43" s="10">
        <f t="shared" si="0"/>
        <v>163.10063839180984</v>
      </c>
      <c r="F43" s="10">
        <f t="shared" si="1"/>
        <v>-1.5673058522816063</v>
      </c>
      <c r="G43" s="10">
        <f t="shared" si="2"/>
        <v>2.4564476345961723</v>
      </c>
      <c r="H43" s="43"/>
    </row>
    <row r="44" spans="1:11" x14ac:dyDescent="0.2">
      <c r="A44" s="3">
        <v>1</v>
      </c>
      <c r="B44" s="3">
        <v>5.3366219129765797</v>
      </c>
      <c r="C44" s="3">
        <v>11.825836602967506</v>
      </c>
      <c r="D44" s="3">
        <v>205.16589506624408</v>
      </c>
      <c r="E44" s="10">
        <f t="shared" si="0"/>
        <v>203.94358193128261</v>
      </c>
      <c r="F44" s="10">
        <f t="shared" si="1"/>
        <v>1.2223131349614675</v>
      </c>
      <c r="G44" s="10">
        <f t="shared" si="2"/>
        <v>1.4940493998993307</v>
      </c>
      <c r="H44" s="43"/>
    </row>
    <row r="45" spans="1:11" x14ac:dyDescent="0.2">
      <c r="A45" s="3">
        <v>1</v>
      </c>
      <c r="B45" s="3">
        <v>4.6080193831965639</v>
      </c>
      <c r="C45" s="3">
        <v>10.469849758378206</v>
      </c>
      <c r="D45" s="3">
        <v>178.24679523666717</v>
      </c>
      <c r="E45" s="10">
        <f t="shared" si="0"/>
        <v>179.04269382761268</v>
      </c>
      <c r="F45" s="10">
        <f t="shared" si="1"/>
        <v>-0.7958985909455123</v>
      </c>
      <c r="G45" s="10">
        <f t="shared" si="2"/>
        <v>0.6334545670690519</v>
      </c>
      <c r="H45" s="43"/>
    </row>
    <row r="46" spans="1:11" x14ac:dyDescent="0.2">
      <c r="A46" s="3">
        <v>1</v>
      </c>
      <c r="B46" s="3">
        <v>3.2953774498997785</v>
      </c>
      <c r="C46" s="3">
        <v>9.704710679138854</v>
      </c>
      <c r="D46" s="3">
        <v>147.34471377249562</v>
      </c>
      <c r="E46" s="10">
        <f t="shared" si="0"/>
        <v>146.87074862008515</v>
      </c>
      <c r="F46" s="10">
        <f t="shared" si="1"/>
        <v>0.47396515241047155</v>
      </c>
      <c r="G46" s="10">
        <f t="shared" si="2"/>
        <v>0.22464296569948153</v>
      </c>
      <c r="H46" s="43"/>
    </row>
    <row r="47" spans="1:11" x14ac:dyDescent="0.2">
      <c r="A47" s="3">
        <v>1</v>
      </c>
      <c r="B47" s="3">
        <v>5.0443428348604717</v>
      </c>
      <c r="C47" s="3">
        <v>9.0471522459005236</v>
      </c>
      <c r="D47" s="3">
        <v>174.54777184740689</v>
      </c>
      <c r="E47" s="10">
        <f t="shared" si="0"/>
        <v>177.05322480742126</v>
      </c>
      <c r="F47" s="10">
        <f t="shared" si="1"/>
        <v>-2.5054529600143667</v>
      </c>
      <c r="G47" s="10">
        <f t="shared" si="2"/>
        <v>6.277294534844752</v>
      </c>
      <c r="H47" s="43"/>
    </row>
    <row r="48" spans="1:11" x14ac:dyDescent="0.2">
      <c r="A48" s="3">
        <v>1</v>
      </c>
      <c r="B48" s="3">
        <v>8.7335154076475821</v>
      </c>
      <c r="C48" s="3">
        <v>10.579719117234127</v>
      </c>
      <c r="D48" s="3">
        <v>264.04553133240319</v>
      </c>
      <c r="E48" s="10">
        <f t="shared" si="0"/>
        <v>262.79944865381219</v>
      </c>
      <c r="F48" s="10">
        <f t="shared" si="1"/>
        <v>1.2460826785909944</v>
      </c>
      <c r="G48" s="10">
        <f t="shared" si="2"/>
        <v>1.5527220418845076</v>
      </c>
      <c r="H48" s="43"/>
    </row>
    <row r="49" spans="1:8" x14ac:dyDescent="0.2">
      <c r="A49" s="3">
        <v>1</v>
      </c>
      <c r="B49" s="3">
        <v>0.95893635489502849</v>
      </c>
      <c r="C49" s="3">
        <v>11.285658537049766</v>
      </c>
      <c r="D49" s="3">
        <v>112.17018618639423</v>
      </c>
      <c r="E49" s="10">
        <f t="shared" si="0"/>
        <v>111.86316988255568</v>
      </c>
      <c r="F49" s="10">
        <f t="shared" si="1"/>
        <v>0.30701630383855161</v>
      </c>
      <c r="G49" s="10">
        <f t="shared" si="2"/>
        <v>9.425901082268584E-2</v>
      </c>
      <c r="H49" s="43"/>
    </row>
    <row r="50" spans="1:8" x14ac:dyDescent="0.2">
      <c r="A50" s="3">
        <v>1</v>
      </c>
      <c r="B50" s="3">
        <v>3.7971554891188166</v>
      </c>
      <c r="C50" s="3">
        <v>10.916572735899058</v>
      </c>
      <c r="D50" s="3">
        <v>168.66208980360116</v>
      </c>
      <c r="E50" s="10">
        <f t="shared" si="0"/>
        <v>166.12225887195717</v>
      </c>
      <c r="F50" s="10">
        <f t="shared" si="1"/>
        <v>2.5398309316439907</v>
      </c>
      <c r="G50" s="10">
        <f t="shared" si="2"/>
        <v>6.4507411613355812</v>
      </c>
      <c r="H50" s="43"/>
    </row>
    <row r="51" spans="1:8" x14ac:dyDescent="0.2">
      <c r="A51" s="3">
        <v>1</v>
      </c>
      <c r="B51" s="3">
        <v>6.9307583701673128</v>
      </c>
      <c r="C51" s="3">
        <v>9.9824804890109835</v>
      </c>
      <c r="D51" s="3">
        <v>223.72308721273677</v>
      </c>
      <c r="E51" s="10">
        <f t="shared" si="0"/>
        <v>222.04563174092269</v>
      </c>
      <c r="F51" s="10">
        <f t="shared" si="1"/>
        <v>1.6774554718140848</v>
      </c>
      <c r="G51" s="10">
        <f t="shared" si="2"/>
        <v>2.8138568599190141</v>
      </c>
      <c r="H51" s="43"/>
    </row>
    <row r="52" spans="1:8" x14ac:dyDescent="0.2">
      <c r="A52" s="3" t="s">
        <v>48</v>
      </c>
      <c r="B52" s="10">
        <f>AVERAGE(B2:B51)</f>
        <v>4.9092514578890771</v>
      </c>
      <c r="C52" s="10">
        <f>AVERAGE(C2:C51)</f>
        <v>10.168317222410003</v>
      </c>
    </row>
    <row r="54" spans="1:8" x14ac:dyDescent="0.2">
      <c r="A54" s="58">
        <v>1</v>
      </c>
      <c r="B54" s="59">
        <v>7.3638771868336157</v>
      </c>
      <c r="C54" s="60">
        <v>15.252475833615005</v>
      </c>
      <c r="D54" s="10"/>
    </row>
    <row r="55" spans="1:8" x14ac:dyDescent="0.2">
      <c r="A55" s="61">
        <v>7.3638771868336157</v>
      </c>
      <c r="B55" s="25"/>
      <c r="C55" s="62"/>
    </row>
    <row r="56" spans="1:8" x14ac:dyDescent="0.2">
      <c r="A56" s="63">
        <v>15.252475833615005</v>
      </c>
      <c r="B56" s="64"/>
      <c r="C56" s="65"/>
    </row>
    <row r="57" spans="1:8" x14ac:dyDescent="0.2">
      <c r="A57" s="3" t="s">
        <v>55</v>
      </c>
    </row>
  </sheetData>
  <mergeCells count="3">
    <mergeCell ref="J16:K16"/>
    <mergeCell ref="J33:K33"/>
    <mergeCell ref="Q15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X1Y</vt:lpstr>
      <vt:lpstr>X2Y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 su</dc:creator>
  <cp:lastModifiedBy>zim su</cp:lastModifiedBy>
  <dcterms:created xsi:type="dcterms:W3CDTF">2019-11-13T06:24:25Z</dcterms:created>
  <dcterms:modified xsi:type="dcterms:W3CDTF">2019-11-13T12:36:18Z</dcterms:modified>
</cp:coreProperties>
</file>