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OneDrive\Desktop\EST_ms\"/>
    </mc:Choice>
  </mc:AlternateContent>
  <xr:revisionPtr revIDLastSave="0" documentId="13_ncr:1_{EC111C89-E1D1-44D6-B292-4DD21F5A8102}" xr6:coauthVersionLast="47" xr6:coauthVersionMax="47" xr10:uidLastSave="{00000000-0000-0000-0000-000000000000}"/>
  <bookViews>
    <workbookView xWindow="1170" yWindow="1170" windowWidth="25845" windowHeight="14940" activeTab="3" xr2:uid="{00000000-000D-0000-FFFF-FFFF00000000}"/>
  </bookViews>
  <sheets>
    <sheet name="Cover_LCIsource" sheetId="1" r:id="rId1"/>
    <sheet name="GT_manuf_V1A" sheetId="2" r:id="rId2"/>
    <sheet name="GT_F2" sheetId="3" r:id="rId3"/>
    <sheet name="LSB_V1B" sheetId="8" r:id="rId4"/>
    <sheet name="operation_LCI_Chàfer2019" sheetId="4" state="hidden" r:id="rId5"/>
    <sheet name="LCI_Perez2020" sheetId="5" state="hidden" r:id="rId6"/>
    <sheet name="LCI_Taşkın" sheetId="6" state="hidden" r:id="rId7"/>
    <sheet name="EI_HDV_truck_LCI" sheetId="7"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 i="8" l="1"/>
  <c r="D118" i="8"/>
  <c r="C92" i="8"/>
  <c r="C91" i="8"/>
  <c r="C90" i="8"/>
  <c r="C89" i="8"/>
  <c r="C88" i="8"/>
  <c r="C87" i="8"/>
  <c r="C86" i="8"/>
  <c r="G82" i="8" s="1"/>
  <c r="C85" i="8"/>
  <c r="C84" i="8"/>
  <c r="C83" i="8"/>
  <c r="C82" i="8"/>
  <c r="I29" i="8"/>
  <c r="H29" i="8"/>
  <c r="G25" i="8"/>
  <c r="F25" i="8"/>
  <c r="E25" i="8"/>
  <c r="D25" i="8"/>
  <c r="C20" i="8"/>
  <c r="B20" i="8"/>
  <c r="C17" i="8"/>
  <c r="C22" i="8" s="1"/>
  <c r="B17" i="8"/>
  <c r="B22" i="8" s="1"/>
  <c r="E14" i="8"/>
  <c r="F14" i="8" s="1"/>
  <c r="G14" i="8" s="1"/>
  <c r="E13" i="8"/>
  <c r="F13" i="8" s="1"/>
  <c r="G13" i="8" s="1"/>
  <c r="C12" i="8"/>
  <c r="B12" i="8"/>
  <c r="D12" i="8" s="1"/>
  <c r="E107" i="8" s="1"/>
  <c r="C11" i="8"/>
  <c r="B11" i="8"/>
  <c r="D11" i="8" s="1"/>
  <c r="D10" i="8"/>
  <c r="D17" i="8" s="1"/>
  <c r="G9" i="8"/>
  <c r="F9" i="8"/>
  <c r="D9" i="8"/>
  <c r="D117" i="8" s="1"/>
  <c r="AC5" i="8"/>
  <c r="AC4" i="8"/>
  <c r="AC3" i="8"/>
  <c r="D34" i="8" l="1"/>
  <c r="D29" i="8"/>
  <c r="E106" i="8"/>
  <c r="E11" i="8"/>
  <c r="E12" i="8"/>
  <c r="E10" i="8"/>
  <c r="F10" i="8" l="1"/>
  <c r="E17" i="8"/>
  <c r="F107" i="8"/>
  <c r="F12" i="8"/>
  <c r="F106" i="8"/>
  <c r="F11" i="8"/>
  <c r="D30" i="8"/>
  <c r="D31" i="8"/>
  <c r="D36" i="8"/>
  <c r="D35" i="8"/>
  <c r="G106" i="8" l="1"/>
  <c r="G11" i="8"/>
  <c r="H106" i="8" s="1"/>
  <c r="G107" i="8"/>
  <c r="G12" i="8"/>
  <c r="H107" i="8" s="1"/>
  <c r="E29" i="8"/>
  <c r="E34" i="8"/>
  <c r="F17" i="8"/>
  <c r="G10" i="8"/>
  <c r="G17" i="8" s="1"/>
  <c r="C10" i="6"/>
  <c r="J28" i="3"/>
  <c r="O90" i="2"/>
  <c r="P83" i="2"/>
  <c r="O23" i="2" s="1"/>
  <c r="O24" i="2" s="1"/>
  <c r="O80" i="2"/>
  <c r="O55" i="2"/>
  <c r="P61" i="2" s="1"/>
  <c r="I42" i="2"/>
  <c r="B40" i="2"/>
  <c r="I35" i="2"/>
  <c r="I34" i="2"/>
  <c r="B34" i="2"/>
  <c r="B33" i="2"/>
  <c r="O32" i="2"/>
  <c r="I28" i="2"/>
  <c r="I27" i="2"/>
  <c r="I24" i="2"/>
  <c r="B22" i="2"/>
  <c r="H15" i="2"/>
  <c r="B15" i="2"/>
  <c r="G29" i="8" l="1"/>
  <c r="G34" i="8"/>
  <c r="F29" i="8"/>
  <c r="F34" i="8"/>
  <c r="E35" i="8"/>
  <c r="E36" i="8"/>
  <c r="E31" i="8"/>
  <c r="E30" i="8"/>
  <c r="B32" i="2"/>
  <c r="I33" i="2"/>
  <c r="P55" i="2"/>
  <c r="I31" i="2" s="1"/>
  <c r="P57" i="2"/>
  <c r="G35" i="8" l="1"/>
  <c r="G36" i="8"/>
  <c r="F35" i="8"/>
  <c r="F36" i="8"/>
  <c r="F31" i="8"/>
  <c r="F30" i="8"/>
  <c r="G31" i="8"/>
  <c r="G30" i="8"/>
  <c r="B30" i="2"/>
  <c r="I32" i="2"/>
  <c r="I38" i="2" s="1"/>
  <c r="I39" i="2" s="1"/>
  <c r="B31" i="2"/>
  <c r="B3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100-000002000000}">
      <text>
        <r>
          <rPr>
            <sz val="10"/>
            <color rgb="FF000000"/>
            <rFont val="Arial"/>
            <family val="2"/>
            <scheme val="minor"/>
          </rPr>
          <t xml:space="preserve">following color scheme for three components:
Frame
Suspension	
Wheels and tires
might lacking: braking system, no braking from premise-ei  </t>
        </r>
      </text>
    </comment>
    <comment ref="A33" authorId="0" shapeId="0" xr:uid="{00000000-0006-0000-0100-000001000000}">
      <text>
        <r>
          <rPr>
            <sz val="10"/>
            <color rgb="FF000000"/>
            <rFont val="Arial"/>
            <family val="2"/>
            <scheme val="minor"/>
          </rPr>
          <t>this Alum is used for EI - lorry cabin, 
1 kg of Al has 0.4 kg of scrap and 0.6 of primary ingot per EI "aluminium alloy production, AlLi", CA-QC
	-Susie Wu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Combustion engine power: 347 [kW]. Power share from combustion engine: 100 [%]. Km over lifetime: 227000 [km]. Yearly mileage: 68000 [km/year]. Autonomy on a full tank/battery: 400 [km]. Tank-to-wheel efficiency: 32 [%]. Tank-to-wheel energy consumption: 11532 [kj/km]. Fuel tank capacity: 1281 [kWh]. Available payload: 19743 [kg]. Payload: 10300 [kg]. Load factor: 52 [%]. Curb mass (excl. driver and cargo): 12181 [kg]. Driving mass (incl. driver and cargo): 22556 [kg].
	-Susie Wu</t>
        </r>
      </text>
    </comment>
  </commentList>
</comments>
</file>

<file path=xl/sharedStrings.xml><?xml version="1.0" encoding="utf-8"?>
<sst xmlns="http://schemas.openxmlformats.org/spreadsheetml/2006/main" count="2374" uniqueCount="573">
  <si>
    <t>Table 6. Inventory of the truck system – manufacturing (2 trucks).</t>
  </si>
  <si>
    <t>Materials</t>
  </si>
  <si>
    <t>Diesel</t>
  </si>
  <si>
    <t>Gas</t>
  </si>
  <si>
    <t>Electric</t>
  </si>
  <si>
    <t>Diesel + electric</t>
  </si>
  <si>
    <t>Gas + electric</t>
  </si>
  <si>
    <t>Quantity [kg/truck]a</t>
  </si>
  <si>
    <t>RRb [years]</t>
  </si>
  <si>
    <t>Total [kg]a</t>
  </si>
  <si>
    <t>RRb</t>
  </si>
  <si>
    <t>Diesel engine</t>
  </si>
  <si>
    <t>–</t>
  </si>
  <si>
    <t>Electric engine</t>
  </si>
  <si>
    <t>Gas engine</t>
  </si>
  <si>
    <t>1 unit</t>
  </si>
  <si>
    <t>6.6 units</t>
  </si>
  <si>
    <t>Battery</t>
  </si>
  <si>
    <t>372000 kWh</t>
  </si>
  <si>
    <t>700 kWh</t>
  </si>
  <si>
    <t>8400 kWh</t>
  </si>
  <si>
    <t>Chassis</t>
  </si>
  <si>
    <t>Aluminium</t>
  </si>
  <si>
    <t>cabin</t>
  </si>
  <si>
    <t>Carbon steel</t>
  </si>
  <si>
    <t>Hydraulic oil</t>
  </si>
  <si>
    <t>Rubber</t>
  </si>
  <si>
    <t>Copper</t>
  </si>
  <si>
    <t>HDPE</t>
  </si>
  <si>
    <t>a kg otherwise stated in the table.</t>
  </si>
  <si>
    <t>b RR – replacement rate.</t>
  </si>
  <si>
    <t xml:space="preserve">so w/o battery weight is about the same as ICEV, should be heavier once adding battery, aligned with our model </t>
  </si>
  <si>
    <t>ICEV-d garbage truck LCI (w/h ICEV engine), per truck: [non-colored cell from EI, below row45]</t>
  </si>
  <si>
    <t xml:space="preserve">cyan cell: only for ICVE </t>
  </si>
  <si>
    <t xml:space="preserve">BEV garbage truck LCI (w/o battery), per truck: </t>
  </si>
  <si>
    <t xml:space="preserve">yellow cell: only for BEV </t>
  </si>
  <si>
    <t>ei-UPR</t>
  </si>
  <si>
    <t>amount</t>
  </si>
  <si>
    <t>unit</t>
  </si>
  <si>
    <t>data source</t>
  </si>
  <si>
    <t>internal combustion engine, for lorry</t>
  </si>
  <si>
    <t>kg</t>
  </si>
  <si>
    <t>above Table 6, Chàfer et al. 2019 paper</t>
  </si>
  <si>
    <t>gearbox, for lorry</t>
  </si>
  <si>
    <t xml:space="preserve">directly using EI </t>
  </si>
  <si>
    <t xml:space="preserve">battery cell </t>
  </si>
  <si>
    <t>transmission, for lorry</t>
  </si>
  <si>
    <t>battery BoP</t>
  </si>
  <si>
    <t xml:space="preserve">directly using EI, using BoP/ cell ratio </t>
  </si>
  <si>
    <t>market for power distribution unit, for electric passenger car</t>
  </si>
  <si>
    <t>directly using EI, only for BEV</t>
  </si>
  <si>
    <t>market for used Li-ion battery</t>
  </si>
  <si>
    <t>exhaust system, for lorry</t>
  </si>
  <si>
    <t>market for converter, for electric passenger car</t>
  </si>
  <si>
    <t>other components, for hybrid electric lorry</t>
  </si>
  <si>
    <t>market for inverter, for electric passenger car</t>
  </si>
  <si>
    <t>power electronics, for lorry</t>
  </si>
  <si>
    <t>other components, for electric lorry</t>
  </si>
  <si>
    <t>retarder, for lorry</t>
  </si>
  <si>
    <t>market for electric motor, electric passenger car</t>
  </si>
  <si>
    <t xml:space="preserve">above Table 6, "elec engine" Chàfer et al. 2019 paper </t>
  </si>
  <si>
    <t>fuel tank, for diesel vehicle</t>
  </si>
  <si>
    <t xml:space="preserve">modeled LSB battery pack, cell </t>
  </si>
  <si>
    <t>suspension, for lorry</t>
  </si>
  <si>
    <t>Chassis system above Table 6, then using % from EI</t>
  </si>
  <si>
    <t>modeled LSB battery pack, module packaging</t>
  </si>
  <si>
    <t>tires and wheels, for lorry</t>
  </si>
  <si>
    <t>modeled LSB battery pack, BMS</t>
  </si>
  <si>
    <t>frame, blanks and saddle, for lorry</t>
  </si>
  <si>
    <t xml:space="preserve">Aluminium -  EI: market for aluminium alloy, AlLi </t>
  </si>
  <si>
    <t>garbage cabin,  above Table 6, replacing "cabin" in EI</t>
  </si>
  <si>
    <t>Carbon steel - EI: reinforcing steel</t>
  </si>
  <si>
    <t xml:space="preserve">Aluminium </t>
  </si>
  <si>
    <t>Aluminum, metal working</t>
  </si>
  <si>
    <t>Steel, metal working</t>
  </si>
  <si>
    <t>assembly operation, for lorry</t>
  </si>
  <si>
    <t>sum of component</t>
  </si>
  <si>
    <t>maintenance, lorry 28 metric ton</t>
  </si>
  <si>
    <t>assembly operation, for lorry _ w/o bat</t>
  </si>
  <si>
    <t>treatment of used lorry, 28 metric ton</t>
  </si>
  <si>
    <t xml:space="preserve">assembly operation, for lorry </t>
  </si>
  <si>
    <t>glider lightweighting (this is where biggest diff when MY change)</t>
  </si>
  <si>
    <t>glider lightweighting</t>
  </si>
  <si>
    <t>from activity name</t>
  </si>
  <si>
    <t>from reference product</t>
  </si>
  <si>
    <t>from location</t>
  </si>
  <si>
    <t>from categories</t>
  </si>
  <si>
    <t>from database</t>
  </si>
  <si>
    <t>from key</t>
  </si>
  <si>
    <t>to activity name</t>
  </si>
  <si>
    <t>to reference product</t>
  </si>
  <si>
    <t>to location</t>
  </si>
  <si>
    <t>to categories</t>
  </si>
  <si>
    <t>to database</t>
  </si>
  <si>
    <t>to key</t>
  </si>
  <si>
    <t>flow type</t>
  </si>
  <si>
    <t>RER</t>
  </si>
  <si>
    <t>ei391_SSP2_image_base2050</t>
  </si>
  <si>
    <t>('ei391_SSP2_image_base2050', 'ea8bcd761aa9434082665226871ed4d3')</t>
  </si>
  <si>
    <t>Heavy duty truck, diesel, 32t gross weight, 2000, EURO-III, urban delivery</t>
  </si>
  <si>
    <t>Heavy duty truck, EURO-III</t>
  </si>
  <si>
    <t>('ei391_SSP2_image_base2050', 'c017494270d84f879d16d890097a5189')</t>
  </si>
  <si>
    <t>technosphere</t>
  </si>
  <si>
    <t>('ei391_SSP2_image_base2050', 'e044b2a5ed0f44b09a566e1e82411f63')</t>
  </si>
  <si>
    <t>('ei391_SSP2_image_base2050', '06aeab3a4a0442faa0d9b08623167f27')</t>
  </si>
  <si>
    <t>('ei391_SSP2_image_base2050', '017d7e08a7fd4bfa8bd5ff6f22154647')</t>
  </si>
  <si>
    <t>('ei391_SSP2_image_base2050', '3753848adfac4eb4b0d56fe7e498df29')</t>
  </si>
  <si>
    <t>('ei391_SSP2_image_base2050', 'b22ac19a7af04e9c8a3f4e1f125437b8')</t>
  </si>
  <si>
    <t>CH</t>
  </si>
  <si>
    <t>('ei391_SSP2_image_base2050', 'c0e71315da729aa6929274169a68aade')</t>
  </si>
  <si>
    <t>% on chassis components</t>
  </si>
  <si>
    <t>('ei391_SSP2_image_base2050', '9420bd34bebd479fbb8aade11b9f81d5')</t>
  </si>
  <si>
    <t>('ei391_SSP2_image_base2050', 'f3e843e60d14479497d7d23772af531f')</t>
  </si>
  <si>
    <t>('ei391_SSP2_image_base2050', '33ff1cae87d149fcbf366238fb954b81')</t>
  </si>
  <si>
    <t>used lorry, 28 metric ton</t>
  </si>
  <si>
    <t>('ei391_SSP2_image_base2050', 'bc5915a7902207240832f380a534422a')</t>
  </si>
  <si>
    <t>GLO</t>
  </si>
  <si>
    <t>('ei391_SSP2_image_base2050', '1a0ca60b77d948458bc25c3d2ccf9f79')</t>
  </si>
  <si>
    <t>cabin, for lorry</t>
  </si>
  <si>
    <t>('ei391_SSP2_image_base2050', '657ebbac6fe64ba88d684680b6a501ca')</t>
  </si>
  <si>
    <t>('ei391_SSP2_image_base2050', '3290cce64d204d57ae53a154f977d686')</t>
  </si>
  <si>
    <t>('ei391_SSP2_image_base2050', '23644cd1575c4be69609a0006a1da0ea')</t>
  </si>
  <si>
    <t>fuel tank</t>
  </si>
  <si>
    <t>('ei391_SSP2_image_base2050', '5a6762720a834919be64dfa3f8ecd1ef')</t>
  </si>
  <si>
    <t>production</t>
  </si>
  <si>
    <t>ei391_SSP2_image_base_2030</t>
  </si>
  <si>
    <t>('ei391_SSP2_image_base_2030', 'c5a97ee4c00a4ab9b278887e7148305a')</t>
  </si>
  <si>
    <t>heavy duty truck, battery electric, NMC-622 battery, 32t gross weight, 2020, urban delivery</t>
  </si>
  <si>
    <t>heavy duty truck</t>
  </si>
  <si>
    <t>('ei391_SSP2_image_base_2030', 'bb3b700ab4e54530b5281eac383932f7')</t>
  </si>
  <si>
    <t>('ei391_SSP2_image_base_2030', 'c647b4f2e6c64a0fabdf3377562a4d76')</t>
  </si>
  <si>
    <t>power distribution unit, for electric passenger car</t>
  </si>
  <si>
    <t>('ei391_SSP2_image_base_2030', '3f5f75acfb9c96fd5fd2136e8a37ad39')</t>
  </si>
  <si>
    <t>('ei391_SSP2_image_base_2030', 'e5af6700d7714c30993f662801a9b638')</t>
  </si>
  <si>
    <t>converter, for electric passenger car</t>
  </si>
  <si>
    <t>('ei391_SSP2_image_base_2030', '648459a50e7c729b01b1912756c47c95')</t>
  </si>
  <si>
    <t>inverter, for electric passenger car</t>
  </si>
  <si>
    <t>('ei391_SSP2_image_base_2030', '946574db5d4abbccd83212f14c786f68')</t>
  </si>
  <si>
    <t>('ei391_SSP2_image_base_2030', 'c0e71315da729aa6929274169a68aade')</t>
  </si>
  <si>
    <t xml:space="preserve">% on chassis components same as ICVE </t>
  </si>
  <si>
    <t>('ei391_SSP2_image_base_2030', '0452782267ae4f609731ed0d9363da33')</t>
  </si>
  <si>
    <t>('ei391_SSP2_image_base_2030', 'c3c853fc5f934c8da159ef7cd4d411d9')</t>
  </si>
  <si>
    <t>('ei391_SSP2_image_base_2030', '70a8c444870a400a990a94c3c15578dc')</t>
  </si>
  <si>
    <t>('ei391_SSP2_image_base_2030', '32f0336d67a94f19b16782e6fc93880d')</t>
  </si>
  <si>
    <t>battery BoP / cell mass</t>
  </si>
  <si>
    <t>('ei391_SSP2_image_base_2030', 'bc5915a7902207240832f380a534422a')</t>
  </si>
  <si>
    <t>('ei391_SSP2_image_base_2030', '3223b3fe0cb0481ab9a062c8a6cde986')</t>
  </si>
  <si>
    <t>('ei391_SSP2_image_base_2030', 'f002f805c18e44d9b3b0d651d520e2d8')</t>
  </si>
  <si>
    <t>('ei391_SSP2_image_base_2030', '4d1b4faa7d25448fad46623b8b047d7d')</t>
  </si>
  <si>
    <t>('ei391_SSP2_image_base_2030', '5c3c7aed413b43bab4cdad049a229c50')</t>
  </si>
  <si>
    <t>electric motor, electric passenger car</t>
  </si>
  <si>
    <t>('ei391_SSP2_image_base_2030', 'e765c82ad8c0efc04c9544742d8a06db')</t>
  </si>
  <si>
    <t>used Li-ion battery</t>
  </si>
  <si>
    <t>('ei391_SSP2_image_base_2030', '36d70c414913a62700d40b5ff8369568')</t>
  </si>
  <si>
    <t>('ei391_SSP2_image_base_2030', '557c83f97219442c985b5fb7a7a4fcaa')</t>
  </si>
  <si>
    <t>battery cell, NMC-622</t>
  </si>
  <si>
    <t>battery cell</t>
  </si>
  <si>
    <t>('ei391_SSP2_image_base_2030', 'a2c54b5bc1894db2bd608a322560e106')</t>
  </si>
  <si>
    <t>Table 7. Inventory of the truck system – operation (30 years).</t>
  </si>
  <si>
    <t>Component</t>
  </si>
  <si>
    <t>Energy carrier</t>
  </si>
  <si>
    <t>Consumption</t>
  </si>
  <si>
    <t>km circulated</t>
  </si>
  <si>
    <t>Total</t>
  </si>
  <si>
    <t>Yearly</t>
  </si>
  <si>
    <t>Stopped</t>
  </si>
  <si>
    <t>Circulating in town</t>
  </si>
  <si>
    <t>Circulating on the road</t>
  </si>
  <si>
    <t>Town</t>
  </si>
  <si>
    <t>Road</t>
  </si>
  <si>
    <t>Diesel truck organic waste</t>
  </si>
  <si>
    <t>Diesela</t>
  </si>
  <si>
    <t>16.7 l/day</t>
  </si>
  <si>
    <t>0.6 l/km</t>
  </si>
  <si>
    <t>0.4 l/km</t>
  </si>
  <si>
    <t>26.5 km/day</t>
  </si>
  <si>
    <t>196.5 km/day</t>
  </si>
  <si>
    <t>1001369.6 kg</t>
  </si>
  <si>
    <t>on ave. 0.5 liter/km for diesel, as compared to 2.25 kWh/km for BEV</t>
  </si>
  <si>
    <t>Density at 15 °C = 840 kg/m3 (table 54B)</t>
  </si>
  <si>
    <t>Diesel truck paper waste</t>
  </si>
  <si>
    <t>32.1 l/day</t>
  </si>
  <si>
    <t>59.5 km/day</t>
  </si>
  <si>
    <t>124.5 km/day</t>
  </si>
  <si>
    <t>1044188.5 kg</t>
  </si>
  <si>
    <t>kg per liter</t>
  </si>
  <si>
    <t>Diesel truck plastic waste</t>
  </si>
  <si>
    <t>21.3 l/day</t>
  </si>
  <si>
    <t>51.5 km/day</t>
  </si>
  <si>
    <t>88.5 km/day</t>
  </si>
  <si>
    <t>774885.1 kg</t>
  </si>
  <si>
    <t>Diesel truck unsorted waste</t>
  </si>
  <si>
    <t>26.7 l/day</t>
  </si>
  <si>
    <t>33 km/day</t>
  </si>
  <si>
    <t>862026.0 kg</t>
  </si>
  <si>
    <t>Diesel + electric truck organic waste</t>
  </si>
  <si>
    <t>0 l/day</t>
  </si>
  <si>
    <t>6.6 km/day</t>
  </si>
  <si>
    <t>749273.5 kg</t>
  </si>
  <si>
    <t>Electricity</t>
  </si>
  <si>
    <t>60.9 kWh/day</t>
  </si>
  <si>
    <t>1 kWh/km</t>
  </si>
  <si>
    <t>0 kWh/km</t>
  </si>
  <si>
    <t>19.9 km/day</t>
  </si>
  <si>
    <t>888729.4 kWh</t>
  </si>
  <si>
    <t>Diesel + electric truck paper waste</t>
  </si>
  <si>
    <t>14.9 km/day</t>
  </si>
  <si>
    <t>528232.4 kg</t>
  </si>
  <si>
    <t>116.7 kWh/day</t>
  </si>
  <si>
    <t>1.2 kWh/km</t>
  </si>
  <si>
    <t>44.6 km/day</t>
  </si>
  <si>
    <t>1849578.2 kWh</t>
  </si>
  <si>
    <t>Diesel + electric truck plastic waste</t>
  </si>
  <si>
    <t>12.9 km/day</t>
  </si>
  <si>
    <t>387021.2 kg</t>
  </si>
  <si>
    <t>77.6 kWh/day</t>
  </si>
  <si>
    <t>1.4 kWh/km</t>
  </si>
  <si>
    <t>38.6 km/day</t>
  </si>
  <si>
    <t>1449971.6 kWh</t>
  </si>
  <si>
    <t>Diesel + electric truck unsorted waste</t>
  </si>
  <si>
    <t>8.3 km/day</t>
  </si>
  <si>
    <t>495036.4 kg</t>
  </si>
  <si>
    <t>97 kWh/day</t>
  </si>
  <si>
    <t>24.8 km/day</t>
  </si>
  <si>
    <t>1446878.3 kWh</t>
  </si>
  <si>
    <t>Gas truck organic waste</t>
  </si>
  <si>
    <t>CNGb</t>
  </si>
  <si>
    <t>16.7 kg/day</t>
  </si>
  <si>
    <t>0.5 kg/km</t>
  </si>
  <si>
    <t>1.2 kg/km</t>
  </si>
  <si>
    <t>15361.5 m3</t>
  </si>
  <si>
    <t>Gas truck paper waste</t>
  </si>
  <si>
    <t>32 kg/day</t>
  </si>
  <si>
    <t>1.5 kg/km</t>
  </si>
  <si>
    <t>14569.1 m3</t>
  </si>
  <si>
    <t>Gas truck plastic waste</t>
  </si>
  <si>
    <t>21.3 kg/day</t>
  </si>
  <si>
    <t>2.1 kg/km</t>
  </si>
  <si>
    <t>13306.4 m3</t>
  </si>
  <si>
    <t>Gas truck unsorted waste</t>
  </si>
  <si>
    <t>26.6 kg/day</t>
  </si>
  <si>
    <t>1.8 kg/km</t>
  </si>
  <si>
    <t>15241.7 m3</t>
  </si>
  <si>
    <t>Gas + electric truck organic waste</t>
  </si>
  <si>
    <t>0 kg/day</t>
  </si>
  <si>
    <t>13791.5 m3</t>
  </si>
  <si>
    <t>69.9 kWh/day</t>
  </si>
  <si>
    <t>Gas + electric truck paper waste</t>
  </si>
  <si>
    <t>11360.2 m3</t>
  </si>
  <si>
    <t>Gas + electric truck plastic waste</t>
  </si>
  <si>
    <t>10899.7 m3</t>
  </si>
  <si>
    <t>Gas + electric truck unsorted waste</t>
  </si>
  <si>
    <t>12951.6 m3</t>
  </si>
  <si>
    <t>Electric truck organic waste</t>
  </si>
  <si>
    <t>2.2 kWh/km</t>
  </si>
  <si>
    <t>5588825.3 kWh</t>
  </si>
  <si>
    <t>Electric truck paper waste</t>
  </si>
  <si>
    <t>3.6 kWh/km</t>
  </si>
  <si>
    <t>7002470.3 kWh</t>
  </si>
  <si>
    <t>Electric truck plastic waste</t>
  </si>
  <si>
    <t>4.1 kWh/km</t>
  </si>
  <si>
    <t>5662135.5 kWh</t>
  </si>
  <si>
    <t>Electric truck unsorted waste</t>
  </si>
  <si>
    <t>3.9 kWh/km</t>
  </si>
  <si>
    <t>6891930.0 kWh</t>
  </si>
  <si>
    <t>Building</t>
  </si>
  <si>
    <t>100072 kWh/year</t>
  </si>
  <si>
    <t>3002160 kWh</t>
  </si>
  <si>
    <t>Water</t>
  </si>
  <si>
    <t>4159000 l/year</t>
  </si>
  <si>
    <t>124770000 kg</t>
  </si>
  <si>
    <t>Cleaning organic container</t>
  </si>
  <si>
    <t>1440 l/year</t>
  </si>
  <si>
    <t>43200 kg</t>
  </si>
  <si>
    <t>Cleaning paper container</t>
  </si>
  <si>
    <t>240 l/year</t>
  </si>
  <si>
    <t>7200 kg</t>
  </si>
  <si>
    <t>Cleaning plastic container</t>
  </si>
  <si>
    <t>Cleaning unsorted container</t>
  </si>
  <si>
    <t>720 l/year</t>
  </si>
  <si>
    <t>21600 kg</t>
  </si>
  <si>
    <t>Cleaning truck</t>
  </si>
  <si>
    <t>1.6 l/km</t>
  </si>
  <si>
    <t>750697 kg</t>
  </si>
  <si>
    <t>a</t>
  </si>
  <si>
    <t>Density = 0.832 kg/l.</t>
  </si>
  <si>
    <t>b</t>
  </si>
  <si>
    <t>Density = 0.005 m3/kg.</t>
  </si>
  <si>
    <t>Table 7 Inventory of the truck system – operation (30 years).</t>
  </si>
  <si>
    <t>Life cycle assessment as a decision-making tool for the design of urban solid waste pre-collection and collection/transport systems</t>
  </si>
  <si>
    <t>Table 4. Data used to compile the LCI for underground containers</t>
  </si>
  <si>
    <t>Element</t>
  </si>
  <si>
    <t>Material</t>
  </si>
  <si>
    <t>Mass (kg)</t>
  </si>
  <si>
    <t>Lifetime (years)</t>
  </si>
  <si>
    <t>Container</t>
  </si>
  <si>
    <t>Galvanised steel</t>
  </si>
  <si>
    <t>Pit / Basin</t>
  </si>
  <si>
    <t>Concrete</t>
  </si>
  <si>
    <r>
      <rPr>
        <sz val="12"/>
        <color rgb="FFFF0000"/>
        <rFont val="Arial"/>
        <family val="2"/>
      </rPr>
      <t xml:space="preserve">The collection and transport is assumed to involve </t>
    </r>
    <r>
      <rPr>
        <sz val="12"/>
        <color rgb="FFFF0000"/>
        <rFont val="Arial"/>
        <family val="2"/>
      </rPr>
      <t>diesel</t>
    </r>
    <r>
      <rPr>
        <sz val="12"/>
        <color rgb="FFFF0000"/>
        <rFont val="Arial"/>
        <family val="2"/>
      </rPr>
      <t xml:space="preserve"> lorries that carry all of the MSW generated: generic Ecoinvent 3.4 process “Municipal </t>
    </r>
    <r>
      <rPr>
        <sz val="12"/>
        <color rgb="FFFF0000"/>
        <rFont val="Arial"/>
        <family val="2"/>
      </rPr>
      <t>waste collection</t>
    </r>
    <r>
      <rPr>
        <sz val="12"/>
        <color rgb="FFFF0000"/>
        <rFont val="Arial"/>
        <family val="2"/>
      </rPr>
      <t xml:space="preserve"> service by 21 metric tonne lorry {GLO}| market for | Alloc Def, S” (</t>
    </r>
    <r>
      <rPr>
        <sz val="12"/>
        <color rgb="FFFF0000"/>
        <rFont val="Arial"/>
        <family val="2"/>
      </rPr>
      <t>Ecoinvent, 2018</t>
    </r>
    <r>
      <rPr>
        <sz val="12"/>
        <color rgb="FFFF0000"/>
        <rFont val="Arial"/>
        <family val="2"/>
      </rPr>
      <t>).</t>
    </r>
  </si>
  <si>
    <t>APPENDIX A. Data used to construct the life cycle inventory for each container used in conventional scenarios</t>
  </si>
  <si>
    <t>Table A1</t>
  </si>
  <si>
    <t>Table A1. Data used to construct the LCI for each container in conventional scenarios. Materials and processes (from Pérez et al., 2017a)</t>
  </si>
  <si>
    <t>Container type</t>
  </si>
  <si>
    <t>MSW fraction</t>
  </si>
  <si>
    <t>Collection capacity (l)</t>
  </si>
  <si>
    <t>Pieces</t>
  </si>
  <si>
    <t>Weight (kg)</t>
  </si>
  <si>
    <t>Ecoinvent Process</t>
  </si>
  <si>
    <t>RL-120 l</t>
  </si>
  <si>
    <t>F1, F2</t>
  </si>
  <si>
    <t>Body and lid</t>
  </si>
  <si>
    <t>M1</t>
  </si>
  <si>
    <t>P1</t>
  </si>
  <si>
    <t>2 wheels</t>
  </si>
  <si>
    <t>M2</t>
  </si>
  <si>
    <t>P2</t>
  </si>
  <si>
    <t>Auxiliary parts</t>
  </si>
  <si>
    <t>M3</t>
  </si>
  <si>
    <t>P3</t>
  </si>
  <si>
    <t>RL-800 l</t>
  </si>
  <si>
    <t>F1</t>
  </si>
  <si>
    <t>4 wheels</t>
  </si>
  <si>
    <t>F2</t>
  </si>
  <si>
    <t>SL-2400 l</t>
  </si>
  <si>
    <t>Structure and auxiliary parts</t>
  </si>
  <si>
    <t>F2, F3, F4</t>
  </si>
  <si>
    <t>Mouth protection</t>
  </si>
  <si>
    <t>TL-2700 l</t>
  </si>
  <si>
    <t>Body</t>
  </si>
  <si>
    <t>Lifting system and auxiliary parts</t>
  </si>
  <si>
    <t>F3</t>
  </si>
  <si>
    <t>F4</t>
  </si>
  <si>
    <t>M1: HDPE. M2: synthetic rubber. M3: steel, converter, low alloyed. M4: glass fibre reinforced plastic, polyester resin.</t>
  </si>
  <si>
    <t>P1: injection moulding, HDPE. P2: injection moulding, rubber. P3: steel product manufacturing, average metal working. P4: injection moulding, glass fibre reinforced plastic, polyester resin.</t>
  </si>
  <si>
    <r>
      <rPr>
        <u/>
        <sz val="10"/>
        <color rgb="FF1155CC"/>
        <rFont val="Arial"/>
        <family val="2"/>
      </rPr>
      <t>Long-haul trucks can weigh</t>
    </r>
    <r>
      <rPr>
        <b/>
        <u/>
        <sz val="10"/>
        <color rgb="FF1155CC"/>
        <rFont val="Arial"/>
        <family val="2"/>
      </rPr>
      <t xml:space="preserve"> 80,000 pounds</t>
    </r>
    <r>
      <rPr>
        <u/>
        <sz val="10"/>
        <color rgb="FF1155CC"/>
        <rFont val="Arial"/>
        <family val="2"/>
      </rPr>
      <t xml:space="preserve">.  However, the shorter wheelbase of garbage and recycling trucks results lower legal weight around 51,000 pounds </t>
    </r>
    <r>
      <rPr>
        <b/>
        <u/>
        <sz val="10"/>
        <color rgb="FF1155CC"/>
        <rFont val="Arial"/>
        <family val="2"/>
      </rPr>
      <t xml:space="preserve">with an empty weight about 33,000 pounds (14968.548 kg) </t>
    </r>
  </si>
  <si>
    <t xml:space="preserve">Akif Taşkın a, Nesrin Demir  paper doesn't have detailed LCIs, vehicle weight are listed 
</t>
  </si>
  <si>
    <r>
      <rPr>
        <b/>
        <sz val="10"/>
        <color rgb="FF1F1F1F"/>
        <rFont val="Arial"/>
        <family val="2"/>
      </rPr>
      <t xml:space="preserve">Life cycle environmental and energy impact assessment of sustainable urban municipal solid waste collection and transportation strategies: </t>
    </r>
    <r>
      <rPr>
        <b/>
        <u/>
        <sz val="10"/>
        <color rgb="FF1155CC"/>
        <rFont val="Arial"/>
        <family val="2"/>
      </rPr>
      <t>https://www.sciencedirect.com/science/article/pii/S2210670720305606#sec0010</t>
    </r>
  </si>
  <si>
    <r>
      <rPr>
        <sz val="10"/>
        <color theme="1"/>
        <rFont val="Arial"/>
        <family val="2"/>
      </rPr>
      <t xml:space="preserve">Number of trucks, </t>
    </r>
    <r>
      <rPr>
        <b/>
        <sz val="10"/>
        <color theme="1"/>
        <rFont val="Arial"/>
        <family val="2"/>
      </rPr>
      <t xml:space="preserve">empty weights, </t>
    </r>
    <r>
      <rPr>
        <sz val="10"/>
        <color theme="1"/>
        <rFont val="Arial"/>
        <family val="2"/>
      </rPr>
      <t>mean container capacities, number of trips per day and mean distances per trips of waste trucks for districts of D1 to D16 are given in the Table A.2-A.17 of the Supplementary material.</t>
    </r>
  </si>
  <si>
    <t>Table A.2. Number of vehicles, empty weights, mean container capacities, number of trips per day and mean distances per trips of waste trucks for Kocasinan (D1) district (Data given in the Table A.2. were obtained from municipalities, weighbridges, and tachographs on the trucks).</t>
  </si>
  <si>
    <t>District Name</t>
  </si>
  <si>
    <t>Vehicle
  No</t>
  </si>
  <si>
    <t>Empty Weight of Waste Collection Vehicle (ton)</t>
  </si>
  <si>
    <t>Mean Container Capacity (ton)</t>
  </si>
  <si>
    <t>Number of Trips Per Day 
 of One Vehicle</t>
  </si>
  <si>
    <t>Mean Distance Per Trip (km)</t>
  </si>
  <si>
    <t>Kocasinan</t>
  </si>
  <si>
    <t>Auxiliary Vehicle</t>
  </si>
  <si>
    <t>Heavy duty truck, diesel, 32t gross weight, 2005, EURO-IV, regional delivery</t>
  </si>
  <si>
    <t>image_SSP2_base_2050: Heavy duty truck, diesel, 32t gross weight, 2000, EURO-III, urban delivery</t>
  </si>
  <si>
    <t>super_db_2023-10-19</t>
  </si>
  <si>
    <t>('super_db_2023-10-19', 'ed50ef2c-ad13-451c-8277-de871efac65f')</t>
  </si>
  <si>
    <t>Heavy duty truck, EURO-IV</t>
  </si>
  <si>
    <t>('super_db_2023-10-19', 'f97283cc-789f-4eeb-bd8c-fe97e3f93d85')</t>
  </si>
  <si>
    <t>('super_db_2023-10-19', 'b18859af-12b4-46f4-a6fb-0a2e76d459c2')</t>
  </si>
  <si>
    <t>('super_db_2023-10-19', 'a30c7572-6d03-4ee6-a1e6-ba9595fa7d66')</t>
  </si>
  <si>
    <t>('super_db_2023-10-19', '9c1ef7d6-f8f7-427f-b02c-c04beee62d31')</t>
  </si>
  <si>
    <t>('super_db_2023-10-19', 'c56f48cd-5004-4f88-a6cb-45e188fe80ef')</t>
  </si>
  <si>
    <t>('super_db_2023-10-19', '9a1bc37b-b2ed-4324-9804-c259eae6a6fb')</t>
  </si>
  <si>
    <t>('super_db_2023-10-19', '53f428e3-8b75-44f4-b4b0-38a77a31d423')</t>
  </si>
  <si>
    <t>('super_db_2023-10-19', 'cbd421ff-f9bb-47e4-8f3e-76dffa607827')</t>
  </si>
  <si>
    <t>Chassie: Frame        Suspension        Braking system        Wheels and tires</t>
  </si>
  <si>
    <t>('super_db_2023-10-19', 'ba298a1e-2671-457a-828d-8404bbafd099')</t>
  </si>
  <si>
    <t>('super_db_2023-10-19', '819ffe8c-4530-4518-a985-1bb4fc986d65')</t>
  </si>
  <si>
    <t>('super_db_2023-10-19', 'fdf064e3-c3a2-4355-9840-cb3ed4cf01e0')</t>
  </si>
  <si>
    <t>('super_db_2023-10-19', '9e7c925a-2430-4be6-b095-cb3d4501aa75')</t>
  </si>
  <si>
    <t>('super_db_2023-10-19', '4905c39e-f78d-4383-a105-f44942c265b0')</t>
  </si>
  <si>
    <t>('super_db_2023-10-19', 'd3671545-9b3c-4684-9b8c-35ccf9fc6f44')</t>
  </si>
  <si>
    <t>('super_db_2023-10-19', '4c847411-a3a4-435a-a82e-f381e0b7c1d0')</t>
  </si>
  <si>
    <t>('super_db_2023-10-19', '54e0ad4a-7aca-443a-9cb8-c541d1804fcf')</t>
  </si>
  <si>
    <t>Heavy duty truck, compressed gas, 32t gross weight, 2025, EURO-VI, regional delivery</t>
  </si>
  <si>
    <t>Heavy duty truck, EURO-VI</t>
  </si>
  <si>
    <t>('super_db_2023-10-19', 'b7afcb5f-61a8-4e48-a95c-ce6ede947e3d')</t>
  </si>
  <si>
    <t>fuel tank, compressed natural gas, 200 bar</t>
  </si>
  <si>
    <t>('super_db_2023-10-19', '386fb6e9-9665-4421-996a-64490ee7795b')</t>
  </si>
  <si>
    <t>lead acid battery, for lorry</t>
  </si>
  <si>
    <t>('super_db_2023-10-19', '9665b0a6-c300-4d8c-b5bb-6cffe54f8031')</t>
  </si>
  <si>
    <t>('super_db_2023-10-19', 'd8e7a8e2-81ad-4733-a17f-225de254433b')</t>
  </si>
  <si>
    <t>we use LR Mack 376 kWh</t>
  </si>
  <si>
    <t>gray cell: same ICEV &amp; BEV</t>
  </si>
  <si>
    <t>directly using EI</t>
  </si>
  <si>
    <t>GT_tech_LCI_LSB.xlsx"</t>
  </si>
  <si>
    <t>separate to Module_EoL, directly using EI, not considered in dpLCA</t>
  </si>
  <si>
    <t>seperate to Module_operation, directly using EI, not considered in dpLCA</t>
  </si>
  <si>
    <t>premise-EI_HDV:: Heavy duty truck, diesel, 32t gross weight, 2020, EURO-VI, urban delivery</t>
  </si>
  <si>
    <t>premise-EI_HDV::  heavy duty truck, battery electric, NMC-622 battery, 32t gross weight, 2020, urban delivery</t>
  </si>
  <si>
    <t xml:space="preserve">EI / premise UPRs are hidden for ecoinvent license issue </t>
  </si>
  <si>
    <t xml:space="preserve">BEV garbage truck LCI (LSB  below show default amount,  parameterized in model </t>
  </si>
  <si>
    <t xml:space="preserve">BEV garbage truck LCI (LIBs - NMC622), per truck </t>
  </si>
  <si>
    <t xml:space="preserve">same capacity needed for truck, either LIBs or LSB, then LIBs kWh converted from premise kg data </t>
  </si>
  <si>
    <t>Table 1. Characteristics of the two types of batteries</t>
  </si>
  <si>
    <t>LiS-ASSBs are a promising technology. The investigated LiS-ASSB cells consist of a cathode and an anode with a separator between them (see Figure 1). Current collectors enclose both sides of the battery cell and are connected to a power consumer. The separators are made of a solid electrolyte and a small amount of binder, providing better mechanical strength. As the separator's ionic resistance scales with its thickness, a very thin separator made of a solid electrolyte is desirable (Ates et al., 2019; Wang et al., 2020). Solid-state sulfur cathodes are composed of the solid electrolyte, the active material sulfur, and an additive to enable electric conductivity, usually carbon black. A high amount of active material is desirable for high specific energy. To facilitate sufficiently thick cathodes for the highest possible specific energy, a solid electrolyte with a high specific ionic conductivity and a low density must be chosen. Four high-performance solid electrolytes were selected based on these properties: Li10Ge(PS6)2, Li10Sn(PS6)2, Li10Si(PS6)2, and Li6PS5Cl. Further discussions on the battery properties are provided in supporting information S1-1.1 to S1-1.4.</t>
  </si>
  <si>
    <t>calc from Nature2023</t>
  </si>
  <si>
    <t>Energy use (kWh/kWh)</t>
  </si>
  <si>
    <t>Energy use (kWh/kg)</t>
  </si>
  <si>
    <t>Elec (kWh/kg)</t>
  </si>
  <si>
    <t>NG (MJ/kg)</t>
  </si>
  <si>
    <t>Energy use</t>
  </si>
  <si>
    <t>Battery chemistry</t>
  </si>
  <si>
    <t>Li-S</t>
  </si>
  <si>
    <t>Li-ion</t>
  </si>
  <si>
    <t>NMC</t>
  </si>
  <si>
    <t>El (kWh/kg)</t>
  </si>
  <si>
    <t>kWh/kg</t>
  </si>
  <si>
    <t>Capacity (kWh)</t>
  </si>
  <si>
    <t>Energy for driving (kWh/km)</t>
  </si>
  <si>
    <t>Cycles</t>
  </si>
  <si>
    <t>Total driving distance (km)</t>
  </si>
  <si>
    <t>LSB</t>
  </si>
  <si>
    <t>Parameters:</t>
  </si>
  <si>
    <t>NMC622</t>
  </si>
  <si>
    <t>cell specific energy</t>
  </si>
  <si>
    <t>295.4 Wh/kg (potentially could reach 500 Wh/kg per Benveniste2022;   per Barker2022_SI: "in specific energy of 813.28 Wh⋅kg-1 of an optimized LiS-ASSB[Ge] configuration on cell level. )</t>
  </si>
  <si>
    <t>250 Wh/kg (assumed)</t>
  </si>
  <si>
    <t>total battery capacity for E-garbage</t>
  </si>
  <si>
    <t>376 kWh (Mack LR)</t>
  </si>
  <si>
    <t>assem_NG MJ per kg cell</t>
  </si>
  <si>
    <t>assem_elec kWh per kg cell</t>
  </si>
  <si>
    <t xml:space="preserve">module piece (numbers) for the whole pack (376 kWh bat) </t>
  </si>
  <si>
    <t>90 piece  (TBD)</t>
  </si>
  <si>
    <t>130 piece  (TBD)</t>
  </si>
  <si>
    <t>module weight</t>
  </si>
  <si>
    <t>2.7 kg  (assumed)</t>
  </si>
  <si>
    <t>https://iea.blob.core.windows.net/assets/26ca51d0-4a42-4649-a7c0-552d75ddf9b2/WorldEnergyOutlook2023.pdf</t>
  </si>
  <si>
    <t xml:space="preserve">battery mass for vehicle:  BEV garbage truck </t>
  </si>
  <si>
    <t>1. kg of cell = battery_cap (376 kWh) / (cell specific energy/1000)</t>
  </si>
  <si>
    <t>All years</t>
  </si>
  <si>
    <t xml:space="preserve">2. BoP: module + BMS + all others (alum / copper... ) </t>
  </si>
  <si>
    <t>NG</t>
  </si>
  <si>
    <t>2.1. kg of BMS (assumed 30 kg now, can we use ratio of cell:BMS from EI? )</t>
  </si>
  <si>
    <t>2.2. kg of modules = piece * kg per module</t>
  </si>
  <si>
    <t>kg of final battery for the EV</t>
  </si>
  <si>
    <t xml:space="preserve">lifetime battery replacement </t>
  </si>
  <si>
    <r>
      <rPr>
        <b/>
        <sz val="10"/>
        <color theme="1"/>
        <rFont val="Arial"/>
        <family val="2"/>
      </rPr>
      <t>FU</t>
    </r>
    <r>
      <rPr>
        <sz val="10"/>
        <color theme="1"/>
        <rFont val="Arial"/>
        <family val="2"/>
      </rPr>
      <t>: total life time usage (km, or hours)</t>
    </r>
  </si>
  <si>
    <t>Final battery inventory for vehicle as whole (one vehicle-lifetime)</t>
  </si>
  <si>
    <t xml:space="preserve">cell / packaging ratio: </t>
  </si>
  <si>
    <t xml:space="preserve">cell / BMS ratio: </t>
  </si>
  <si>
    <t>cell mass per vehicle-lifetime</t>
  </si>
  <si>
    <t>BoP - packaging (2.1) mass  per vehicle-lifetime</t>
  </si>
  <si>
    <t>BoP - BMS (2.2) mass per vehicle-lifetime</t>
  </si>
  <si>
    <t>Final battery inventory for each vehicle if FU in vkm</t>
  </si>
  <si>
    <r>
      <rPr>
        <b/>
        <sz val="10"/>
        <color theme="1"/>
        <rFont val="Arial"/>
        <family val="2"/>
      </rPr>
      <t>cell mass per FU (</t>
    </r>
    <r>
      <rPr>
        <sz val="10"/>
        <color theme="1"/>
        <rFont val="Arial"/>
        <family val="2"/>
      </rPr>
      <t>vkm</t>
    </r>
    <r>
      <rPr>
        <b/>
        <sz val="10"/>
        <color theme="1"/>
        <rFont val="Arial"/>
        <family val="2"/>
      </rPr>
      <t>)</t>
    </r>
  </si>
  <si>
    <t>BoP - packaging (2.1) mass per FU (vkm)</t>
  </si>
  <si>
    <t>BoP - BMS (2.2) mass per FU (vkm)</t>
  </si>
  <si>
    <t>LSB inventories</t>
  </si>
  <si>
    <t xml:space="preserve">Inventories to be entered to BW2  </t>
  </si>
  <si>
    <t>El</t>
  </si>
  <si>
    <r>
      <rPr>
        <sz val="10"/>
        <color theme="1"/>
        <rFont val="Arial"/>
        <family val="2"/>
      </rPr>
      <t xml:space="preserve">source1. LSB  (it has been modelled after the scaling up of Li-S coin cells to obtain the </t>
    </r>
    <r>
      <rPr>
        <b/>
        <sz val="10"/>
        <color theme="1"/>
        <rFont val="Arial"/>
        <family val="2"/>
      </rPr>
      <t>50 kWh</t>
    </r>
    <r>
      <rPr>
        <sz val="10"/>
        <color theme="1"/>
        <rFont val="Arial"/>
        <family val="2"/>
      </rPr>
      <t xml:space="preserve"> battery)   https://www.sciencedirect.com/science/article/pii/S2667378922000244?
source2.  Below component LCIs from Barke et al. 2022. [Barker2022_jiec13345-sup-0004-supmat: LiS-ASSB configuration with </t>
    </r>
    <r>
      <rPr>
        <b/>
        <sz val="10"/>
        <color theme="1"/>
        <rFont val="Arial"/>
        <family val="2"/>
      </rPr>
      <t>Li10Si(PS6)2</t>
    </r>
    <r>
      <rPr>
        <sz val="10"/>
        <color theme="1"/>
        <rFont val="Arial"/>
        <family val="2"/>
      </rPr>
      <t xml:space="preserve"> ]</t>
    </r>
  </si>
  <si>
    <t>LSB_cathode</t>
  </si>
  <si>
    <t>comment</t>
  </si>
  <si>
    <t>to produce:</t>
  </si>
  <si>
    <t xml:space="preserve">Carbon black </t>
  </si>
  <si>
    <t>raw materials from GLO market, upstream manuf electricity using CN-CCG</t>
  </si>
  <si>
    <t>C1: 1 kg Positive Electrode Paste ASSB-LSB</t>
  </si>
  <si>
    <t>N-methyl-2-pyrrolidone</t>
  </si>
  <si>
    <t>Polyvinylfluoride</t>
  </si>
  <si>
    <t>Electrolyte Li10Si(PS6)2</t>
  </si>
  <si>
    <t>Sulfur</t>
  </si>
  <si>
    <t>Electricity mix</t>
  </si>
  <si>
    <t>kWh</t>
  </si>
  <si>
    <t>transport, freight, lorry 16-32 metric ton, EURO5, DE</t>
  </si>
  <si>
    <t>tkm</t>
  </si>
  <si>
    <t>all upstream trnspt not included in this study</t>
  </si>
  <si>
    <t>transport, freight, sea, container ship, CN</t>
  </si>
  <si>
    <t>Aluminum</t>
  </si>
  <si>
    <t>C2: 1 kg Positive Current Collector ASSB-LSB</t>
  </si>
  <si>
    <t>Aluminum, sheet rolling, CN</t>
  </si>
  <si>
    <t>Positive Current Collector ASSB-LSB</t>
  </si>
  <si>
    <t>C: 1 kg final cathode</t>
  </si>
  <si>
    <t>Positive Electrode Paste ASSB-LSB</t>
  </si>
  <si>
    <t>LSB_anode</t>
  </si>
  <si>
    <t>A: 1 kg final anode</t>
  </si>
  <si>
    <t>Copper, sheet rolling, CN</t>
  </si>
  <si>
    <t>Lithium</t>
  </si>
  <si>
    <t>Lithium, sheet rolling, CN</t>
  </si>
  <si>
    <t>transport, freight, sea, container ship, CL</t>
  </si>
  <si>
    <t>Phosphorus</t>
  </si>
  <si>
    <t>Silicon</t>
  </si>
  <si>
    <t>Cell Container</t>
  </si>
  <si>
    <t xml:space="preserve">to intermediate product flow </t>
  </si>
  <si>
    <t>to final 1 kg cell contrainer</t>
  </si>
  <si>
    <t>1 kg Alum</t>
  </si>
  <si>
    <t>1 kg copper</t>
  </si>
  <si>
    <t>1 kg Pouch</t>
  </si>
  <si>
    <t>Nylon 6</t>
  </si>
  <si>
    <t>Packaging film, low density polyethylene</t>
  </si>
  <si>
    <t>Polyethylene terephthalate, granulate, amorphous</t>
  </si>
  <si>
    <t>Polypropylene, granulate</t>
  </si>
  <si>
    <t>Injection moulding production</t>
  </si>
  <si>
    <t>Aluminum, sheet rolling</t>
  </si>
  <si>
    <t>Separator</t>
  </si>
  <si>
    <t>Electricity mix, Germany</t>
  </si>
  <si>
    <t xml:space="preserve">LSB cell per kg cell </t>
  </si>
  <si>
    <t xml:space="preserve">another LCI source:  Table4 [Gabriela Benveniste 2022]:  Gravimetric Energy Density (GED) : 295.4 Wh/kg, Table 5 inventory per 50 kWh </t>
  </si>
  <si>
    <t>LSB_cell</t>
  </si>
  <si>
    <t>ref:</t>
  </si>
  <si>
    <t>per kg cell 2023</t>
  </si>
  <si>
    <t>per kg cell 2030</t>
  </si>
  <si>
    <t>per kg cell 2040</t>
  </si>
  <si>
    <t>per kg cell 2050</t>
  </si>
  <si>
    <t>market for heat, district or industrial, natural gas</t>
  </si>
  <si>
    <t>heat, district or industrial, natural gas</t>
  </si>
  <si>
    <t>CA-QC</t>
  </si>
  <si>
    <t>MJ - source: Nature2022</t>
  </si>
  <si>
    <t>market for electricity, low voltage</t>
  </si>
  <si>
    <t>electricity, low voltage</t>
  </si>
  <si>
    <t>kWh - source: Nature2022</t>
  </si>
  <si>
    <t xml:space="preserve">Anode </t>
  </si>
  <si>
    <t>Barke et al. 2022</t>
  </si>
  <si>
    <t xml:space="preserve">same material flows per 1 kg cell, final mass changed per FU </t>
  </si>
  <si>
    <t xml:space="preserve">Cathode </t>
  </si>
  <si>
    <t>Barke et al. 2023</t>
  </si>
  <si>
    <t xml:space="preserve">Cell Container </t>
  </si>
  <si>
    <t>Barke et al. 2024</t>
  </si>
  <si>
    <t xml:space="preserve">Separator </t>
  </si>
  <si>
    <t>Barke et al. 2025</t>
  </si>
  <si>
    <t>transport, freight, lorry 16-32 metric ton</t>
  </si>
  <si>
    <t>not included in this study</t>
  </si>
  <si>
    <t>transport, freight, sea, container ship</t>
  </si>
  <si>
    <t xml:space="preserve">LSB battery pack : per 1 kg of final pack </t>
  </si>
  <si>
    <t xml:space="preserve">per kWh </t>
  </si>
  <si>
    <t xml:space="preserve">LSB cell </t>
  </si>
  <si>
    <t>Packaging ASSB-LSB[Li10Si(PS6)2]_production</t>
  </si>
  <si>
    <t xml:space="preserve">BMS [assuming: battery management system production, for Li-ion battery] </t>
  </si>
  <si>
    <t>electricity mix</t>
  </si>
  <si>
    <t xml:space="preserve">LSB BoP - packaging : per  1 kg of packaging (w/o trnspt) </t>
  </si>
  <si>
    <t>Steel, low-alloyed</t>
  </si>
  <si>
    <t>Synthetic rubber</t>
  </si>
  <si>
    <t>Nylon 6-6, glass-filled</t>
  </si>
  <si>
    <t>Acrylonitrile-butadiene-styrene</t>
  </si>
  <si>
    <t>Butyl acrylate</t>
  </si>
  <si>
    <t xml:space="preserve">Aluminum, anodising, </t>
  </si>
  <si>
    <t>m2</t>
  </si>
  <si>
    <t xml:space="preserve">Aluminum, sheet rolling, </t>
  </si>
  <si>
    <t xml:space="preserve">Aluminum, metal working, </t>
  </si>
  <si>
    <t xml:space="preserve">Steel, metal working, </t>
  </si>
  <si>
    <t xml:space="preserve">Copper, metal working, </t>
  </si>
  <si>
    <t xml:space="preserve">Injection moulding production, </t>
  </si>
  <si>
    <t>energy use during battery assembly</t>
  </si>
  <si>
    <t>jiec13345-sup-0001-SupMat.docx226.4 KB</t>
  </si>
  <si>
    <t>Supporting Information S1: This supporting information S1 provides (1) further descriptions of the characteristics and properties of the all-solid-state batteries under study, (2) insights from sustainability assessments of the production of batteries with liquid electrolytes, (3) assumptions of the LiS-ASSB production, and (4) further information on the linkage of LCSA impact categories and SDGs.</t>
  </si>
  <si>
    <t>jiec13345-sup-0002-SupMat.xlsx75.3 KB</t>
  </si>
  <si>
    <t>Supporting Information S2: In this supporting information, a detailed life cycle inventory of the LiS-ASSB configuration with Li10Ge(PS6)2 as solid electrolyte is presented.</t>
  </si>
  <si>
    <t>jiec13345-sup-0003-SupMat.xlsx78.3 KB</t>
  </si>
  <si>
    <t>Supporting Information S3: In this supporting information, a detailed life cycle inventory of the LiS-ASSB configuration with Li10Sn(PS6)2 as solid electrolyte is presented.</t>
  </si>
  <si>
    <t>jiec13345-sup-0004-SupMat.xlsx78.5 KB</t>
  </si>
  <si>
    <t>Supporting Information S4: In this supporting information, a detailed life cycle inventory of the LiS-ASSB configuration with Li10Si(PS6)2 as solid electrolyte is presented.</t>
  </si>
  <si>
    <t>jiec13345-sup-0005-SupMat.xlsx78.2 KB</t>
  </si>
  <si>
    <t>Supporting Information S5: In this supporting information, a detailed life cycle inventory of the LiS-ASSB configuration with Li6PS5Cl as solid electrolyte is presented.</t>
  </si>
  <si>
    <t>jiec13345-sup-0006-SupMat.xlsx101.8 KB</t>
  </si>
  <si>
    <t>Supporting Information S6: In this supporting information, the detailed supporting life cycle inventories of the raw materials for the LiS-ASSB production are provided.</t>
  </si>
  <si>
    <t>jiec13345-sup-0007-SupMat.xlsx72.4 KB</t>
  </si>
  <si>
    <t>Supporting Information S7: In this supporting information, the detailed supporting life cycle inventories of the transports for the LiS-ASSB production are provided.</t>
  </si>
  <si>
    <t>jiec13345-sup-0008-SupMat.xlsx26.8 KB</t>
  </si>
  <si>
    <t>Supporting Information S8: In this supporting information, the detailed supporting life cycle inventories of the electricity mixes for the LiS-ASSB production are provided.</t>
  </si>
  <si>
    <t>jiec13345-sup-0009-SupMat.xlsx55.7 KB</t>
  </si>
  <si>
    <t>Supporting Information S9: In this supporting information, the detailed supporting life cycle inventories of the processes for the LiS-ASSB production are provided.</t>
  </si>
  <si>
    <t>jiec13345-sup-0010-SupMat.xlsx56.9 KB</t>
  </si>
  <si>
    <t>Supporting Information S10: In this supporting information, the underlying numerical data of all figures presented in the main manuscript and in supporting information S1 are provided.</t>
  </si>
  <si>
    <t>Detailed inventory for LSB from SI of the study</t>
  </si>
  <si>
    <t>Degen et al. (2023):  Energy consumption of current and future production of lithium-ion and post lithium-ion battery cells</t>
  </si>
  <si>
    <t>LIBs battery capacity used in this study</t>
  </si>
  <si>
    <t>Šimaitis (2023): Are future recycling benefits misleading? Prospective life cycle assessment of lithium-ion batteries</t>
  </si>
  <si>
    <t>detailed LSB inventory (LSB_inventory sheet)</t>
  </si>
  <si>
    <t>Benveniste (2022): Comparative life cycle assessment of Li-Sulphur and Li-ion batteries for electric vehicles</t>
  </si>
  <si>
    <t>Total battery capacity needed: 376 kWh total battery capacity</t>
  </si>
  <si>
    <t xml:space="preserve">Mack LR https://www.macktrucks.com/trucks/lr-electric/ </t>
  </si>
  <si>
    <t xml:space="preserve"> Chàfer et al. 2019: Life cycle assessment (LCA) of a pneumatic municipal waste collection system compared to traditional truck collection. Sensitivity study of the influence of the energy source</t>
  </si>
  <si>
    <t>Battery inventory sources for worksheet "LSB_V1B"</t>
  </si>
  <si>
    <t xml:space="preserve">Garbage truck inventory for worksheet "GT_manuf_V1A", "GT_F2" </t>
  </si>
  <si>
    <t>vehicle manufacturing (V1A module) on both ICEV and BEV</t>
  </si>
  <si>
    <t>Item</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</si>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</sst>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
  </numFmts>
  <fonts count="72">
    <font>
      <sz val="10"/>
      <color rgb="FF000000"/>
      <name val="Arial"/>
      <scheme val="minor"/>
    </font>
    <font>
      <sz val="12"/>
      <color rgb="FF1F1F1F"/>
      <name val="Arial"/>
      <family val="2"/>
    </font>
    <font>
      <b/>
      <sz val="11"/>
      <color rgb="FF1F1F1F"/>
      <name val="ElsevierGulliver"/>
    </font>
    <font>
      <sz val="10"/>
      <name val="Arial"/>
      <family val="2"/>
    </font>
    <font>
      <b/>
      <sz val="11"/>
      <color rgb="FF1F1F1F"/>
      <name val="Arial"/>
      <family val="2"/>
    </font>
    <font>
      <b/>
      <u/>
      <sz val="11"/>
      <color rgb="FF1F1F1F"/>
      <name val="ElsevierGulliver"/>
    </font>
    <font>
      <b/>
      <u/>
      <sz val="11"/>
      <color rgb="FF1F1F1F"/>
      <name val="ElsevierGulliver"/>
    </font>
    <font>
      <b/>
      <u/>
      <sz val="11"/>
      <color rgb="FF1F1F1F"/>
      <name val="ElsevierGulliver"/>
    </font>
    <font>
      <sz val="11"/>
      <color rgb="FF1F1F1F"/>
      <name val="ElsevierGulliver"/>
    </font>
    <font>
      <b/>
      <sz val="10"/>
      <color theme="1"/>
      <name val="Arial"/>
      <family val="2"/>
      <scheme val="minor"/>
    </font>
    <font>
      <sz val="11"/>
      <color rgb="FF1F1F1F"/>
      <name val="Arial"/>
      <family val="2"/>
    </font>
    <font>
      <sz val="10"/>
      <color theme="1"/>
      <name val="Arial"/>
      <family val="2"/>
      <scheme val="minor"/>
    </font>
    <font>
      <b/>
      <i/>
      <sz val="11"/>
      <color rgb="FF1F1F1F"/>
      <name val="Arial"/>
      <family val="2"/>
    </font>
    <font>
      <sz val="10"/>
      <color rgb="FFCCCCCC"/>
      <name val="Arial"/>
      <family val="2"/>
      <scheme val="minor"/>
    </font>
    <font>
      <b/>
      <i/>
      <sz val="10"/>
      <color theme="1"/>
      <name val="Arial"/>
      <family val="2"/>
      <scheme val="minor"/>
    </font>
    <font>
      <u/>
      <sz val="11"/>
      <color rgb="FF1F1F1F"/>
      <name val="ElsevierGulliver"/>
    </font>
    <font>
      <u/>
      <sz val="10"/>
      <color rgb="FF0000FF"/>
      <name val="Arial"/>
      <family val="2"/>
    </font>
    <font>
      <sz val="8"/>
      <color rgb="FF1F1F1F"/>
      <name val="ElsevierGulliver"/>
    </font>
    <font>
      <b/>
      <u/>
      <sz val="11"/>
      <color rgb="FF0000FF"/>
      <name val="Arial"/>
      <family val="2"/>
    </font>
    <font>
      <sz val="12"/>
      <color rgb="FF1F1F1F"/>
      <name val="ElsevierGulliver"/>
    </font>
    <font>
      <u/>
      <sz val="10"/>
      <color rgb="FF0000FF"/>
      <name val="Arial"/>
      <family val="2"/>
    </font>
    <font>
      <sz val="12"/>
      <color rgb="FFFF0000"/>
      <name val="ElsevierGulliver"/>
    </font>
    <font>
      <u/>
      <sz val="10"/>
      <color rgb="FF0272B1"/>
      <name val="ElsevierGulliver"/>
    </font>
    <font>
      <u/>
      <sz val="11"/>
      <color rgb="FF0272B1"/>
      <name val="ElsevierGulliver"/>
    </font>
    <font>
      <b/>
      <sz val="11"/>
      <color rgb="FF0272B1"/>
      <name val="ElsevierGulliver"/>
    </font>
    <font>
      <sz val="11"/>
      <color rgb="FF0272B1"/>
      <name val="ElsevierGulliver"/>
    </font>
    <font>
      <u/>
      <sz val="10"/>
      <color rgb="FF1F1F1F"/>
      <name val="ElsevierGulliver"/>
    </font>
    <font>
      <b/>
      <u/>
      <sz val="10"/>
      <color rgb="FF1F1F1F"/>
      <name val="ElsevierGulliver"/>
    </font>
    <font>
      <b/>
      <sz val="12"/>
      <color theme="1"/>
      <name val="&quot;Times New Roman&quot;"/>
    </font>
    <font>
      <sz val="12"/>
      <color theme="1"/>
      <name val="&quot;Times New Roman&quot;"/>
    </font>
    <font>
      <b/>
      <sz val="10"/>
      <color rgb="FF000000"/>
      <name val="&quot;Times New Roman&quot;"/>
    </font>
    <font>
      <sz val="10"/>
      <color rgb="FF000000"/>
      <name val="&quot;Times New Roman&quot;"/>
    </font>
    <font>
      <sz val="12"/>
      <color rgb="FFFF0000"/>
      <name val="Arial"/>
      <family val="2"/>
    </font>
    <font>
      <u/>
      <sz val="10"/>
      <color rgb="FF1155CC"/>
      <name val="Arial"/>
      <family val="2"/>
    </font>
    <font>
      <b/>
      <u/>
      <sz val="10"/>
      <color rgb="FF1155CC"/>
      <name val="Arial"/>
      <family val="2"/>
    </font>
    <font>
      <b/>
      <sz val="10"/>
      <color rgb="FF1F1F1F"/>
      <name val="Arial"/>
      <family val="2"/>
    </font>
    <font>
      <sz val="10"/>
      <color theme="1"/>
      <name val="Arial"/>
      <family val="2"/>
    </font>
    <font>
      <b/>
      <sz val="10"/>
      <color theme="1"/>
      <name val="Arial"/>
      <family val="2"/>
    </font>
    <font>
      <sz val="10"/>
      <name val="Arial"/>
      <family val="2"/>
    </font>
    <font>
      <sz val="10"/>
      <color theme="1"/>
      <name val="Arial"/>
      <family val="2"/>
      <scheme val="minor"/>
    </font>
    <font>
      <b/>
      <i/>
      <sz val="11"/>
      <color rgb="FF1F1F1F"/>
      <name val="Arial"/>
      <family val="2"/>
    </font>
    <font>
      <sz val="10"/>
      <color rgb="FFCCCCCC"/>
      <name val="Arial"/>
      <family val="2"/>
      <scheme val="minor"/>
    </font>
    <font>
      <b/>
      <i/>
      <sz val="10"/>
      <color theme="1"/>
      <name val="Arial"/>
      <family val="2"/>
      <scheme val="minor"/>
    </font>
    <font>
      <sz val="11"/>
      <color rgb="FF1F1F1F"/>
      <name val="Arial"/>
      <family val="2"/>
    </font>
    <font>
      <sz val="10"/>
      <color rgb="FF000000"/>
      <name val="Arial"/>
      <family val="2"/>
      <scheme val="minor"/>
    </font>
    <font>
      <u/>
      <sz val="10"/>
      <color theme="10"/>
      <name val="Arial"/>
      <family val="2"/>
      <scheme val="minor"/>
    </font>
    <font>
      <u/>
      <sz val="11"/>
      <color rgb="FF0000FF"/>
      <name val="Arial"/>
      <family val="2"/>
    </font>
    <font>
      <b/>
      <u/>
      <sz val="11"/>
      <color rgb="FF0000FF"/>
      <name val="Calibri"/>
      <family val="2"/>
    </font>
    <font>
      <sz val="11"/>
      <color rgb="FF000000"/>
      <name val="Calibri"/>
      <family val="2"/>
    </font>
    <font>
      <b/>
      <sz val="11"/>
      <color rgb="FF000000"/>
      <name val="Calibri"/>
      <family val="2"/>
    </font>
    <font>
      <u/>
      <sz val="11"/>
      <color rgb="FF0000FF"/>
      <name val="Calibri"/>
      <family val="2"/>
    </font>
    <font>
      <sz val="11"/>
      <color rgb="FFFF0000"/>
      <name val="Calibri"/>
      <family val="2"/>
    </font>
    <font>
      <sz val="10"/>
      <color rgb="FFFFFFFF"/>
      <name val="Arial"/>
      <family val="2"/>
      <scheme val="minor"/>
    </font>
    <font>
      <sz val="11"/>
      <color rgb="FFFFFFFF"/>
      <name val="Calibri"/>
      <family val="2"/>
    </font>
    <font>
      <u/>
      <sz val="10"/>
      <color rgb="FFFFFFFF"/>
      <name val="Arial"/>
      <family val="2"/>
    </font>
    <font>
      <b/>
      <i/>
      <sz val="11"/>
      <color theme="1"/>
      <name val="Arial"/>
      <family val="2"/>
    </font>
    <font>
      <b/>
      <sz val="18"/>
      <color theme="1"/>
      <name val="Arial"/>
      <family val="2"/>
      <scheme val="minor"/>
    </font>
    <font>
      <b/>
      <i/>
      <sz val="12"/>
      <color rgb="FFFFFFFF"/>
      <name val="Arial"/>
      <family val="2"/>
      <scheme val="minor"/>
    </font>
    <font>
      <sz val="12"/>
      <color rgb="FF000000"/>
      <name val="Arial"/>
      <family val="2"/>
      <scheme val="minor"/>
    </font>
    <font>
      <sz val="11"/>
      <name val="Calibri"/>
      <family val="2"/>
    </font>
    <font>
      <b/>
      <i/>
      <sz val="10"/>
      <color rgb="FFFFFFFF"/>
      <name val="Arial"/>
      <family val="2"/>
      <scheme val="minor"/>
    </font>
    <font>
      <b/>
      <i/>
      <sz val="10"/>
      <color rgb="FF980000"/>
      <name val="Arial"/>
      <family val="2"/>
      <scheme val="minor"/>
    </font>
    <font>
      <sz val="11"/>
      <color theme="1"/>
      <name val="Calibri"/>
      <family val="2"/>
    </font>
    <font>
      <b/>
      <sz val="11"/>
      <color theme="1"/>
      <name val="Calibri"/>
      <family val="2"/>
    </font>
    <font>
      <i/>
      <sz val="10"/>
      <color theme="1"/>
      <name val="Arial"/>
      <family val="2"/>
      <scheme val="minor"/>
    </font>
    <font>
      <b/>
      <i/>
      <sz val="11"/>
      <color rgb="FF000000"/>
      <name val="Calibri"/>
      <family val="2"/>
    </font>
    <font>
      <b/>
      <sz val="10"/>
      <color rgb="FF000000"/>
      <name val="Arial"/>
      <family val="2"/>
      <scheme val="minor"/>
    </font>
    <font>
      <b/>
      <sz val="12"/>
      <name val="Arial"/>
      <family val="2"/>
      <scheme val="minor"/>
    </font>
    <font>
      <b/>
      <sz val="12"/>
      <color rgb="FF000000"/>
      <name val="Arial"/>
      <family val="2"/>
      <scheme val="minor"/>
    </font>
    <font>
      <u/>
      <sz val="12"/>
      <color theme="10"/>
      <name val="Arial"/>
      <family val="2"/>
      <scheme val="minor"/>
    </font>
    <font>
      <u/>
      <sz val="12"/>
      <color rgb="FF1C1D1E"/>
      <name val="Arial"/>
      <family val="2"/>
    </font>
    <font>
      <sz val="12"/>
      <color rgb="FF1C1D1E"/>
      <name val="Open Sans"/>
    </font>
  </fonts>
  <fills count="18">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D9D9D9"/>
        <bgColor rgb="FFD9D9D9"/>
      </patternFill>
    </fill>
    <fill>
      <patternFill patternType="solid">
        <fgColor rgb="FF00FFFF"/>
        <bgColor rgb="FF00FFFF"/>
      </patternFill>
    </fill>
    <fill>
      <patternFill patternType="solid">
        <fgColor rgb="FFFFFF00"/>
        <bgColor rgb="FFFFFF00"/>
      </patternFill>
    </fill>
    <fill>
      <patternFill patternType="solid">
        <fgColor rgb="FFCCCCCC"/>
        <bgColor rgb="FFCCCCCC"/>
      </patternFill>
    </fill>
    <fill>
      <patternFill patternType="solid">
        <fgColor rgb="FFFF9900"/>
        <bgColor rgb="FFFF9900"/>
      </patternFill>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FFFCC"/>
        <bgColor rgb="FFFFFFCC"/>
      </patternFill>
    </fill>
    <fill>
      <patternFill patternType="solid">
        <fgColor rgb="FFA2C4C9"/>
        <bgColor rgb="FFA2C4C9"/>
      </patternFill>
    </fill>
    <fill>
      <patternFill patternType="solid">
        <fgColor rgb="FFFFE599"/>
        <bgColor rgb="FFFFE599"/>
      </patternFill>
    </fill>
    <fill>
      <patternFill patternType="solid">
        <fgColor rgb="FF666666"/>
        <bgColor rgb="FF666666"/>
      </patternFill>
    </fill>
    <fill>
      <patternFill patternType="solid">
        <fgColor rgb="FFFCE5CD"/>
        <bgColor rgb="FFFCE5CD"/>
      </patternFill>
    </fill>
    <fill>
      <patternFill patternType="solid">
        <fgColor rgb="FFB7B7B7"/>
        <bgColor rgb="FFB7B7B7"/>
      </patternFill>
    </fill>
  </fills>
  <borders count="58">
    <border>
      <left/>
      <right/>
      <top/>
      <bottom/>
      <diagonal/>
    </border>
    <border>
      <left/>
      <right/>
      <top style="thin">
        <color rgb="FF8E8E8E"/>
      </top>
      <bottom/>
      <diagonal/>
    </border>
    <border>
      <left style="thin">
        <color rgb="FF000000"/>
      </left>
      <right/>
      <top style="thin">
        <color rgb="FF000000"/>
      </top>
      <bottom style="thin">
        <color rgb="FF8E8E8E"/>
      </bottom>
      <diagonal/>
    </border>
    <border>
      <left/>
      <right/>
      <top style="thin">
        <color rgb="FF000000"/>
      </top>
      <bottom style="thin">
        <color rgb="FF8E8E8E"/>
      </bottom>
      <diagonal/>
    </border>
    <border>
      <left/>
      <right style="thin">
        <color rgb="FF000000"/>
      </right>
      <top style="thin">
        <color rgb="FF000000"/>
      </top>
      <bottom style="thin">
        <color rgb="FF8E8E8E"/>
      </bottom>
      <diagonal/>
    </border>
    <border>
      <left/>
      <right/>
      <top style="thin">
        <color rgb="FF8E8E8E"/>
      </top>
      <bottom style="thin">
        <color rgb="FF8E8E8E"/>
      </bottom>
      <diagonal/>
    </border>
    <border>
      <left/>
      <right/>
      <top/>
      <bottom style="thin">
        <color rgb="FF8E8E8E"/>
      </bottom>
      <diagonal/>
    </border>
    <border>
      <left style="thin">
        <color rgb="FF000000"/>
      </left>
      <right/>
      <top style="thin">
        <color rgb="FF8E8E8E"/>
      </top>
      <bottom style="thin">
        <color rgb="FF8E8E8E"/>
      </bottom>
      <diagonal/>
    </border>
    <border>
      <left/>
      <right style="thin">
        <color rgb="FF000000"/>
      </right>
      <top style="thin">
        <color rgb="FF8E8E8E"/>
      </top>
      <bottom style="thin">
        <color rgb="FF8E8E8E"/>
      </bottom>
      <diagonal/>
    </border>
    <border>
      <left style="thin">
        <color rgb="FF000000"/>
      </left>
      <right/>
      <top style="thin">
        <color rgb="FF8E8E8E"/>
      </top>
      <bottom/>
      <diagonal/>
    </border>
    <border>
      <left/>
      <right style="thin">
        <color rgb="FF000000"/>
      </right>
      <top style="thin">
        <color rgb="FF8E8E8E"/>
      </top>
      <bottom/>
      <diagonal/>
    </border>
    <border>
      <left style="thin">
        <color rgb="FF000000"/>
      </left>
      <right/>
      <top/>
      <bottom/>
      <diagonal/>
    </border>
    <border>
      <left style="thin">
        <color rgb="FF000000"/>
      </left>
      <right/>
      <top style="thin">
        <color rgb="FF8E8E8E"/>
      </top>
      <bottom style="thin">
        <color rgb="FF000000"/>
      </bottom>
      <diagonal/>
    </border>
    <border>
      <left/>
      <right/>
      <top style="thin">
        <color rgb="FF8E8E8E"/>
      </top>
      <bottom style="thin">
        <color rgb="FF000000"/>
      </bottom>
      <diagonal/>
    </border>
    <border>
      <left/>
      <right style="thin">
        <color rgb="FF000000"/>
      </right>
      <top style="thin">
        <color rgb="FF8E8E8E"/>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8E8E8E"/>
      </top>
      <bottom/>
      <diagonal/>
    </border>
    <border>
      <left style="thin">
        <color rgb="FF000000"/>
      </left>
      <right/>
      <top style="thin">
        <color rgb="FF000000"/>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45" fillId="0" borderId="0" applyNumberFormat="0" applyFill="0" applyBorder="0" applyAlignment="0" applyProtection="0"/>
  </cellStyleXfs>
  <cellXfs count="240">
    <xf numFmtId="0" fontId="0" fillId="0" borderId="0" xfId="0"/>
    <xf numFmtId="0" fontId="1" fillId="0" borderId="0" xfId="0" applyFont="1"/>
    <xf numFmtId="0" fontId="2" fillId="0" borderId="0" xfId="0" applyFont="1"/>
    <xf numFmtId="0" fontId="2" fillId="0" borderId="5" xfId="0" applyFont="1" applyBorder="1" applyAlignment="1">
      <alignment horizontal="center" vertical="top"/>
    </xf>
    <xf numFmtId="0" fontId="5" fillId="0" borderId="7" xfId="0" applyFont="1" applyBorder="1" applyAlignment="1">
      <alignment horizontal="center" vertical="top"/>
    </xf>
    <xf numFmtId="0" fontId="6" fillId="0" borderId="5" xfId="0" applyFont="1" applyBorder="1" applyAlignment="1">
      <alignment horizontal="center" vertical="top"/>
    </xf>
    <xf numFmtId="0" fontId="7" fillId="0" borderId="8" xfId="0" applyFont="1" applyBorder="1" applyAlignment="1">
      <alignment horizontal="center" vertical="top"/>
    </xf>
    <xf numFmtId="0" fontId="8" fillId="0" borderId="1" xfId="0" applyFont="1" applyBorder="1" applyAlignment="1">
      <alignment horizontal="left" vertical="top"/>
    </xf>
    <xf numFmtId="0" fontId="2" fillId="0" borderId="9" xfId="0" applyFont="1" applyBorder="1" applyAlignment="1">
      <alignment horizontal="left" vertical="top"/>
    </xf>
    <xf numFmtId="0" fontId="8" fillId="0" borderId="10" xfId="0" applyFont="1" applyBorder="1" applyAlignment="1">
      <alignment horizontal="left" vertical="top"/>
    </xf>
    <xf numFmtId="0" fontId="8" fillId="0" borderId="9" xfId="0" applyFont="1" applyBorder="1" applyAlignment="1">
      <alignment horizontal="left" vertical="top"/>
    </xf>
    <xf numFmtId="0" fontId="9" fillId="0" borderId="11" xfId="0" applyFont="1" applyBorder="1" applyAlignment="1">
      <alignment horizontal="left"/>
    </xf>
    <xf numFmtId="0" fontId="10" fillId="2" borderId="1" xfId="0" applyFont="1" applyFill="1" applyBorder="1" applyAlignment="1">
      <alignment horizontal="left" vertical="top"/>
    </xf>
    <xf numFmtId="0" fontId="8" fillId="2" borderId="9" xfId="0" applyFont="1" applyFill="1" applyBorder="1" applyAlignment="1">
      <alignment horizontal="left" vertical="top"/>
    </xf>
    <xf numFmtId="0" fontId="8" fillId="2" borderId="1" xfId="0" applyFont="1" applyFill="1" applyBorder="1" applyAlignment="1">
      <alignment horizontal="left" vertical="top"/>
    </xf>
    <xf numFmtId="0" fontId="8" fillId="2" borderId="10" xfId="0" applyFont="1" applyFill="1" applyBorder="1" applyAlignment="1">
      <alignment horizontal="left" vertical="top"/>
    </xf>
    <xf numFmtId="0" fontId="8" fillId="3" borderId="1" xfId="0" applyFont="1" applyFill="1" applyBorder="1" applyAlignment="1">
      <alignment horizontal="left" vertical="top"/>
    </xf>
    <xf numFmtId="0" fontId="8" fillId="3" borderId="9" xfId="0" applyFont="1" applyFill="1" applyBorder="1" applyAlignment="1">
      <alignment horizontal="left" vertical="top"/>
    </xf>
    <xf numFmtId="0" fontId="8" fillId="3" borderId="10" xfId="0" applyFont="1" applyFill="1" applyBorder="1" applyAlignment="1">
      <alignment horizontal="left" vertical="top"/>
    </xf>
    <xf numFmtId="0" fontId="11" fillId="3" borderId="0" xfId="0" applyFont="1" applyFill="1"/>
    <xf numFmtId="0" fontId="8" fillId="0" borderId="12" xfId="0" applyFont="1" applyBorder="1" applyAlignment="1">
      <alignment horizontal="left" vertical="top"/>
    </xf>
    <xf numFmtId="0" fontId="8" fillId="0" borderId="13" xfId="0" applyFont="1" applyBorder="1" applyAlignment="1">
      <alignment horizontal="left" vertical="top"/>
    </xf>
    <xf numFmtId="0" fontId="8" fillId="0" borderId="14" xfId="0" applyFont="1" applyBorder="1" applyAlignment="1">
      <alignment horizontal="left" vertical="top"/>
    </xf>
    <xf numFmtId="0" fontId="10" fillId="0" borderId="0" xfId="0" applyFont="1"/>
    <xf numFmtId="0" fontId="9" fillId="0" borderId="0" xfId="0" applyFont="1"/>
    <xf numFmtId="0" fontId="11" fillId="0" borderId="0" xfId="0" applyFont="1"/>
    <xf numFmtId="0" fontId="8" fillId="0" borderId="0" xfId="0" applyFont="1"/>
    <xf numFmtId="0" fontId="12" fillId="0" borderId="0" xfId="0" applyFont="1"/>
    <xf numFmtId="0" fontId="11" fillId="6" borderId="0" xfId="0" applyFont="1" applyFill="1"/>
    <xf numFmtId="0" fontId="9" fillId="0" borderId="15" xfId="0" applyFont="1" applyBorder="1"/>
    <xf numFmtId="0" fontId="9" fillId="0" borderId="16" xfId="0" applyFont="1" applyBorder="1"/>
    <xf numFmtId="0" fontId="11" fillId="0" borderId="16" xfId="0" applyFont="1" applyBorder="1"/>
    <xf numFmtId="0" fontId="11" fillId="0" borderId="17" xfId="0" applyFont="1" applyBorder="1"/>
    <xf numFmtId="0" fontId="11" fillId="0" borderId="18" xfId="0" applyFont="1" applyBorder="1"/>
    <xf numFmtId="0" fontId="11" fillId="0" borderId="20" xfId="0" applyFont="1" applyBorder="1"/>
    <xf numFmtId="0" fontId="11" fillId="0" borderId="21" xfId="0" applyFont="1" applyBorder="1"/>
    <xf numFmtId="0" fontId="11" fillId="0" borderId="22" xfId="0" applyFont="1" applyBorder="1"/>
    <xf numFmtId="0" fontId="9" fillId="6" borderId="0" xfId="0" applyFont="1" applyFill="1"/>
    <xf numFmtId="0" fontId="11" fillId="2" borderId="18" xfId="0" applyFont="1" applyFill="1" applyBorder="1"/>
    <xf numFmtId="0" fontId="14" fillId="0" borderId="0" xfId="0" applyFont="1"/>
    <xf numFmtId="0" fontId="11" fillId="9" borderId="0" xfId="0" applyFont="1" applyFill="1"/>
    <xf numFmtId="0" fontId="11" fillId="10" borderId="0" xfId="0" applyFont="1" applyFill="1"/>
    <xf numFmtId="0" fontId="11" fillId="2" borderId="0" xfId="0" applyFont="1" applyFill="1"/>
    <xf numFmtId="10" fontId="9" fillId="0" borderId="0" xfId="0" applyNumberFormat="1" applyFont="1"/>
    <xf numFmtId="10" fontId="11" fillId="0" borderId="0" xfId="0" applyNumberFormat="1" applyFont="1"/>
    <xf numFmtId="0" fontId="2" fillId="0" borderId="5" xfId="0" applyFont="1" applyBorder="1" applyAlignment="1">
      <alignment horizontal="center" vertical="top" wrapText="1"/>
    </xf>
    <xf numFmtId="0" fontId="15" fillId="0" borderId="1" xfId="0" applyFont="1" applyBorder="1" applyAlignment="1">
      <alignment horizontal="left" vertical="top"/>
    </xf>
    <xf numFmtId="0" fontId="2" fillId="0" borderId="1" xfId="0" applyFont="1" applyBorder="1" applyAlignment="1">
      <alignment horizontal="left" vertical="top"/>
    </xf>
    <xf numFmtId="0" fontId="16" fillId="0" borderId="0" xfId="0" applyFont="1"/>
    <xf numFmtId="0" fontId="17" fillId="0" borderId="0" xfId="0" applyFont="1"/>
    <xf numFmtId="0" fontId="8" fillId="0" borderId="0" xfId="0" applyFont="1" applyAlignment="1">
      <alignment horizontal="left"/>
    </xf>
    <xf numFmtId="0" fontId="17" fillId="0" borderId="0" xfId="0" applyFont="1" applyAlignment="1">
      <alignment horizontal="left"/>
    </xf>
    <xf numFmtId="0" fontId="19" fillId="0" borderId="0" xfId="0" applyFont="1"/>
    <xf numFmtId="0" fontId="20" fillId="0" borderId="0" xfId="0" applyFont="1"/>
    <xf numFmtId="0" fontId="2" fillId="0" borderId="23" xfId="0" applyFont="1" applyBorder="1" applyAlignment="1">
      <alignment horizontal="left" vertical="top"/>
    </xf>
    <xf numFmtId="0" fontId="8" fillId="0" borderId="23" xfId="0" applyFont="1" applyBorder="1" applyAlignment="1">
      <alignment horizontal="left" vertical="top"/>
    </xf>
    <xf numFmtId="3" fontId="8" fillId="0" borderId="23" xfId="0" applyNumberFormat="1" applyFont="1" applyBorder="1" applyAlignment="1">
      <alignment horizontal="left" vertical="top"/>
    </xf>
    <xf numFmtId="0" fontId="21" fillId="0" borderId="0" xfId="0" applyFont="1"/>
    <xf numFmtId="0" fontId="22" fillId="0" borderId="0" xfId="0" applyFont="1"/>
    <xf numFmtId="0" fontId="23" fillId="0" borderId="0" xfId="0" applyFont="1"/>
    <xf numFmtId="0" fontId="24" fillId="0" borderId="1" xfId="0" applyFont="1" applyBorder="1" applyAlignment="1">
      <alignment horizontal="left" vertical="top"/>
    </xf>
    <xf numFmtId="0" fontId="25" fillId="0" borderId="1" xfId="0" applyFont="1" applyBorder="1" applyAlignment="1">
      <alignment horizontal="left" vertical="top"/>
    </xf>
    <xf numFmtId="0" fontId="26" fillId="0" borderId="0" xfId="0" applyFont="1"/>
    <xf numFmtId="0" fontId="27" fillId="0" borderId="0" xfId="0" applyFont="1"/>
    <xf numFmtId="0" fontId="28" fillId="0" borderId="0" xfId="0" applyFont="1"/>
    <xf numFmtId="0" fontId="29" fillId="0" borderId="0" xfId="0" applyFont="1" applyAlignment="1">
      <alignment horizontal="center"/>
    </xf>
    <xf numFmtId="0" fontId="30" fillId="11" borderId="26" xfId="0" applyFont="1" applyFill="1" applyBorder="1" applyAlignment="1">
      <alignment horizontal="center"/>
    </xf>
    <xf numFmtId="0" fontId="31" fillId="11" borderId="0" xfId="0" applyFont="1" applyFill="1" applyAlignment="1">
      <alignment horizontal="center"/>
    </xf>
    <xf numFmtId="0" fontId="31" fillId="11" borderId="27" xfId="0" applyFont="1" applyFill="1" applyBorder="1" applyAlignment="1">
      <alignment horizontal="center"/>
    </xf>
    <xf numFmtId="0" fontId="14" fillId="6" borderId="0" xfId="0" applyFont="1" applyFill="1"/>
    <xf numFmtId="0" fontId="38" fillId="0" borderId="9" xfId="0" applyFont="1" applyBorder="1" applyAlignment="1">
      <alignment horizontal="left" vertical="top"/>
    </xf>
    <xf numFmtId="0" fontId="39" fillId="0" borderId="19" xfId="0" applyFont="1" applyBorder="1"/>
    <xf numFmtId="0" fontId="39" fillId="0" borderId="22" xfId="0" applyFont="1" applyBorder="1"/>
    <xf numFmtId="0" fontId="40" fillId="0" borderId="0" xfId="0" applyFont="1"/>
    <xf numFmtId="0" fontId="9" fillId="0" borderId="28" xfId="0" applyFont="1" applyBorder="1"/>
    <xf numFmtId="0" fontId="9" fillId="0" borderId="29" xfId="0" applyFont="1" applyBorder="1"/>
    <xf numFmtId="0" fontId="11" fillId="0" borderId="29" xfId="0" applyFont="1" applyBorder="1"/>
    <xf numFmtId="0" fontId="11" fillId="0" borderId="30" xfId="0" applyFont="1" applyBorder="1"/>
    <xf numFmtId="0" fontId="11" fillId="4" borderId="31" xfId="0" applyFont="1" applyFill="1" applyBorder="1"/>
    <xf numFmtId="0" fontId="11" fillId="0" borderId="32" xfId="0" applyFont="1" applyBorder="1"/>
    <xf numFmtId="0" fontId="11" fillId="6" borderId="31" xfId="0" applyFont="1" applyFill="1" applyBorder="1"/>
    <xf numFmtId="0" fontId="11" fillId="7" borderId="31" xfId="0" applyFont="1" applyFill="1" applyBorder="1"/>
    <xf numFmtId="0" fontId="11" fillId="2" borderId="31" xfId="0" applyFont="1" applyFill="1" applyBorder="1"/>
    <xf numFmtId="0" fontId="10" fillId="3" borderId="31" xfId="0" applyFont="1" applyFill="1" applyBorder="1" applyAlignment="1">
      <alignment horizontal="left" vertical="top"/>
    </xf>
    <xf numFmtId="0" fontId="8" fillId="3" borderId="31" xfId="0" applyFont="1" applyFill="1" applyBorder="1" applyAlignment="1">
      <alignment horizontal="left" vertical="top"/>
    </xf>
    <xf numFmtId="0" fontId="9" fillId="0" borderId="31" xfId="0" applyFont="1" applyBorder="1"/>
    <xf numFmtId="0" fontId="0" fillId="0" borderId="32" xfId="0" applyBorder="1"/>
    <xf numFmtId="0" fontId="13" fillId="0" borderId="31" xfId="0" applyFont="1" applyBorder="1"/>
    <xf numFmtId="0" fontId="13" fillId="0" borderId="0" xfId="0" applyFont="1"/>
    <xf numFmtId="0" fontId="41" fillId="0" borderId="32" xfId="0" applyFont="1" applyBorder="1"/>
    <xf numFmtId="0" fontId="9" fillId="8" borderId="33" xfId="0" applyFont="1" applyFill="1" applyBorder="1"/>
    <xf numFmtId="0" fontId="11" fillId="0" borderId="34" xfId="0" applyFont="1" applyBorder="1"/>
    <xf numFmtId="0" fontId="11" fillId="0" borderId="35" xfId="0" applyFont="1" applyBorder="1"/>
    <xf numFmtId="0" fontId="11" fillId="5" borderId="31" xfId="0" applyFont="1" applyFill="1" applyBorder="1"/>
    <xf numFmtId="0" fontId="10" fillId="3" borderId="36" xfId="0" applyFont="1" applyFill="1" applyBorder="1" applyAlignment="1">
      <alignment horizontal="left" vertical="top"/>
    </xf>
    <xf numFmtId="0" fontId="8" fillId="3" borderId="36" xfId="0" applyFont="1" applyFill="1" applyBorder="1" applyAlignment="1">
      <alignment horizontal="left" vertical="top"/>
    </xf>
    <xf numFmtId="0" fontId="11" fillId="0" borderId="31" xfId="0" applyFont="1" applyBorder="1"/>
    <xf numFmtId="0" fontId="42" fillId="0" borderId="0" xfId="0" applyFont="1"/>
    <xf numFmtId="0" fontId="43" fillId="0" borderId="1" xfId="0" applyFont="1" applyBorder="1" applyAlignment="1">
      <alignment horizontal="left" vertical="top"/>
    </xf>
    <xf numFmtId="0" fontId="44" fillId="0" borderId="0" xfId="0" applyFont="1"/>
    <xf numFmtId="0" fontId="39" fillId="4" borderId="0" xfId="0" applyFont="1" applyFill="1" applyAlignment="1">
      <alignment wrapText="1"/>
    </xf>
    <xf numFmtId="0" fontId="11" fillId="5" borderId="0" xfId="0" applyFont="1" applyFill="1" applyAlignment="1">
      <alignment wrapText="1"/>
    </xf>
    <xf numFmtId="0" fontId="11" fillId="6" borderId="0" xfId="0" applyFont="1" applyFill="1" applyAlignment="1">
      <alignment wrapText="1"/>
    </xf>
    <xf numFmtId="0" fontId="39" fillId="0" borderId="32" xfId="0" applyFont="1" applyBorder="1"/>
    <xf numFmtId="0" fontId="46" fillId="7" borderId="37" xfId="0" applyFont="1" applyFill="1" applyBorder="1"/>
    <xf numFmtId="0" fontId="16" fillId="0" borderId="11" xfId="0" applyFont="1" applyBorder="1"/>
    <xf numFmtId="0" fontId="47" fillId="0" borderId="26" xfId="0" applyFont="1" applyBorder="1"/>
    <xf numFmtId="0" fontId="48" fillId="0" borderId="26" xfId="0" applyFont="1" applyBorder="1"/>
    <xf numFmtId="0" fontId="49" fillId="0" borderId="26" xfId="0" applyFont="1" applyBorder="1"/>
    <xf numFmtId="0" fontId="48" fillId="0" borderId="0" xfId="0" applyFont="1"/>
    <xf numFmtId="0" fontId="48" fillId="0" borderId="0" xfId="0" applyFont="1" applyAlignment="1">
      <alignment horizontal="right"/>
    </xf>
    <xf numFmtId="0" fontId="2" fillId="7" borderId="9" xfId="0" applyFont="1" applyFill="1" applyBorder="1" applyAlignment="1">
      <alignment horizontal="left" vertical="top"/>
    </xf>
    <xf numFmtId="0" fontId="11" fillId="0" borderId="11" xfId="0" applyFont="1" applyBorder="1"/>
    <xf numFmtId="0" fontId="49" fillId="0" borderId="0" xfId="0" applyFont="1"/>
    <xf numFmtId="0" fontId="49" fillId="0" borderId="0" xfId="0" applyFont="1" applyAlignment="1">
      <alignment horizontal="right"/>
    </xf>
    <xf numFmtId="0" fontId="8" fillId="7" borderId="9" xfId="0" applyFont="1" applyFill="1" applyBorder="1" applyAlignment="1">
      <alignment horizontal="left" vertical="top"/>
    </xf>
    <xf numFmtId="0" fontId="49" fillId="6" borderId="0" xfId="0" applyFont="1" applyFill="1" applyAlignment="1">
      <alignment horizontal="right"/>
    </xf>
    <xf numFmtId="0" fontId="8" fillId="7" borderId="12" xfId="0" applyFont="1" applyFill="1" applyBorder="1" applyAlignment="1">
      <alignment horizontal="left" vertical="top"/>
    </xf>
    <xf numFmtId="0" fontId="49" fillId="0" borderId="38" xfId="0" applyFont="1" applyBorder="1"/>
    <xf numFmtId="0" fontId="48" fillId="0" borderId="39" xfId="0" applyFont="1" applyBorder="1" applyAlignment="1">
      <alignment horizontal="right"/>
    </xf>
    <xf numFmtId="0" fontId="49" fillId="0" borderId="39" xfId="0" applyFont="1" applyBorder="1" applyAlignment="1">
      <alignment horizontal="right"/>
    </xf>
    <xf numFmtId="0" fontId="49" fillId="0" borderId="40" xfId="0" applyFont="1" applyBorder="1" applyAlignment="1">
      <alignment horizontal="right"/>
    </xf>
    <xf numFmtId="0" fontId="48" fillId="0" borderId="27" xfId="0" applyFont="1" applyBorder="1"/>
    <xf numFmtId="0" fontId="48" fillId="0" borderId="27" xfId="0" applyFont="1" applyBorder="1" applyAlignment="1">
      <alignment horizontal="right"/>
    </xf>
    <xf numFmtId="0" fontId="49" fillId="12" borderId="27" xfId="0" applyFont="1" applyFill="1" applyBorder="1" applyAlignment="1">
      <alignment horizontal="right"/>
    </xf>
    <xf numFmtId="0" fontId="9" fillId="0" borderId="11" xfId="0" applyFont="1" applyBorder="1"/>
    <xf numFmtId="0" fontId="49" fillId="0" borderId="41" xfId="0" applyFont="1" applyBorder="1"/>
    <xf numFmtId="0" fontId="49" fillId="0" borderId="42" xfId="0" applyFont="1" applyBorder="1" applyAlignment="1">
      <alignment horizontal="right"/>
    </xf>
    <xf numFmtId="0" fontId="50" fillId="0" borderId="0" xfId="0" applyFont="1" applyAlignment="1">
      <alignment horizontal="right"/>
    </xf>
    <xf numFmtId="0" fontId="48" fillId="0" borderId="41" xfId="0" applyFont="1" applyBorder="1"/>
    <xf numFmtId="0" fontId="51" fillId="0" borderId="0" xfId="0" applyFont="1"/>
    <xf numFmtId="0" fontId="9" fillId="2" borderId="0" xfId="0" applyFont="1" applyFill="1"/>
    <xf numFmtId="0" fontId="48" fillId="0" borderId="43" xfId="0" applyFont="1" applyBorder="1"/>
    <xf numFmtId="0" fontId="48" fillId="0" borderId="44" xfId="0" applyFont="1" applyBorder="1" applyAlignment="1">
      <alignment horizontal="right"/>
    </xf>
    <xf numFmtId="0" fontId="48" fillId="0" borderId="44" xfId="0" applyFont="1" applyBorder="1"/>
    <xf numFmtId="0" fontId="49" fillId="0" borderId="44" xfId="0" applyFont="1" applyBorder="1" applyAlignment="1">
      <alignment horizontal="right"/>
    </xf>
    <xf numFmtId="0" fontId="49" fillId="0" borderId="45" xfId="0" applyFont="1" applyBorder="1" applyAlignment="1">
      <alignment horizontal="right"/>
    </xf>
    <xf numFmtId="2" fontId="11" fillId="0" borderId="0" xfId="0" applyNumberFormat="1" applyFont="1"/>
    <xf numFmtId="0" fontId="52" fillId="0" borderId="0" xfId="0" applyFont="1"/>
    <xf numFmtId="0" fontId="52" fillId="0" borderId="11" xfId="0" applyFont="1" applyBorder="1"/>
    <xf numFmtId="0" fontId="53" fillId="0" borderId="0" xfId="0" applyFont="1"/>
    <xf numFmtId="0" fontId="54" fillId="0" borderId="0" xfId="0" applyFont="1"/>
    <xf numFmtId="0" fontId="55" fillId="13" borderId="0" xfId="0" applyFont="1" applyFill="1"/>
    <xf numFmtId="0" fontId="14" fillId="13" borderId="0" xfId="0" applyFont="1" applyFill="1"/>
    <xf numFmtId="2" fontId="11" fillId="0" borderId="11" xfId="0" applyNumberFormat="1" applyFont="1" applyBorder="1"/>
    <xf numFmtId="0" fontId="11" fillId="13" borderId="0" xfId="0" applyFont="1" applyFill="1"/>
    <xf numFmtId="0" fontId="11" fillId="14" borderId="0" xfId="0" applyFont="1" applyFill="1"/>
    <xf numFmtId="0" fontId="14" fillId="0" borderId="37" xfId="0" applyFont="1" applyBorder="1"/>
    <xf numFmtId="0" fontId="11" fillId="0" borderId="46" xfId="0" applyFont="1" applyBorder="1"/>
    <xf numFmtId="0" fontId="11" fillId="0" borderId="47" xfId="0" applyFont="1" applyBorder="1"/>
    <xf numFmtId="2" fontId="11" fillId="0" borderId="49" xfId="0" applyNumberFormat="1" applyFont="1" applyBorder="1"/>
    <xf numFmtId="0" fontId="11" fillId="0" borderId="48" xfId="0" applyFont="1" applyBorder="1"/>
    <xf numFmtId="0" fontId="11" fillId="0" borderId="27" xfId="0" applyFont="1" applyBorder="1"/>
    <xf numFmtId="0" fontId="56" fillId="0" borderId="0" xfId="0" applyFont="1"/>
    <xf numFmtId="0" fontId="58" fillId="0" borderId="0" xfId="0" applyFont="1"/>
    <xf numFmtId="0" fontId="48" fillId="0" borderId="37" xfId="0" applyFont="1" applyBorder="1"/>
    <xf numFmtId="0" fontId="48" fillId="0" borderId="46" xfId="0" applyFont="1" applyBorder="1" applyAlignment="1">
      <alignment horizontal="right"/>
    </xf>
    <xf numFmtId="0" fontId="48" fillId="0" borderId="46" xfId="0" applyFont="1" applyBorder="1"/>
    <xf numFmtId="0" fontId="48" fillId="0" borderId="11" xfId="0" applyFont="1" applyBorder="1"/>
    <xf numFmtId="0" fontId="59" fillId="0" borderId="0" xfId="0" applyFont="1" applyAlignment="1">
      <alignment horizontal="right"/>
    </xf>
    <xf numFmtId="0" fontId="48" fillId="16" borderId="11" xfId="0" applyFont="1" applyFill="1" applyBorder="1"/>
    <xf numFmtId="0" fontId="48" fillId="0" borderId="48" xfId="0" applyFont="1" applyBorder="1"/>
    <xf numFmtId="0" fontId="48" fillId="0" borderId="27" xfId="0" applyFont="1" applyBorder="1" applyAlignment="1">
      <alignment horizontal="left"/>
    </xf>
    <xf numFmtId="0" fontId="11" fillId="0" borderId="19" xfId="0" applyFont="1" applyBorder="1"/>
    <xf numFmtId="0" fontId="11" fillId="0" borderId="49" xfId="0" applyFont="1" applyBorder="1"/>
    <xf numFmtId="0" fontId="37" fillId="0" borderId="0" xfId="0" applyFont="1" applyAlignment="1">
      <alignment wrapText="1"/>
    </xf>
    <xf numFmtId="0" fontId="48" fillId="16" borderId="0" xfId="0" applyFont="1" applyFill="1"/>
    <xf numFmtId="0" fontId="60" fillId="0" borderId="0" xfId="0" applyFont="1"/>
    <xf numFmtId="0" fontId="37" fillId="0" borderId="0" xfId="0" applyFont="1" applyAlignment="1">
      <alignment horizontal="left" vertical="top"/>
    </xf>
    <xf numFmtId="0" fontId="10" fillId="0" borderId="0" xfId="0" applyFont="1" applyAlignment="1">
      <alignment horizontal="left" vertical="top"/>
    </xf>
    <xf numFmtId="0" fontId="8" fillId="0" borderId="0" xfId="0" applyFont="1" applyAlignment="1">
      <alignment horizontal="left" vertical="top"/>
    </xf>
    <xf numFmtId="0" fontId="61" fillId="0" borderId="0" xfId="0" applyFont="1"/>
    <xf numFmtId="0" fontId="4" fillId="0" borderId="0" xfId="0" applyFont="1" applyAlignment="1">
      <alignment horizontal="left" vertical="top"/>
    </xf>
    <xf numFmtId="0" fontId="62" fillId="0" borderId="46" xfId="0" applyFont="1" applyBorder="1" applyAlignment="1">
      <alignment horizontal="right"/>
    </xf>
    <xf numFmtId="0" fontId="49" fillId="0" borderId="46" xfId="0" applyFont="1" applyBorder="1"/>
    <xf numFmtId="0" fontId="48" fillId="0" borderId="47" xfId="0" applyFont="1" applyBorder="1" applyAlignment="1">
      <alignment horizontal="right"/>
    </xf>
    <xf numFmtId="0" fontId="62" fillId="0" borderId="27" xfId="0" applyFont="1" applyBorder="1" applyAlignment="1">
      <alignment horizontal="right"/>
    </xf>
    <xf numFmtId="0" fontId="10" fillId="0" borderId="49" xfId="0" applyFont="1" applyBorder="1" applyAlignment="1">
      <alignment horizontal="left" vertical="top"/>
    </xf>
    <xf numFmtId="0" fontId="63" fillId="0" borderId="0" xfId="0" applyFont="1" applyAlignment="1">
      <alignment horizontal="right"/>
    </xf>
    <xf numFmtId="0" fontId="49" fillId="0" borderId="27" xfId="0" applyFont="1" applyBorder="1"/>
    <xf numFmtId="0" fontId="10" fillId="0" borderId="19" xfId="0" applyFont="1" applyBorder="1" applyAlignment="1">
      <alignment horizontal="left" vertical="top"/>
    </xf>
    <xf numFmtId="0" fontId="64" fillId="0" borderId="0" xfId="0" applyFont="1"/>
    <xf numFmtId="0" fontId="64" fillId="0" borderId="27" xfId="0" applyFont="1" applyBorder="1"/>
    <xf numFmtId="0" fontId="60" fillId="15" borderId="0" xfId="0" applyFont="1" applyFill="1"/>
    <xf numFmtId="0" fontId="11" fillId="17" borderId="0" xfId="0" applyFont="1" applyFill="1"/>
    <xf numFmtId="0" fontId="11" fillId="0" borderId="0" xfId="0" applyFont="1" applyAlignment="1">
      <alignment wrapText="1"/>
    </xf>
    <xf numFmtId="0" fontId="11" fillId="0" borderId="0" xfId="0" applyFont="1" applyAlignment="1">
      <alignment vertical="center" wrapText="1"/>
    </xf>
    <xf numFmtId="0" fontId="65" fillId="0" borderId="0" xfId="0" applyFont="1"/>
    <xf numFmtId="164" fontId="11" fillId="0" borderId="27" xfId="0" applyNumberFormat="1" applyFont="1" applyBorder="1"/>
    <xf numFmtId="0" fontId="11" fillId="0" borderId="50" xfId="0" applyFont="1" applyBorder="1"/>
    <xf numFmtId="0" fontId="11" fillId="0" borderId="51" xfId="0" applyFont="1" applyBorder="1"/>
    <xf numFmtId="0" fontId="11" fillId="0" borderId="52" xfId="0" applyFont="1" applyBorder="1"/>
    <xf numFmtId="2" fontId="11" fillId="0" borderId="53" xfId="0" applyNumberFormat="1" applyFont="1" applyBorder="1"/>
    <xf numFmtId="2" fontId="11" fillId="0" borderId="54" xfId="0" applyNumberFormat="1" applyFont="1" applyBorder="1"/>
    <xf numFmtId="2" fontId="11" fillId="0" borderId="55" xfId="0" applyNumberFormat="1" applyFont="1" applyBorder="1"/>
    <xf numFmtId="2" fontId="11" fillId="0" borderId="56" xfId="0" applyNumberFormat="1" applyFont="1" applyBorder="1"/>
    <xf numFmtId="2" fontId="11" fillId="0" borderId="57" xfId="0" applyNumberFormat="1" applyFont="1" applyBorder="1"/>
    <xf numFmtId="165" fontId="11" fillId="0" borderId="0" xfId="0" applyNumberFormat="1" applyFont="1"/>
    <xf numFmtId="165" fontId="11" fillId="0" borderId="53" xfId="0" applyNumberFormat="1" applyFont="1" applyBorder="1"/>
    <xf numFmtId="165" fontId="11" fillId="0" borderId="54" xfId="0" applyNumberFormat="1" applyFont="1" applyBorder="1"/>
    <xf numFmtId="0" fontId="11" fillId="0" borderId="55" xfId="0" applyFont="1" applyBorder="1"/>
    <xf numFmtId="0" fontId="11" fillId="0" borderId="56" xfId="0" applyFont="1" applyBorder="1"/>
    <xf numFmtId="0" fontId="11" fillId="0" borderId="57" xfId="0" applyFont="1" applyBorder="1"/>
    <xf numFmtId="0" fontId="66" fillId="0" borderId="0" xfId="0" applyFont="1"/>
    <xf numFmtId="0" fontId="45" fillId="0" borderId="0" xfId="1"/>
    <xf numFmtId="0" fontId="67" fillId="0" borderId="0" xfId="0" applyFont="1"/>
    <xf numFmtId="0" fontId="68" fillId="0" borderId="0" xfId="0" applyFont="1"/>
    <xf numFmtId="0" fontId="69" fillId="0" borderId="0" xfId="1" applyFont="1"/>
    <xf numFmtId="0" fontId="70" fillId="0" borderId="0" xfId="0" applyFont="1"/>
    <xf numFmtId="0" fontId="71" fillId="0" borderId="0" xfId="0" applyFont="1"/>
    <xf numFmtId="0" fontId="2" fillId="0" borderId="5" xfId="0" applyFont="1" applyBorder="1" applyAlignment="1">
      <alignment horizontal="center" vertical="top"/>
    </xf>
    <xf numFmtId="0" fontId="3" fillId="0" borderId="5" xfId="0" applyFont="1" applyBorder="1"/>
    <xf numFmtId="0" fontId="2" fillId="0" borderId="1" xfId="0" applyFont="1" applyBorder="1" applyAlignment="1">
      <alignment horizontal="center" vertical="top"/>
    </xf>
    <xf numFmtId="0" fontId="3" fillId="0" borderId="6" xfId="0" applyFont="1" applyBorder="1"/>
    <xf numFmtId="0" fontId="2" fillId="0" borderId="2" xfId="0" applyFont="1" applyBorder="1" applyAlignment="1">
      <alignment horizontal="center" vertical="top"/>
    </xf>
    <xf numFmtId="0" fontId="3" fillId="0" borderId="3" xfId="0" applyFont="1" applyBorder="1"/>
    <xf numFmtId="0" fontId="3" fillId="0" borderId="4" xfId="0" applyFont="1" applyBorder="1"/>
    <xf numFmtId="0" fontId="4" fillId="0" borderId="5" xfId="0" applyFont="1" applyBorder="1" applyAlignment="1">
      <alignment horizontal="center" vertical="top"/>
    </xf>
    <xf numFmtId="0" fontId="8" fillId="0" borderId="1" xfId="0" applyFont="1" applyBorder="1" applyAlignment="1">
      <alignment horizontal="left" vertical="top"/>
    </xf>
    <xf numFmtId="0" fontId="0" fillId="0" borderId="0" xfId="0"/>
    <xf numFmtId="0" fontId="48" fillId="0" borderId="0" xfId="0" applyFont="1" applyAlignment="1">
      <alignment vertical="center" wrapText="1"/>
    </xf>
    <xf numFmtId="0" fontId="60" fillId="15" borderId="0" xfId="0" applyFont="1" applyFill="1"/>
    <xf numFmtId="0" fontId="57" fillId="15" borderId="0" xfId="0" applyFont="1" applyFill="1"/>
    <xf numFmtId="0" fontId="58" fillId="0" borderId="0" xfId="0" applyFont="1"/>
    <xf numFmtId="0" fontId="49" fillId="0" borderId="47" xfId="0" applyFont="1" applyBorder="1" applyAlignment="1">
      <alignment wrapText="1"/>
    </xf>
    <xf numFmtId="0" fontId="3" fillId="0" borderId="19" xfId="0" applyFont="1" applyBorder="1"/>
    <xf numFmtId="0" fontId="3" fillId="0" borderId="49" xfId="0" applyFont="1" applyBorder="1"/>
    <xf numFmtId="0" fontId="9" fillId="0" borderId="47" xfId="0" applyFont="1" applyBorder="1" applyAlignment="1">
      <alignment wrapText="1"/>
    </xf>
    <xf numFmtId="0" fontId="9" fillId="0" borderId="0" xfId="0" applyFont="1" applyAlignment="1">
      <alignment vertical="center" wrapText="1"/>
    </xf>
    <xf numFmtId="0" fontId="37" fillId="0" borderId="46" xfId="0" applyFont="1" applyBorder="1" applyAlignment="1">
      <alignment horizontal="left" vertical="top"/>
    </xf>
    <xf numFmtId="0" fontId="3" fillId="0" borderId="27" xfId="0" applyFont="1" applyBorder="1"/>
    <xf numFmtId="0" fontId="48" fillId="0" borderId="46" xfId="0" applyFont="1" applyBorder="1"/>
    <xf numFmtId="0" fontId="9" fillId="0" borderId="46" xfId="0" applyFont="1" applyBorder="1" applyAlignment="1">
      <alignment vertical="center" wrapText="1"/>
    </xf>
    <xf numFmtId="0" fontId="18" fillId="0" borderId="0" xfId="0" applyFont="1" applyAlignment="1">
      <alignment horizontal="center" vertical="top"/>
    </xf>
    <xf numFmtId="0" fontId="8" fillId="0" borderId="24" xfId="0" applyFont="1" applyBorder="1" applyAlignment="1">
      <alignment horizontal="left" vertical="top"/>
    </xf>
    <xf numFmtId="0" fontId="3" fillId="0" borderId="25" xfId="0" applyFont="1" applyBorder="1"/>
    <xf numFmtId="0" fontId="25" fillId="0" borderId="1" xfId="0" applyFont="1" applyBorder="1" applyAlignment="1">
      <alignment horizontal="left" vertical="top"/>
    </xf>
    <xf numFmtId="3" fontId="25" fillId="0" borderId="1" xfId="0" applyNumberFormat="1" applyFont="1" applyBorder="1" applyAlignment="1">
      <alignment horizontal="left" vertical="top"/>
    </xf>
    <xf numFmtId="0" fontId="31" fillId="11" borderId="0" xfId="0" applyFont="1" applyFill="1" applyAlignment="1">
      <alignment horizontal="center"/>
    </xf>
    <xf numFmtId="0" fontId="14"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nlinelibrary.wiley.com/doi/10.1111/jiec.13345" TargetMode="External"/><Relationship Id="rId2" Type="http://schemas.openxmlformats.org/officeDocument/2006/relationships/hyperlink" Target="https://www.sciencedirect.com/science/article/pii/S2667378922000244" TargetMode="External"/><Relationship Id="rId1" Type="http://schemas.openxmlformats.org/officeDocument/2006/relationships/hyperlink" Target="https://www.nature.com/articles/s41560-023-01355-z" TargetMode="External"/><Relationship Id="rId4" Type="http://schemas.openxmlformats.org/officeDocument/2006/relationships/hyperlink" Target="https://www.sciencedirect.com/science/article/pii/S095965261931840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0959652619318402" TargetMode="External"/><Relationship Id="rId13" Type="http://schemas.openxmlformats.org/officeDocument/2006/relationships/hyperlink" Target="https://www.sciencedirect.com/science/article/pii/S0959652619318402" TargetMode="External"/><Relationship Id="rId3" Type="http://schemas.openxmlformats.org/officeDocument/2006/relationships/hyperlink" Target="https://www.sciencedirect.com/science/article/pii/S0959652619318402" TargetMode="External"/><Relationship Id="rId7" Type="http://schemas.openxmlformats.org/officeDocument/2006/relationships/hyperlink" Target="https://www.sciencedirect.com/science/article/pii/S0959652619318402" TargetMode="External"/><Relationship Id="rId12" Type="http://schemas.openxmlformats.org/officeDocument/2006/relationships/hyperlink" Target="https://www.sciencedirect.com/science/article/pii/S0959652619318402" TargetMode="External"/><Relationship Id="rId17" Type="http://schemas.openxmlformats.org/officeDocument/2006/relationships/comments" Target="../comments1.xml"/><Relationship Id="rId2" Type="http://schemas.openxmlformats.org/officeDocument/2006/relationships/hyperlink" Target="https://www.sciencedirect.com/science/article/pii/S0959652619318402" TargetMode="External"/><Relationship Id="rId16" Type="http://schemas.openxmlformats.org/officeDocument/2006/relationships/vmlDrawing" Target="../drawings/vmlDrawing1.vml"/><Relationship Id="rId1" Type="http://schemas.openxmlformats.org/officeDocument/2006/relationships/hyperlink" Target="https://www.sciencedirect.com/science/article/pii/S0959652619318402" TargetMode="External"/><Relationship Id="rId6" Type="http://schemas.openxmlformats.org/officeDocument/2006/relationships/hyperlink" Target="https://www.sciencedirect.com/science/article/pii/S0959652619318402" TargetMode="External"/><Relationship Id="rId11" Type="http://schemas.openxmlformats.org/officeDocument/2006/relationships/hyperlink" Target="https://www.sciencedirect.com/science/article/pii/S0959652619318402" TargetMode="External"/><Relationship Id="rId5" Type="http://schemas.openxmlformats.org/officeDocument/2006/relationships/hyperlink" Target="https://www.sciencedirect.com/science/article/pii/S0959652619318402" TargetMode="External"/><Relationship Id="rId15" Type="http://schemas.openxmlformats.org/officeDocument/2006/relationships/hyperlink" Target="https://www.sciencedirect.com/science/article/pii/S0959652619318402" TargetMode="External"/><Relationship Id="rId10" Type="http://schemas.openxmlformats.org/officeDocument/2006/relationships/hyperlink" Target="https://www.sciencedirect.com/science/article/pii/S0959652619318402" TargetMode="External"/><Relationship Id="rId4" Type="http://schemas.openxmlformats.org/officeDocument/2006/relationships/hyperlink" Target="https://www.sciencedirect.com/science/article/pii/S0959652619318402" TargetMode="External"/><Relationship Id="rId9" Type="http://schemas.openxmlformats.org/officeDocument/2006/relationships/hyperlink" Target="https://www.sciencedirect.com/science/article/pii/S0959652619318402" TargetMode="External"/><Relationship Id="rId14" Type="http://schemas.openxmlformats.org/officeDocument/2006/relationships/hyperlink" Target="https://www.sciencedirect.com/science/article/pii/S09596526193184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959652619318402" TargetMode="External"/><Relationship Id="rId13" Type="http://schemas.openxmlformats.org/officeDocument/2006/relationships/hyperlink" Target="https://www.sciencedirect.com/science/article/pii/S0959652619318402" TargetMode="External"/><Relationship Id="rId18" Type="http://schemas.openxmlformats.org/officeDocument/2006/relationships/hyperlink" Target="https://www.sciencedirect.com/science/article/pii/S0959652619318402" TargetMode="External"/><Relationship Id="rId3" Type="http://schemas.openxmlformats.org/officeDocument/2006/relationships/hyperlink" Target="https://www.sciencedirect.com/science/article/pii/S0959652619318402" TargetMode="External"/><Relationship Id="rId7" Type="http://schemas.openxmlformats.org/officeDocument/2006/relationships/hyperlink" Target="https://www.sciencedirect.com/science/article/pii/S0959652619318402" TargetMode="External"/><Relationship Id="rId12" Type="http://schemas.openxmlformats.org/officeDocument/2006/relationships/hyperlink" Target="https://www.sciencedirect.com/science/article/pii/S0959652619318402" TargetMode="External"/><Relationship Id="rId17" Type="http://schemas.openxmlformats.org/officeDocument/2006/relationships/hyperlink" Target="https://www.sciencedirect.com/science/article/pii/S0959652619318402" TargetMode="External"/><Relationship Id="rId2" Type="http://schemas.openxmlformats.org/officeDocument/2006/relationships/hyperlink" Target="https://www.ic.gc.ca/eic/site/mc-mc.nsf/vwapj/VCF_Diesel.pdf/$file/VCF_Diesel.pdf" TargetMode="External"/><Relationship Id="rId16" Type="http://schemas.openxmlformats.org/officeDocument/2006/relationships/hyperlink" Target="https://www.sciencedirect.com/science/article/pii/S0959652619318402" TargetMode="External"/><Relationship Id="rId1" Type="http://schemas.openxmlformats.org/officeDocument/2006/relationships/hyperlink" Target="https://www.sciencedirect.com/science/article/pii/S0959652619318402" TargetMode="External"/><Relationship Id="rId6" Type="http://schemas.openxmlformats.org/officeDocument/2006/relationships/hyperlink" Target="https://www.sciencedirect.com/science/article/pii/S0959652619318402" TargetMode="External"/><Relationship Id="rId11" Type="http://schemas.openxmlformats.org/officeDocument/2006/relationships/hyperlink" Target="https://www.sciencedirect.com/science/article/pii/S0959652619318402" TargetMode="External"/><Relationship Id="rId5" Type="http://schemas.openxmlformats.org/officeDocument/2006/relationships/hyperlink" Target="https://www.sciencedirect.com/science/article/pii/S0959652619318402" TargetMode="External"/><Relationship Id="rId15" Type="http://schemas.openxmlformats.org/officeDocument/2006/relationships/hyperlink" Target="https://www.sciencedirect.com/science/article/pii/S0959652619318402" TargetMode="External"/><Relationship Id="rId10" Type="http://schemas.openxmlformats.org/officeDocument/2006/relationships/hyperlink" Target="https://www.sciencedirect.com/science/article/pii/S0959652619318402" TargetMode="External"/><Relationship Id="rId4" Type="http://schemas.openxmlformats.org/officeDocument/2006/relationships/hyperlink" Target="https://www.sciencedirect.com/science/article/pii/S0959652619318402" TargetMode="External"/><Relationship Id="rId9" Type="http://schemas.openxmlformats.org/officeDocument/2006/relationships/hyperlink" Target="https://www.sciencedirect.com/science/article/pii/S0959652619318402" TargetMode="External"/><Relationship Id="rId14" Type="http://schemas.openxmlformats.org/officeDocument/2006/relationships/hyperlink" Target="https://www.sciencedirect.com/science/article/pii/S095965261931840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nature.com/articles/s41560-023-01355-z" TargetMode="External"/><Relationship Id="rId2" Type="http://schemas.openxmlformats.org/officeDocument/2006/relationships/hyperlink" Target="https://onlinelibrary.wiley.com/doi/10.1111/jiec.13345" TargetMode="External"/><Relationship Id="rId1" Type="http://schemas.openxmlformats.org/officeDocument/2006/relationships/hyperlink" Target="https://www.sciencedirect.com/science/article/pii/S2667378922000244" TargetMode="External"/><Relationship Id="rId6" Type="http://schemas.openxmlformats.org/officeDocument/2006/relationships/hyperlink" Target="https://onlinelibrary.wiley.com/doi/10.1111/jiec.13345" TargetMode="External"/><Relationship Id="rId5" Type="http://schemas.openxmlformats.org/officeDocument/2006/relationships/hyperlink" Target="https://iea.blob.core.windows.net/assets/26ca51d0-4a42-4649-a7c0-552d75ddf9b2/WorldEnergyOutlook2023.pdf" TargetMode="External"/><Relationship Id="rId4" Type="http://schemas.openxmlformats.org/officeDocument/2006/relationships/hyperlink" Target="https://www.sciencedirect.com/science/article/pii/S2667378922000244"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sciencedirect.com/science/article/pii/S0959652619318402" TargetMode="External"/><Relationship Id="rId13" Type="http://schemas.openxmlformats.org/officeDocument/2006/relationships/hyperlink" Target="https://www.sciencedirect.com/science/article/pii/S0959652619318402" TargetMode="External"/><Relationship Id="rId18" Type="http://schemas.openxmlformats.org/officeDocument/2006/relationships/hyperlink" Target="https://www.sciencedirect.com/science/article/pii/S0959652619318402" TargetMode="External"/><Relationship Id="rId3" Type="http://schemas.openxmlformats.org/officeDocument/2006/relationships/hyperlink" Target="https://www.sciencedirect.com/science/article/pii/S0959652619318402" TargetMode="External"/><Relationship Id="rId7" Type="http://schemas.openxmlformats.org/officeDocument/2006/relationships/hyperlink" Target="https://www.sciencedirect.com/science/article/pii/S0959652619318402" TargetMode="External"/><Relationship Id="rId12" Type="http://schemas.openxmlformats.org/officeDocument/2006/relationships/hyperlink" Target="https://www.sciencedirect.com/science/article/pii/S0959652619318402" TargetMode="External"/><Relationship Id="rId17" Type="http://schemas.openxmlformats.org/officeDocument/2006/relationships/hyperlink" Target="https://www.sciencedirect.com/science/article/pii/S0959652619318402" TargetMode="External"/><Relationship Id="rId2" Type="http://schemas.openxmlformats.org/officeDocument/2006/relationships/hyperlink" Target="https://www.sciencedirect.com/science/article/pii/S0959652619318402" TargetMode="External"/><Relationship Id="rId16" Type="http://schemas.openxmlformats.org/officeDocument/2006/relationships/hyperlink" Target="https://www.sciencedirect.com/science/article/pii/S0959652619318402" TargetMode="External"/><Relationship Id="rId1" Type="http://schemas.openxmlformats.org/officeDocument/2006/relationships/hyperlink" Target="https://www.sciencedirect.com/science/article/pii/S0959652619318402" TargetMode="External"/><Relationship Id="rId6" Type="http://schemas.openxmlformats.org/officeDocument/2006/relationships/hyperlink" Target="https://www.sciencedirect.com/science/article/pii/S0959652619318402" TargetMode="External"/><Relationship Id="rId11" Type="http://schemas.openxmlformats.org/officeDocument/2006/relationships/hyperlink" Target="https://www.sciencedirect.com/science/article/pii/S0959652619318402" TargetMode="External"/><Relationship Id="rId5" Type="http://schemas.openxmlformats.org/officeDocument/2006/relationships/hyperlink" Target="https://www.sciencedirect.com/science/article/pii/S0959652619318402" TargetMode="External"/><Relationship Id="rId15" Type="http://schemas.openxmlformats.org/officeDocument/2006/relationships/hyperlink" Target="https://www.sciencedirect.com/science/article/pii/S0959652619318402" TargetMode="External"/><Relationship Id="rId10" Type="http://schemas.openxmlformats.org/officeDocument/2006/relationships/hyperlink" Target="https://www.sciencedirect.com/science/article/pii/S0959652619318402" TargetMode="External"/><Relationship Id="rId4" Type="http://schemas.openxmlformats.org/officeDocument/2006/relationships/hyperlink" Target="https://www.sciencedirect.com/science/article/pii/S0959652619318402" TargetMode="External"/><Relationship Id="rId9" Type="http://schemas.openxmlformats.org/officeDocument/2006/relationships/hyperlink" Target="https://www.sciencedirect.com/science/article/pii/S0959652619318402" TargetMode="External"/><Relationship Id="rId14" Type="http://schemas.openxmlformats.org/officeDocument/2006/relationships/hyperlink" Target="https://www.sciencedirect.com/science/article/pii/S095965261931840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sciencedirect.com/science/article/pii/S0921344920303050" TargetMode="External"/><Relationship Id="rId2" Type="http://schemas.openxmlformats.org/officeDocument/2006/relationships/hyperlink" Target="https://www.sciencedirect.com/science/article/pii/S0921344920303050" TargetMode="External"/><Relationship Id="rId1" Type="http://schemas.openxmlformats.org/officeDocument/2006/relationships/hyperlink" Target="https://www.sciencedirect.com/science/article/pii/S0921344920303050" TargetMode="External"/><Relationship Id="rId6" Type="http://schemas.openxmlformats.org/officeDocument/2006/relationships/hyperlink" Target="https://www.sciencedirect.com/topics/engineering/steel-product" TargetMode="External"/><Relationship Id="rId5" Type="http://schemas.openxmlformats.org/officeDocument/2006/relationships/hyperlink" Target="https://www.sciencedirect.com/topics/engineering/glass-fibre-reinforced-plastic" TargetMode="External"/><Relationship Id="rId4" Type="http://schemas.openxmlformats.org/officeDocument/2006/relationships/hyperlink" Target="https://www.sciencedirect.com/science/article/pii/S0921344920303050"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sciencedirect.com/science/article/pii/S2210670720305606" TargetMode="External"/><Relationship Id="rId1" Type="http://schemas.openxmlformats.org/officeDocument/2006/relationships/hyperlink" Target="https://www.absoluterescue.com/vehicle/heavy-rescue/garbage-truck-weight-wet-dry/"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2"/>
  <sheetViews>
    <sheetView workbookViewId="0">
      <selection activeCell="A2" sqref="A2:C7"/>
    </sheetView>
  </sheetViews>
  <sheetFormatPr defaultColWidth="12.42578125" defaultRowHeight="15.75" customHeight="1"/>
  <cols>
    <col min="1" max="16384" width="12.42578125" style="154"/>
  </cols>
  <sheetData>
    <row r="1" spans="1:3">
      <c r="A1" s="205" t="s">
        <v>569</v>
      </c>
    </row>
    <row r="2" spans="1:3" ht="15.75" customHeight="1">
      <c r="A2" s="206" t="s">
        <v>571</v>
      </c>
      <c r="B2" s="206" t="s">
        <v>572</v>
      </c>
    </row>
    <row r="3" spans="1:3" ht="15">
      <c r="A3" s="1" t="s">
        <v>570</v>
      </c>
      <c r="B3" s="204" t="s">
        <v>567</v>
      </c>
    </row>
    <row r="4" spans="1:3" ht="15">
      <c r="A4" s="1"/>
    </row>
    <row r="5" spans="1:3" ht="15">
      <c r="A5" s="1"/>
    </row>
    <row r="6" spans="1:3" ht="15.75" customHeight="1">
      <c r="A6" s="206" t="s">
        <v>568</v>
      </c>
    </row>
    <row r="7" spans="1:3" ht="15.75" customHeight="1">
      <c r="A7" s="206" t="s">
        <v>571</v>
      </c>
      <c r="B7" s="206" t="s">
        <v>572</v>
      </c>
    </row>
    <row r="8" spans="1:3" ht="15.75" customHeight="1">
      <c r="A8" s="154" t="s">
        <v>565</v>
      </c>
      <c r="B8" s="154" t="s">
        <v>566</v>
      </c>
      <c r="C8" s="207"/>
    </row>
    <row r="9" spans="1:3" ht="15.75" customHeight="1">
      <c r="A9" s="154" t="s">
        <v>538</v>
      </c>
      <c r="B9" s="207" t="s">
        <v>560</v>
      </c>
    </row>
    <row r="10" spans="1:3" ht="15.75" customHeight="1">
      <c r="A10" s="154" t="s">
        <v>561</v>
      </c>
      <c r="B10" s="207" t="s">
        <v>562</v>
      </c>
    </row>
    <row r="11" spans="1:3" ht="15.75" customHeight="1">
      <c r="A11" s="154" t="s">
        <v>563</v>
      </c>
      <c r="B11" s="207" t="s">
        <v>564</v>
      </c>
    </row>
    <row r="12" spans="1:3" ht="15.75" customHeight="1">
      <c r="A12" s="154" t="s">
        <v>559</v>
      </c>
      <c r="B12" s="207" t="s">
        <v>508</v>
      </c>
    </row>
    <row r="13" spans="1:3" ht="15.75" customHeight="1">
      <c r="A13" s="208" t="s">
        <v>539</v>
      </c>
      <c r="B13" s="209" t="s">
        <v>540</v>
      </c>
    </row>
    <row r="14" spans="1:3" ht="15.75" customHeight="1">
      <c r="A14" s="208" t="s">
        <v>541</v>
      </c>
      <c r="B14" s="209" t="s">
        <v>542</v>
      </c>
    </row>
    <row r="15" spans="1:3" ht="15.75" customHeight="1">
      <c r="A15" s="208" t="s">
        <v>543</v>
      </c>
      <c r="B15" s="209" t="s">
        <v>544</v>
      </c>
    </row>
    <row r="16" spans="1:3" ht="15.75" customHeight="1">
      <c r="A16" s="208" t="s">
        <v>545</v>
      </c>
      <c r="B16" s="209" t="s">
        <v>546</v>
      </c>
    </row>
    <row r="17" spans="1:2" ht="15.75" customHeight="1">
      <c r="A17" s="208" t="s">
        <v>547</v>
      </c>
      <c r="B17" s="209" t="s">
        <v>548</v>
      </c>
    </row>
    <row r="18" spans="1:2" ht="15.75" customHeight="1">
      <c r="A18" s="208" t="s">
        <v>549</v>
      </c>
      <c r="B18" s="209" t="s">
        <v>550</v>
      </c>
    </row>
    <row r="19" spans="1:2" ht="15.75" customHeight="1">
      <c r="A19" s="208" t="s">
        <v>551</v>
      </c>
      <c r="B19" s="209" t="s">
        <v>552</v>
      </c>
    </row>
    <row r="20" spans="1:2" ht="15.75" customHeight="1">
      <c r="A20" s="208" t="s">
        <v>553</v>
      </c>
      <c r="B20" s="209" t="s">
        <v>554</v>
      </c>
    </row>
    <row r="21" spans="1:2" ht="15.75" customHeight="1">
      <c r="A21" s="208" t="s">
        <v>555</v>
      </c>
      <c r="B21" s="209" t="s">
        <v>556</v>
      </c>
    </row>
    <row r="22" spans="1:2" ht="15.75" customHeight="1">
      <c r="A22" s="208" t="s">
        <v>557</v>
      </c>
      <c r="B22" s="209" t="s">
        <v>558</v>
      </c>
    </row>
  </sheetData>
  <hyperlinks>
    <hyperlink ref="B9" r:id="rId1" display="https://www.nature.com/articles/s41560-023-01355-z" xr:uid="{1061FC9B-9D49-2A43-97A8-7434E382A3DE}"/>
    <hyperlink ref="B11" r:id="rId2" display="https://www.sciencedirect.com/science/article/pii/S2667378922000244" xr:uid="{BA00ED76-7F3F-EE45-8C1A-92F76EC0D29E}"/>
    <hyperlink ref="B12" r:id="rId3" display="https://onlinelibrary.wiley.com/doi/10.1111/jiec.13345" xr:uid="{04AD0B04-F21F-084C-AD8C-02C25D4549A4}"/>
    <hyperlink ref="B3" r:id="rId4" location="cebib0010" xr:uid="{01F0B42E-89CC-B442-B898-BE09D39B711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96"/>
  <sheetViews>
    <sheetView topLeftCell="A4" workbookViewId="0">
      <selection activeCell="D45" sqref="D45"/>
    </sheetView>
  </sheetViews>
  <sheetFormatPr defaultColWidth="12.42578125" defaultRowHeight="15.75" customHeight="1"/>
  <cols>
    <col min="1" max="1" width="24" customWidth="1"/>
    <col min="2" max="2" width="19.42578125" customWidth="1"/>
    <col min="4" max="4" width="14.140625" customWidth="1"/>
    <col min="5" max="5" width="11.28515625" customWidth="1"/>
    <col min="8" max="8" width="32.42578125" customWidth="1"/>
    <col min="9" max="9" width="16.7109375" customWidth="1"/>
    <col min="10" max="10" width="12.85546875" customWidth="1"/>
    <col min="11" max="11" width="17" customWidth="1"/>
    <col min="12" max="12" width="13.85546875" customWidth="1"/>
    <col min="13" max="13" width="14.42578125" customWidth="1"/>
    <col min="14" max="14" width="26.140625" customWidth="1"/>
    <col min="15" max="15" width="15.42578125" customWidth="1"/>
    <col min="16" max="16" width="21.28515625" customWidth="1"/>
  </cols>
  <sheetData>
    <row r="1" spans="1:18" ht="15.75" customHeight="1">
      <c r="A1" s="2" t="s">
        <v>0</v>
      </c>
    </row>
    <row r="2" spans="1:18" ht="15">
      <c r="A2" s="212" t="s">
        <v>1</v>
      </c>
      <c r="B2" s="214" t="s">
        <v>2</v>
      </c>
      <c r="C2" s="215"/>
      <c r="D2" s="216"/>
      <c r="E2" s="214" t="s">
        <v>3</v>
      </c>
      <c r="F2" s="215"/>
      <c r="G2" s="216"/>
      <c r="H2" s="214" t="s">
        <v>4</v>
      </c>
      <c r="I2" s="215"/>
      <c r="J2" s="216"/>
      <c r="M2" s="217" t="s">
        <v>5</v>
      </c>
      <c r="N2" s="211"/>
      <c r="O2" s="211"/>
      <c r="P2" s="210" t="s">
        <v>6</v>
      </c>
      <c r="Q2" s="211"/>
      <c r="R2" s="211"/>
    </row>
    <row r="3" spans="1:18" ht="15">
      <c r="A3" s="213"/>
      <c r="B3" s="4" t="s">
        <v>7</v>
      </c>
      <c r="C3" s="5" t="s">
        <v>8</v>
      </c>
      <c r="D3" s="6" t="s">
        <v>9</v>
      </c>
      <c r="E3" s="4" t="s">
        <v>7</v>
      </c>
      <c r="F3" s="5" t="s">
        <v>10</v>
      </c>
      <c r="G3" s="6" t="s">
        <v>9</v>
      </c>
      <c r="H3" s="4" t="s">
        <v>7</v>
      </c>
      <c r="I3" s="5" t="s">
        <v>10</v>
      </c>
      <c r="J3" s="6" t="s">
        <v>9</v>
      </c>
      <c r="M3" s="5" t="s">
        <v>7</v>
      </c>
      <c r="N3" s="5" t="s">
        <v>10</v>
      </c>
      <c r="O3" s="5" t="s">
        <v>9</v>
      </c>
      <c r="P3" s="5" t="s">
        <v>7</v>
      </c>
      <c r="Q3" s="5" t="s">
        <v>10</v>
      </c>
      <c r="R3" s="5" t="s">
        <v>9</v>
      </c>
    </row>
    <row r="4" spans="1:18" ht="15">
      <c r="A4" s="7" t="s">
        <v>11</v>
      </c>
      <c r="B4" s="8">
        <v>940</v>
      </c>
      <c r="C4" s="7">
        <v>3.3</v>
      </c>
      <c r="D4" s="9">
        <v>62666</v>
      </c>
      <c r="E4" s="10" t="s">
        <v>12</v>
      </c>
      <c r="F4" s="7" t="s">
        <v>12</v>
      </c>
      <c r="G4" s="9" t="s">
        <v>12</v>
      </c>
      <c r="H4" s="10" t="s">
        <v>12</v>
      </c>
      <c r="I4" s="7" t="s">
        <v>12</v>
      </c>
      <c r="J4" s="9" t="s">
        <v>12</v>
      </c>
      <c r="M4" s="7">
        <v>700</v>
      </c>
      <c r="N4" s="7">
        <v>3.3</v>
      </c>
      <c r="O4" s="7">
        <v>4666</v>
      </c>
      <c r="P4" s="7" t="s">
        <v>12</v>
      </c>
      <c r="Q4" s="7" t="s">
        <v>12</v>
      </c>
      <c r="R4" s="7" t="s">
        <v>12</v>
      </c>
    </row>
    <row r="5" spans="1:18" ht="14.25">
      <c r="A5" s="7" t="s">
        <v>13</v>
      </c>
      <c r="B5" s="10" t="s">
        <v>12</v>
      </c>
      <c r="C5" s="7" t="s">
        <v>12</v>
      </c>
      <c r="D5" s="9" t="s">
        <v>12</v>
      </c>
      <c r="E5" s="10" t="s">
        <v>12</v>
      </c>
      <c r="F5" s="7" t="s">
        <v>12</v>
      </c>
      <c r="G5" s="9" t="s">
        <v>12</v>
      </c>
      <c r="H5" s="11">
        <v>637</v>
      </c>
      <c r="I5" s="7">
        <v>3.3</v>
      </c>
      <c r="J5" s="9">
        <v>4246</v>
      </c>
      <c r="M5" s="7">
        <v>637</v>
      </c>
      <c r="N5" s="7">
        <v>3.3</v>
      </c>
      <c r="O5" s="7">
        <v>4246</v>
      </c>
      <c r="P5" s="7">
        <v>637</v>
      </c>
      <c r="Q5" s="7">
        <v>3.3</v>
      </c>
      <c r="R5" s="7">
        <v>4246</v>
      </c>
    </row>
    <row r="6" spans="1:18" ht="14.25">
      <c r="A6" s="7" t="s">
        <v>14</v>
      </c>
      <c r="B6" s="10" t="s">
        <v>12</v>
      </c>
      <c r="C6" s="7" t="s">
        <v>12</v>
      </c>
      <c r="D6" s="9" t="s">
        <v>12</v>
      </c>
      <c r="E6" s="10" t="s">
        <v>15</v>
      </c>
      <c r="F6" s="7">
        <v>3.3</v>
      </c>
      <c r="G6" s="9" t="s">
        <v>16</v>
      </c>
      <c r="H6" s="10" t="s">
        <v>12</v>
      </c>
      <c r="I6" s="7" t="s">
        <v>12</v>
      </c>
      <c r="J6" s="9" t="s">
        <v>12</v>
      </c>
      <c r="M6" s="7" t="s">
        <v>12</v>
      </c>
      <c r="N6" s="7" t="s">
        <v>12</v>
      </c>
      <c r="O6" s="7" t="s">
        <v>12</v>
      </c>
      <c r="P6" s="7" t="s">
        <v>15</v>
      </c>
      <c r="Q6" s="7">
        <v>3.3</v>
      </c>
      <c r="R6" s="7" t="s">
        <v>16</v>
      </c>
    </row>
    <row r="7" spans="1:18" ht="14.25">
      <c r="A7" s="7" t="s">
        <v>17</v>
      </c>
      <c r="B7" s="10" t="s">
        <v>12</v>
      </c>
      <c r="C7" s="7" t="s">
        <v>12</v>
      </c>
      <c r="D7" s="9" t="s">
        <v>12</v>
      </c>
      <c r="E7" s="10" t="s">
        <v>12</v>
      </c>
      <c r="F7" s="7" t="s">
        <v>12</v>
      </c>
      <c r="G7" s="9" t="s">
        <v>12</v>
      </c>
      <c r="H7" s="70" t="s">
        <v>378</v>
      </c>
      <c r="I7" s="7">
        <v>6</v>
      </c>
      <c r="J7" s="9" t="s">
        <v>18</v>
      </c>
      <c r="M7" s="7" t="s">
        <v>19</v>
      </c>
      <c r="N7" s="7">
        <v>6</v>
      </c>
      <c r="O7" s="7" t="s">
        <v>20</v>
      </c>
      <c r="P7" s="7">
        <v>700</v>
      </c>
      <c r="Q7" s="7">
        <v>6</v>
      </c>
      <c r="R7" s="7">
        <v>8400</v>
      </c>
    </row>
    <row r="8" spans="1:18" ht="14.25">
      <c r="A8" s="12" t="s">
        <v>21</v>
      </c>
      <c r="B8" s="13">
        <v>7640</v>
      </c>
      <c r="C8" s="14">
        <v>3.3</v>
      </c>
      <c r="D8" s="15">
        <v>50933</v>
      </c>
      <c r="E8" s="13">
        <v>6450</v>
      </c>
      <c r="F8" s="14">
        <v>3.3</v>
      </c>
      <c r="G8" s="15">
        <v>43000</v>
      </c>
      <c r="H8" s="13">
        <v>7400</v>
      </c>
      <c r="I8" s="14">
        <v>3.3</v>
      </c>
      <c r="J8" s="15">
        <v>49333</v>
      </c>
      <c r="M8" s="14">
        <v>7000</v>
      </c>
      <c r="N8" s="14">
        <v>3.3</v>
      </c>
      <c r="O8" s="14">
        <v>46666</v>
      </c>
      <c r="P8" s="14">
        <v>7000</v>
      </c>
      <c r="Q8" s="14">
        <v>3.3</v>
      </c>
      <c r="R8" s="14">
        <v>46666</v>
      </c>
    </row>
    <row r="9" spans="1:18" ht="14.25">
      <c r="A9" s="16" t="s">
        <v>22</v>
      </c>
      <c r="B9" s="17">
        <v>3404</v>
      </c>
      <c r="C9" s="16">
        <v>3.3</v>
      </c>
      <c r="D9" s="18">
        <v>22694</v>
      </c>
      <c r="E9" s="17">
        <v>2372</v>
      </c>
      <c r="F9" s="16">
        <v>3.3</v>
      </c>
      <c r="G9" s="18">
        <v>15820</v>
      </c>
      <c r="H9" s="17">
        <v>3360</v>
      </c>
      <c r="I9" s="16">
        <v>3.3</v>
      </c>
      <c r="J9" s="18">
        <v>224000</v>
      </c>
      <c r="K9" s="19" t="s">
        <v>23</v>
      </c>
      <c r="M9" s="16">
        <v>3404</v>
      </c>
      <c r="N9" s="16">
        <v>3.3</v>
      </c>
      <c r="O9" s="16">
        <v>22694</v>
      </c>
      <c r="P9" s="16">
        <v>3404</v>
      </c>
      <c r="Q9" s="16">
        <v>3.3</v>
      </c>
      <c r="R9" s="16">
        <v>22694</v>
      </c>
    </row>
    <row r="10" spans="1:18" ht="14.25">
      <c r="A10" s="16" t="s">
        <v>24</v>
      </c>
      <c r="B10" s="17">
        <v>3404</v>
      </c>
      <c r="C10" s="16">
        <v>3.3</v>
      </c>
      <c r="D10" s="18">
        <v>22694</v>
      </c>
      <c r="E10" s="17">
        <v>2372</v>
      </c>
      <c r="F10" s="16">
        <v>3.3</v>
      </c>
      <c r="G10" s="18">
        <v>15820</v>
      </c>
      <c r="H10" s="17">
        <v>3760</v>
      </c>
      <c r="I10" s="16">
        <v>3.3</v>
      </c>
      <c r="J10" s="18">
        <v>25066</v>
      </c>
      <c r="K10" s="19"/>
      <c r="M10" s="16">
        <v>3404</v>
      </c>
      <c r="N10" s="16">
        <v>3.3</v>
      </c>
      <c r="O10" s="16">
        <v>22694</v>
      </c>
      <c r="P10" s="16">
        <v>3404</v>
      </c>
      <c r="Q10" s="16">
        <v>3.3</v>
      </c>
      <c r="R10" s="16">
        <v>22694</v>
      </c>
    </row>
    <row r="11" spans="1:18" ht="14.25">
      <c r="A11" s="7" t="s">
        <v>25</v>
      </c>
      <c r="B11" s="10">
        <v>324</v>
      </c>
      <c r="C11" s="7">
        <v>3.3</v>
      </c>
      <c r="D11" s="9">
        <v>2161</v>
      </c>
      <c r="E11" s="10">
        <v>226</v>
      </c>
      <c r="F11" s="7">
        <v>3.3</v>
      </c>
      <c r="G11" s="9">
        <v>1506</v>
      </c>
      <c r="H11" s="10">
        <v>320</v>
      </c>
      <c r="I11" s="7">
        <v>3.3</v>
      </c>
      <c r="J11" s="9">
        <v>2133</v>
      </c>
      <c r="M11" s="7">
        <v>324</v>
      </c>
      <c r="N11" s="7">
        <v>3.3</v>
      </c>
      <c r="O11" s="7">
        <v>2161</v>
      </c>
      <c r="P11" s="7">
        <v>324</v>
      </c>
      <c r="Q11" s="7">
        <v>3.3</v>
      </c>
      <c r="R11" s="7">
        <v>2161</v>
      </c>
    </row>
    <row r="12" spans="1:18" ht="14.25">
      <c r="A12" s="7" t="s">
        <v>26</v>
      </c>
      <c r="B12" s="10">
        <v>405</v>
      </c>
      <c r="C12" s="7">
        <v>3.3</v>
      </c>
      <c r="D12" s="9">
        <v>2701</v>
      </c>
      <c r="E12" s="10">
        <v>282</v>
      </c>
      <c r="F12" s="7">
        <v>3.3</v>
      </c>
      <c r="G12" s="9">
        <v>1883</v>
      </c>
      <c r="H12" s="10">
        <v>400</v>
      </c>
      <c r="I12" s="7">
        <v>3.3</v>
      </c>
      <c r="J12" s="9">
        <v>2666</v>
      </c>
      <c r="M12" s="7">
        <v>405</v>
      </c>
      <c r="N12" s="7">
        <v>3.3</v>
      </c>
      <c r="O12" s="7">
        <v>2701</v>
      </c>
      <c r="P12" s="7">
        <v>405</v>
      </c>
      <c r="Q12" s="7">
        <v>3.3</v>
      </c>
      <c r="R12" s="7">
        <v>2701</v>
      </c>
    </row>
    <row r="13" spans="1:18" ht="14.25">
      <c r="A13" s="7" t="s">
        <v>27</v>
      </c>
      <c r="B13" s="10">
        <v>243</v>
      </c>
      <c r="C13" s="7">
        <v>3.3</v>
      </c>
      <c r="D13" s="9">
        <v>1621</v>
      </c>
      <c r="E13" s="10">
        <v>169</v>
      </c>
      <c r="F13" s="7">
        <v>3.3</v>
      </c>
      <c r="G13" s="9">
        <v>1130</v>
      </c>
      <c r="H13" s="10">
        <v>240</v>
      </c>
      <c r="I13" s="7">
        <v>3.3</v>
      </c>
      <c r="J13" s="9">
        <v>1600</v>
      </c>
      <c r="M13" s="7">
        <v>243</v>
      </c>
      <c r="N13" s="7">
        <v>3.3</v>
      </c>
      <c r="O13" s="7">
        <v>1621</v>
      </c>
      <c r="P13" s="7">
        <v>243</v>
      </c>
      <c r="Q13" s="7">
        <v>3.3</v>
      </c>
      <c r="R13" s="7">
        <v>1621</v>
      </c>
    </row>
    <row r="14" spans="1:18" ht="14.25">
      <c r="A14" s="7" t="s">
        <v>28</v>
      </c>
      <c r="B14" s="20">
        <v>243</v>
      </c>
      <c r="C14" s="21">
        <v>3.3</v>
      </c>
      <c r="D14" s="22">
        <v>1621</v>
      </c>
      <c r="E14" s="20">
        <v>169</v>
      </c>
      <c r="F14" s="21">
        <v>3.3</v>
      </c>
      <c r="G14" s="22">
        <v>1130</v>
      </c>
      <c r="H14" s="20">
        <v>240</v>
      </c>
      <c r="I14" s="21">
        <v>3.3</v>
      </c>
      <c r="J14" s="22">
        <v>1600</v>
      </c>
      <c r="M14" s="7">
        <v>243</v>
      </c>
      <c r="N14" s="7">
        <v>3.3</v>
      </c>
      <c r="O14" s="7">
        <v>1621</v>
      </c>
      <c r="P14" s="7">
        <v>243</v>
      </c>
      <c r="Q14" s="7">
        <v>3.3</v>
      </c>
      <c r="R14" s="7">
        <v>1621</v>
      </c>
    </row>
    <row r="15" spans="1:18" ht="14.25">
      <c r="A15" s="23" t="s">
        <v>29</v>
      </c>
      <c r="B15" s="24">
        <f>SUM(B4:B14)</f>
        <v>16603</v>
      </c>
      <c r="E15" s="24"/>
      <c r="H15" s="24">
        <f>SUM(H4:H14)</f>
        <v>16357</v>
      </c>
    </row>
    <row r="16" spans="1:18" ht="14.25">
      <c r="A16" s="23" t="s">
        <v>30</v>
      </c>
      <c r="H16" s="25" t="s">
        <v>31</v>
      </c>
    </row>
    <row r="18" spans="1:17" ht="14.25">
      <c r="A18" s="26"/>
    </row>
    <row r="19" spans="1:17" ht="14.25">
      <c r="A19" s="26"/>
    </row>
    <row r="20" spans="1:17" ht="39" thickBot="1">
      <c r="A20" s="27" t="s">
        <v>32</v>
      </c>
      <c r="C20" s="100" t="s">
        <v>379</v>
      </c>
      <c r="D20" s="101" t="s">
        <v>33</v>
      </c>
      <c r="H20" s="27" t="s">
        <v>34</v>
      </c>
      <c r="J20" s="100" t="s">
        <v>379</v>
      </c>
      <c r="K20" s="102" t="s">
        <v>35</v>
      </c>
      <c r="N20" s="73" t="s">
        <v>388</v>
      </c>
    </row>
    <row r="21" spans="1:17" ht="12.75">
      <c r="A21" s="74" t="s">
        <v>36</v>
      </c>
      <c r="B21" s="75" t="s">
        <v>37</v>
      </c>
      <c r="C21" s="76" t="s">
        <v>38</v>
      </c>
      <c r="D21" s="77" t="s">
        <v>39</v>
      </c>
      <c r="H21" s="74" t="s">
        <v>36</v>
      </c>
      <c r="I21" s="75" t="s">
        <v>37</v>
      </c>
      <c r="J21" s="76" t="s">
        <v>38</v>
      </c>
      <c r="K21" s="77" t="s">
        <v>39</v>
      </c>
      <c r="N21" s="29" t="s">
        <v>36</v>
      </c>
      <c r="O21" s="30" t="s">
        <v>37</v>
      </c>
      <c r="P21" s="31" t="s">
        <v>38</v>
      </c>
      <c r="Q21" s="32" t="s">
        <v>39</v>
      </c>
    </row>
    <row r="22" spans="1:17" ht="12.75">
      <c r="A22" s="93" t="s">
        <v>40</v>
      </c>
      <c r="B22" s="25">
        <f>B4</f>
        <v>940</v>
      </c>
      <c r="C22" s="25" t="s">
        <v>41</v>
      </c>
      <c r="D22" s="79" t="s">
        <v>42</v>
      </c>
      <c r="H22" s="78" t="s">
        <v>43</v>
      </c>
      <c r="I22" s="25">
        <v>161.28</v>
      </c>
      <c r="J22" s="25" t="s">
        <v>41</v>
      </c>
      <c r="K22" s="79" t="s">
        <v>44</v>
      </c>
      <c r="N22" s="33" t="s">
        <v>45</v>
      </c>
      <c r="O22" s="25">
        <v>1504</v>
      </c>
      <c r="P22" s="25" t="s">
        <v>41</v>
      </c>
      <c r="Q22" s="71" t="s">
        <v>389</v>
      </c>
    </row>
    <row r="23" spans="1:17" ht="12.75">
      <c r="A23" s="78" t="s">
        <v>43</v>
      </c>
      <c r="B23" s="25">
        <v>161.28</v>
      </c>
      <c r="C23" s="25" t="s">
        <v>41</v>
      </c>
      <c r="D23" s="79" t="s">
        <v>44</v>
      </c>
      <c r="H23" s="78" t="s">
        <v>46</v>
      </c>
      <c r="I23" s="25">
        <v>232.96</v>
      </c>
      <c r="J23" s="25" t="s">
        <v>41</v>
      </c>
      <c r="K23" s="79" t="s">
        <v>44</v>
      </c>
      <c r="N23" s="33" t="s">
        <v>47</v>
      </c>
      <c r="O23" s="25">
        <f>O22*P83</f>
        <v>1002.6665670606835</v>
      </c>
      <c r="P23" s="25" t="s">
        <v>41</v>
      </c>
      <c r="Q23" s="71" t="s">
        <v>48</v>
      </c>
    </row>
    <row r="24" spans="1:17" ht="12.75">
      <c r="A24" s="78" t="s">
        <v>46</v>
      </c>
      <c r="B24" s="25">
        <v>232.96</v>
      </c>
      <c r="C24" s="25" t="s">
        <v>41</v>
      </c>
      <c r="D24" s="79" t="s">
        <v>44</v>
      </c>
      <c r="H24" s="80" t="s">
        <v>49</v>
      </c>
      <c r="I24" s="25">
        <f>N75</f>
        <v>4</v>
      </c>
      <c r="J24" s="25" t="s">
        <v>41</v>
      </c>
      <c r="K24" s="79" t="s">
        <v>50</v>
      </c>
      <c r="N24" s="34" t="s">
        <v>51</v>
      </c>
      <c r="O24" s="35">
        <f>O22+O23</f>
        <v>2506.6665670606835</v>
      </c>
      <c r="P24" s="35" t="s">
        <v>41</v>
      </c>
      <c r="Q24" s="72" t="s">
        <v>380</v>
      </c>
    </row>
    <row r="25" spans="1:17" ht="12.75">
      <c r="A25" s="93" t="s">
        <v>52</v>
      </c>
      <c r="B25" s="25">
        <v>176</v>
      </c>
      <c r="C25" s="25" t="s">
        <v>41</v>
      </c>
      <c r="D25" s="79" t="s">
        <v>44</v>
      </c>
      <c r="H25" s="80" t="s">
        <v>53</v>
      </c>
      <c r="I25" s="25">
        <v>25</v>
      </c>
      <c r="J25" s="25" t="s">
        <v>41</v>
      </c>
      <c r="K25" s="79" t="s">
        <v>50</v>
      </c>
    </row>
    <row r="26" spans="1:17" ht="12.75">
      <c r="A26" s="93" t="s">
        <v>54</v>
      </c>
      <c r="B26" s="25">
        <v>847</v>
      </c>
      <c r="C26" s="25" t="s">
        <v>41</v>
      </c>
      <c r="D26" s="79" t="s">
        <v>44</v>
      </c>
      <c r="H26" s="80" t="s">
        <v>55</v>
      </c>
      <c r="I26" s="25">
        <v>25.2655926638114</v>
      </c>
      <c r="J26" s="25" t="s">
        <v>41</v>
      </c>
      <c r="K26" s="79" t="s">
        <v>50</v>
      </c>
    </row>
    <row r="27" spans="1:17" ht="14.25">
      <c r="A27" s="78" t="s">
        <v>56</v>
      </c>
      <c r="B27" s="25">
        <v>212</v>
      </c>
      <c r="C27" s="25" t="s">
        <v>41</v>
      </c>
      <c r="D27" s="79" t="s">
        <v>44</v>
      </c>
      <c r="H27" s="80" t="s">
        <v>57</v>
      </c>
      <c r="I27" s="25">
        <f>N87</f>
        <v>847</v>
      </c>
      <c r="J27" s="25" t="s">
        <v>41</v>
      </c>
      <c r="K27" s="79" t="s">
        <v>50</v>
      </c>
      <c r="N27" s="73" t="s">
        <v>387</v>
      </c>
    </row>
    <row r="28" spans="1:17" ht="12.75">
      <c r="A28" s="78" t="s">
        <v>58</v>
      </c>
      <c r="B28" s="25">
        <v>53.76</v>
      </c>
      <c r="C28" s="25" t="s">
        <v>41</v>
      </c>
      <c r="D28" s="79" t="s">
        <v>44</v>
      </c>
      <c r="H28" s="80" t="s">
        <v>59</v>
      </c>
      <c r="I28" s="37">
        <f>H5</f>
        <v>637</v>
      </c>
      <c r="J28" s="25" t="s">
        <v>41</v>
      </c>
      <c r="K28" s="79" t="s">
        <v>60</v>
      </c>
      <c r="N28" s="29" t="s">
        <v>36</v>
      </c>
      <c r="O28" s="30" t="s">
        <v>37</v>
      </c>
      <c r="P28" s="31" t="s">
        <v>38</v>
      </c>
      <c r="Q28" s="32" t="s">
        <v>39</v>
      </c>
    </row>
    <row r="29" spans="1:17" ht="12.75">
      <c r="A29" s="93" t="s">
        <v>61</v>
      </c>
      <c r="B29" s="25">
        <v>38.8011122896771</v>
      </c>
      <c r="C29" s="25" t="s">
        <v>41</v>
      </c>
      <c r="D29" s="79" t="s">
        <v>44</v>
      </c>
      <c r="H29" s="81" t="s">
        <v>56</v>
      </c>
      <c r="I29" s="25">
        <v>212</v>
      </c>
      <c r="J29" s="25" t="s">
        <v>41</v>
      </c>
      <c r="K29" s="79" t="s">
        <v>44</v>
      </c>
      <c r="N29" s="33" t="s">
        <v>62</v>
      </c>
      <c r="O29" s="25">
        <v>1272.8499999999999</v>
      </c>
      <c r="P29" s="25" t="s">
        <v>41</v>
      </c>
      <c r="Q29" s="71" t="s">
        <v>381</v>
      </c>
    </row>
    <row r="30" spans="1:17" ht="12.75">
      <c r="A30" s="82" t="s">
        <v>63</v>
      </c>
      <c r="B30" s="25">
        <f>B8*P55</f>
        <v>2526.7732243720707</v>
      </c>
      <c r="C30" s="25" t="s">
        <v>41</v>
      </c>
      <c r="D30" s="79" t="s">
        <v>64</v>
      </c>
      <c r="H30" s="81" t="s">
        <v>58</v>
      </c>
      <c r="I30" s="25">
        <v>53.76</v>
      </c>
      <c r="J30" s="25" t="s">
        <v>41</v>
      </c>
      <c r="K30" s="79" t="s">
        <v>44</v>
      </c>
      <c r="N30" s="33" t="s">
        <v>65</v>
      </c>
      <c r="O30" s="25">
        <v>636.02</v>
      </c>
      <c r="P30" s="25" t="s">
        <v>41</v>
      </c>
    </row>
    <row r="31" spans="1:17" ht="12.75">
      <c r="A31" s="82" t="s">
        <v>66</v>
      </c>
      <c r="B31" s="25">
        <f>B8*P57</f>
        <v>1044.8647999038576</v>
      </c>
      <c r="C31" s="25" t="s">
        <v>41</v>
      </c>
      <c r="D31" s="79" t="s">
        <v>64</v>
      </c>
      <c r="H31" s="82" t="s">
        <v>63</v>
      </c>
      <c r="I31" s="25">
        <f>$H$8*P55</f>
        <v>2447.3981492609059</v>
      </c>
      <c r="J31" s="25" t="s">
        <v>41</v>
      </c>
      <c r="K31" s="103" t="s">
        <v>64</v>
      </c>
      <c r="N31" s="33" t="s">
        <v>67</v>
      </c>
      <c r="O31" s="25">
        <v>24.97</v>
      </c>
      <c r="P31" s="25" t="s">
        <v>41</v>
      </c>
    </row>
    <row r="32" spans="1:17" ht="12.75">
      <c r="A32" s="82" t="s">
        <v>68</v>
      </c>
      <c r="B32" s="25">
        <f>B8*$P$61</f>
        <v>4068.3619757240717</v>
      </c>
      <c r="C32" s="25" t="s">
        <v>41</v>
      </c>
      <c r="D32" s="79" t="s">
        <v>64</v>
      </c>
      <c r="H32" s="82" t="s">
        <v>66</v>
      </c>
      <c r="I32" s="25">
        <f>H8*P57</f>
        <v>1012.0418218964066</v>
      </c>
      <c r="J32" s="25" t="s">
        <v>41</v>
      </c>
      <c r="K32" s="79" t="s">
        <v>64</v>
      </c>
      <c r="N32" s="34" t="s">
        <v>51</v>
      </c>
      <c r="O32" s="35">
        <f>SUM(O29:O31)</f>
        <v>1933.84</v>
      </c>
      <c r="P32" s="35" t="s">
        <v>41</v>
      </c>
      <c r="Q32" s="36"/>
    </row>
    <row r="33" spans="1:14" ht="14.25">
      <c r="A33" s="94" t="s">
        <v>69</v>
      </c>
      <c r="B33" s="25">
        <f t="shared" ref="B33:B34" si="0">B9</f>
        <v>3404</v>
      </c>
      <c r="C33" s="25" t="s">
        <v>41</v>
      </c>
      <c r="D33" s="79" t="s">
        <v>70</v>
      </c>
      <c r="H33" s="82" t="s">
        <v>68</v>
      </c>
      <c r="I33" s="25">
        <f>H8*$P$61</f>
        <v>3940.5600288426872</v>
      </c>
      <c r="J33" s="25" t="s">
        <v>41</v>
      </c>
      <c r="K33" s="79" t="s">
        <v>64</v>
      </c>
    </row>
    <row r="34" spans="1:14" ht="14.25">
      <c r="A34" s="94" t="s">
        <v>71</v>
      </c>
      <c r="B34" s="25">
        <f t="shared" si="0"/>
        <v>3404</v>
      </c>
      <c r="C34" s="25" t="s">
        <v>41</v>
      </c>
      <c r="D34" s="79" t="s">
        <v>70</v>
      </c>
      <c r="H34" s="83" t="s">
        <v>72</v>
      </c>
      <c r="I34" s="25">
        <f t="shared" ref="I34:I35" si="1">H9</f>
        <v>3360</v>
      </c>
      <c r="J34" s="25" t="s">
        <v>41</v>
      </c>
      <c r="K34" s="79" t="s">
        <v>70</v>
      </c>
    </row>
    <row r="35" spans="1:14" ht="14.25">
      <c r="A35" s="94" t="s">
        <v>73</v>
      </c>
      <c r="C35" s="25" t="s">
        <v>41</v>
      </c>
      <c r="D35" s="79" t="s">
        <v>70</v>
      </c>
      <c r="H35" s="84" t="s">
        <v>24</v>
      </c>
      <c r="I35" s="25">
        <f t="shared" si="1"/>
        <v>3760</v>
      </c>
      <c r="J35" s="25" t="s">
        <v>41</v>
      </c>
      <c r="K35" s="79" t="s">
        <v>70</v>
      </c>
    </row>
    <row r="36" spans="1:14" ht="14.25">
      <c r="A36" s="95" t="s">
        <v>74</v>
      </c>
      <c r="C36" s="25" t="s">
        <v>41</v>
      </c>
      <c r="D36" s="79" t="s">
        <v>70</v>
      </c>
      <c r="H36" s="84" t="s">
        <v>73</v>
      </c>
      <c r="J36" s="25" t="s">
        <v>41</v>
      </c>
      <c r="K36" s="79"/>
    </row>
    <row r="37" spans="1:14" ht="14.25">
      <c r="A37" s="85" t="s">
        <v>75</v>
      </c>
      <c r="B37" s="24">
        <f>SUM(B22:B34)</f>
        <v>17109.801112289679</v>
      </c>
      <c r="C37" s="25" t="s">
        <v>41</v>
      </c>
      <c r="D37" s="79" t="s">
        <v>76</v>
      </c>
      <c r="H37" s="84" t="s">
        <v>74</v>
      </c>
      <c r="J37" s="25" t="s">
        <v>41</v>
      </c>
      <c r="K37" s="79"/>
    </row>
    <row r="38" spans="1:14" ht="12.75">
      <c r="A38" s="96" t="s">
        <v>77</v>
      </c>
      <c r="B38" s="25">
        <v>1.1428571428571399</v>
      </c>
      <c r="C38" s="25" t="s">
        <v>38</v>
      </c>
      <c r="D38" s="89" t="s">
        <v>383</v>
      </c>
      <c r="H38" s="85" t="s">
        <v>78</v>
      </c>
      <c r="I38" s="24">
        <f>SUM(I22:I35)</f>
        <v>16718.265592663811</v>
      </c>
      <c r="J38" s="25" t="s">
        <v>41</v>
      </c>
      <c r="K38" s="79" t="s">
        <v>76</v>
      </c>
    </row>
    <row r="39" spans="1:14" ht="12.75">
      <c r="A39" s="96" t="s">
        <v>79</v>
      </c>
      <c r="B39" s="25">
        <v>-1.1428571428571399</v>
      </c>
      <c r="C39" s="25" t="s">
        <v>38</v>
      </c>
      <c r="D39" s="89" t="s">
        <v>382</v>
      </c>
      <c r="H39" s="85" t="s">
        <v>80</v>
      </c>
      <c r="I39" s="25">
        <f>I38+O32</f>
        <v>18652.105592663811</v>
      </c>
      <c r="K39" s="86"/>
    </row>
    <row r="40" spans="1:14" ht="12.75">
      <c r="A40" s="90" t="s">
        <v>81</v>
      </c>
      <c r="B40" s="91">
        <f>N59</f>
        <v>214.99999699335601</v>
      </c>
      <c r="C40" s="91"/>
      <c r="D40" s="92" t="s">
        <v>44</v>
      </c>
      <c r="H40" s="87" t="s">
        <v>77</v>
      </c>
      <c r="I40" s="88">
        <v>1.1428571428571399</v>
      </c>
      <c r="J40" s="88" t="s">
        <v>38</v>
      </c>
      <c r="K40" s="89" t="s">
        <v>383</v>
      </c>
    </row>
    <row r="41" spans="1:14" ht="12.75">
      <c r="H41" s="87" t="s">
        <v>79</v>
      </c>
      <c r="I41" s="88">
        <v>-1.1428571428571399</v>
      </c>
      <c r="J41" s="88" t="s">
        <v>38</v>
      </c>
      <c r="K41" s="89" t="s">
        <v>382</v>
      </c>
    </row>
    <row r="42" spans="1:14" ht="12.75">
      <c r="H42" s="90" t="s">
        <v>82</v>
      </c>
      <c r="I42" s="91">
        <f>N85</f>
        <v>214.99999699335601</v>
      </c>
      <c r="J42" s="91"/>
      <c r="K42" s="92" t="s">
        <v>44</v>
      </c>
    </row>
    <row r="45" spans="1:14" ht="15.75" customHeight="1">
      <c r="A45" s="99" t="s">
        <v>386</v>
      </c>
    </row>
    <row r="46" spans="1:14" ht="12.75" hidden="1">
      <c r="A46" s="97" t="s">
        <v>384</v>
      </c>
    </row>
    <row r="47" spans="1:14" ht="12.75" hidden="1">
      <c r="A47" s="25" t="s">
        <v>83</v>
      </c>
      <c r="B47" s="25" t="s">
        <v>84</v>
      </c>
      <c r="C47" s="25" t="s">
        <v>85</v>
      </c>
      <c r="D47" s="25" t="s">
        <v>86</v>
      </c>
      <c r="E47" s="25" t="s">
        <v>87</v>
      </c>
      <c r="F47" s="25" t="s">
        <v>88</v>
      </c>
      <c r="G47" s="25" t="s">
        <v>89</v>
      </c>
      <c r="H47" s="25" t="s">
        <v>90</v>
      </c>
      <c r="I47" s="25" t="s">
        <v>91</v>
      </c>
      <c r="J47" s="25" t="s">
        <v>92</v>
      </c>
      <c r="K47" s="25" t="s">
        <v>93</v>
      </c>
      <c r="L47" s="25" t="s">
        <v>94</v>
      </c>
      <c r="M47" s="25" t="s">
        <v>95</v>
      </c>
      <c r="N47" s="25" t="s">
        <v>37</v>
      </c>
    </row>
    <row r="48" spans="1:14" ht="12.75" hidden="1">
      <c r="A48" s="40" t="s">
        <v>43</v>
      </c>
      <c r="B48" s="40" t="s">
        <v>43</v>
      </c>
      <c r="C48" s="40" t="s">
        <v>96</v>
      </c>
      <c r="D48" s="40"/>
      <c r="E48" s="40" t="s">
        <v>97</v>
      </c>
      <c r="F48" s="40" t="s">
        <v>98</v>
      </c>
      <c r="G48" s="40" t="s">
        <v>99</v>
      </c>
      <c r="H48" s="40" t="s">
        <v>100</v>
      </c>
      <c r="I48" s="40" t="s">
        <v>96</v>
      </c>
      <c r="J48" s="40"/>
      <c r="K48" s="40" t="s">
        <v>97</v>
      </c>
      <c r="L48" s="40" t="s">
        <v>101</v>
      </c>
      <c r="M48" s="40" t="s">
        <v>102</v>
      </c>
      <c r="N48" s="40">
        <v>161.28</v>
      </c>
    </row>
    <row r="49" spans="1:16" ht="12.75" hidden="1">
      <c r="A49" s="40" t="s">
        <v>46</v>
      </c>
      <c r="B49" s="40" t="s">
        <v>46</v>
      </c>
      <c r="C49" s="40" t="s">
        <v>96</v>
      </c>
      <c r="D49" s="40"/>
      <c r="E49" s="40" t="s">
        <v>97</v>
      </c>
      <c r="F49" s="40" t="s">
        <v>103</v>
      </c>
      <c r="G49" s="40" t="s">
        <v>99</v>
      </c>
      <c r="H49" s="40" t="s">
        <v>100</v>
      </c>
      <c r="I49" s="40" t="s">
        <v>96</v>
      </c>
      <c r="J49" s="40"/>
      <c r="K49" s="40" t="s">
        <v>97</v>
      </c>
      <c r="L49" s="40" t="s">
        <v>101</v>
      </c>
      <c r="M49" s="40" t="s">
        <v>102</v>
      </c>
      <c r="N49" s="40">
        <v>232.96</v>
      </c>
    </row>
    <row r="50" spans="1:16" ht="12.75" hidden="1">
      <c r="A50" s="40" t="s">
        <v>52</v>
      </c>
      <c r="B50" s="40" t="s">
        <v>52</v>
      </c>
      <c r="C50" s="40" t="s">
        <v>96</v>
      </c>
      <c r="D50" s="40"/>
      <c r="E50" s="40" t="s">
        <v>97</v>
      </c>
      <c r="F50" s="40" t="s">
        <v>104</v>
      </c>
      <c r="G50" s="40" t="s">
        <v>99</v>
      </c>
      <c r="H50" s="40" t="s">
        <v>100</v>
      </c>
      <c r="I50" s="40" t="s">
        <v>96</v>
      </c>
      <c r="J50" s="40"/>
      <c r="K50" s="40" t="s">
        <v>97</v>
      </c>
      <c r="L50" s="40" t="s">
        <v>101</v>
      </c>
      <c r="M50" s="40" t="s">
        <v>102</v>
      </c>
      <c r="N50" s="40">
        <v>176</v>
      </c>
    </row>
    <row r="51" spans="1:16" ht="12.75" hidden="1">
      <c r="A51" s="40" t="s">
        <v>54</v>
      </c>
      <c r="B51" s="40" t="s">
        <v>54</v>
      </c>
      <c r="C51" s="40" t="s">
        <v>96</v>
      </c>
      <c r="D51" s="40"/>
      <c r="E51" s="40" t="s">
        <v>97</v>
      </c>
      <c r="F51" s="40" t="s">
        <v>105</v>
      </c>
      <c r="G51" s="40" t="s">
        <v>99</v>
      </c>
      <c r="H51" s="40" t="s">
        <v>100</v>
      </c>
      <c r="I51" s="40" t="s">
        <v>96</v>
      </c>
      <c r="J51" s="40"/>
      <c r="K51" s="40" t="s">
        <v>97</v>
      </c>
      <c r="L51" s="40" t="s">
        <v>101</v>
      </c>
      <c r="M51" s="40" t="s">
        <v>102</v>
      </c>
      <c r="N51" s="40">
        <v>847</v>
      </c>
    </row>
    <row r="52" spans="1:16" ht="12.75" hidden="1">
      <c r="A52" s="41" t="s">
        <v>40</v>
      </c>
      <c r="B52" s="41" t="s">
        <v>40</v>
      </c>
      <c r="C52" s="41" t="s">
        <v>96</v>
      </c>
      <c r="D52" s="41"/>
      <c r="E52" s="41" t="s">
        <v>97</v>
      </c>
      <c r="F52" s="41" t="s">
        <v>106</v>
      </c>
      <c r="G52" s="41" t="s">
        <v>99</v>
      </c>
      <c r="H52" s="41" t="s">
        <v>100</v>
      </c>
      <c r="I52" s="41" t="s">
        <v>96</v>
      </c>
      <c r="J52" s="41"/>
      <c r="K52" s="41" t="s">
        <v>97</v>
      </c>
      <c r="L52" s="41" t="s">
        <v>101</v>
      </c>
      <c r="M52" s="41" t="s">
        <v>102</v>
      </c>
      <c r="N52" s="41">
        <v>990.53915484826098</v>
      </c>
    </row>
    <row r="53" spans="1:16" ht="12.75" hidden="1">
      <c r="A53" s="25" t="s">
        <v>75</v>
      </c>
      <c r="B53" s="25" t="s">
        <v>75</v>
      </c>
      <c r="C53" s="25" t="s">
        <v>96</v>
      </c>
      <c r="E53" s="25" t="s">
        <v>97</v>
      </c>
      <c r="F53" s="25" t="s">
        <v>107</v>
      </c>
      <c r="G53" s="25" t="s">
        <v>99</v>
      </c>
      <c r="H53" s="25" t="s">
        <v>100</v>
      </c>
      <c r="I53" s="25" t="s">
        <v>96</v>
      </c>
      <c r="K53" s="25" t="s">
        <v>97</v>
      </c>
      <c r="L53" s="25" t="s">
        <v>101</v>
      </c>
      <c r="M53" s="25" t="s">
        <v>102</v>
      </c>
      <c r="N53" s="25">
        <v>11786.205148691</v>
      </c>
    </row>
    <row r="54" spans="1:16" ht="12.75" hidden="1">
      <c r="A54" s="25" t="s">
        <v>77</v>
      </c>
      <c r="B54" s="25" t="s">
        <v>77</v>
      </c>
      <c r="C54" s="25" t="s">
        <v>108</v>
      </c>
      <c r="E54" s="25" t="s">
        <v>97</v>
      </c>
      <c r="F54" s="25" t="s">
        <v>109</v>
      </c>
      <c r="G54" s="25" t="s">
        <v>99</v>
      </c>
      <c r="H54" s="25" t="s">
        <v>100</v>
      </c>
      <c r="I54" s="25" t="s">
        <v>96</v>
      </c>
      <c r="K54" s="25" t="s">
        <v>97</v>
      </c>
      <c r="L54" s="25" t="s">
        <v>101</v>
      </c>
      <c r="M54" s="25" t="s">
        <v>102</v>
      </c>
      <c r="N54" s="25">
        <v>1.1428571428571399</v>
      </c>
      <c r="P54" s="24" t="s">
        <v>110</v>
      </c>
    </row>
    <row r="55" spans="1:16" ht="12.75" hidden="1">
      <c r="A55" s="42" t="s">
        <v>63</v>
      </c>
      <c r="B55" s="42" t="s">
        <v>63</v>
      </c>
      <c r="C55" s="42" t="s">
        <v>96</v>
      </c>
      <c r="D55" s="42"/>
      <c r="E55" s="42" t="s">
        <v>97</v>
      </c>
      <c r="F55" s="42" t="s">
        <v>111</v>
      </c>
      <c r="G55" s="42" t="s">
        <v>99</v>
      </c>
      <c r="H55" s="42" t="s">
        <v>100</v>
      </c>
      <c r="I55" s="42" t="s">
        <v>96</v>
      </c>
      <c r="J55" s="42"/>
      <c r="K55" s="42" t="s">
        <v>97</v>
      </c>
      <c r="L55" s="42" t="s">
        <v>101</v>
      </c>
      <c r="M55" s="42" t="s">
        <v>102</v>
      </c>
      <c r="N55" s="42">
        <v>2752</v>
      </c>
      <c r="O55" s="42">
        <f>N55+N57+N61</f>
        <v>8321</v>
      </c>
      <c r="P55" s="43">
        <f>N55/$O$55</f>
        <v>0.33072947962985216</v>
      </c>
    </row>
    <row r="56" spans="1:16" ht="12.75" hidden="1">
      <c r="A56" s="25" t="s">
        <v>56</v>
      </c>
      <c r="B56" s="25" t="s">
        <v>56</v>
      </c>
      <c r="C56" s="25" t="s">
        <v>96</v>
      </c>
      <c r="E56" s="25" t="s">
        <v>97</v>
      </c>
      <c r="F56" s="25" t="s">
        <v>112</v>
      </c>
      <c r="G56" s="25" t="s">
        <v>99</v>
      </c>
      <c r="H56" s="25" t="s">
        <v>100</v>
      </c>
      <c r="I56" s="25" t="s">
        <v>96</v>
      </c>
      <c r="K56" s="25" t="s">
        <v>97</v>
      </c>
      <c r="L56" s="25" t="s">
        <v>101</v>
      </c>
      <c r="M56" s="25" t="s">
        <v>102</v>
      </c>
      <c r="N56" s="25">
        <v>212</v>
      </c>
      <c r="P56" s="43"/>
    </row>
    <row r="57" spans="1:16" ht="12.75" hidden="1">
      <c r="A57" s="42" t="s">
        <v>66</v>
      </c>
      <c r="B57" s="42" t="s">
        <v>66</v>
      </c>
      <c r="C57" s="42" t="s">
        <v>96</v>
      </c>
      <c r="D57" s="42"/>
      <c r="E57" s="42" t="s">
        <v>97</v>
      </c>
      <c r="F57" s="42" t="s">
        <v>113</v>
      </c>
      <c r="G57" s="42" t="s">
        <v>99</v>
      </c>
      <c r="H57" s="42" t="s">
        <v>100</v>
      </c>
      <c r="I57" s="42" t="s">
        <v>96</v>
      </c>
      <c r="J57" s="42"/>
      <c r="K57" s="42" t="s">
        <v>97</v>
      </c>
      <c r="L57" s="42" t="s">
        <v>101</v>
      </c>
      <c r="M57" s="42" t="s">
        <v>102</v>
      </c>
      <c r="N57" s="42">
        <v>1138</v>
      </c>
      <c r="P57" s="43">
        <f>N57/$O$55</f>
        <v>0.13676240836437928</v>
      </c>
    </row>
    <row r="58" spans="1:16" ht="12.75" hidden="1">
      <c r="A58" s="25" t="s">
        <v>79</v>
      </c>
      <c r="B58" s="25" t="s">
        <v>114</v>
      </c>
      <c r="C58" s="25" t="s">
        <v>108</v>
      </c>
      <c r="E58" s="25" t="s">
        <v>97</v>
      </c>
      <c r="F58" s="25" t="s">
        <v>115</v>
      </c>
      <c r="G58" s="25" t="s">
        <v>99</v>
      </c>
      <c r="H58" s="25" t="s">
        <v>100</v>
      </c>
      <c r="I58" s="25" t="s">
        <v>96</v>
      </c>
      <c r="K58" s="25" t="s">
        <v>97</v>
      </c>
      <c r="L58" s="25" t="s">
        <v>101</v>
      </c>
      <c r="M58" s="25" t="s">
        <v>102</v>
      </c>
      <c r="N58" s="25">
        <v>-1.1428571428571399</v>
      </c>
      <c r="P58" s="43"/>
    </row>
    <row r="59" spans="1:16" ht="12.75" hidden="1">
      <c r="A59" s="25" t="s">
        <v>82</v>
      </c>
      <c r="B59" s="25" t="s">
        <v>82</v>
      </c>
      <c r="C59" s="25" t="s">
        <v>116</v>
      </c>
      <c r="E59" s="25" t="s">
        <v>97</v>
      </c>
      <c r="F59" s="25" t="s">
        <v>117</v>
      </c>
      <c r="G59" s="25" t="s">
        <v>99</v>
      </c>
      <c r="H59" s="25" t="s">
        <v>100</v>
      </c>
      <c r="I59" s="25" t="s">
        <v>96</v>
      </c>
      <c r="K59" s="25" t="s">
        <v>97</v>
      </c>
      <c r="L59" s="25" t="s">
        <v>101</v>
      </c>
      <c r="M59" s="25" t="s">
        <v>102</v>
      </c>
      <c r="N59" s="25">
        <v>214.99999699335601</v>
      </c>
      <c r="P59" s="43"/>
    </row>
    <row r="60" spans="1:16" ht="12.75" hidden="1">
      <c r="A60" s="19" t="s">
        <v>118</v>
      </c>
      <c r="B60" s="19" t="s">
        <v>118</v>
      </c>
      <c r="C60" s="19" t="s">
        <v>96</v>
      </c>
      <c r="D60" s="19"/>
      <c r="E60" s="19" t="s">
        <v>97</v>
      </c>
      <c r="F60" s="19" t="s">
        <v>119</v>
      </c>
      <c r="G60" s="19" t="s">
        <v>99</v>
      </c>
      <c r="H60" s="19" t="s">
        <v>100</v>
      </c>
      <c r="I60" s="19" t="s">
        <v>96</v>
      </c>
      <c r="J60" s="19"/>
      <c r="K60" s="19" t="s">
        <v>97</v>
      </c>
      <c r="L60" s="19" t="s">
        <v>101</v>
      </c>
      <c r="M60" s="19" t="s">
        <v>102</v>
      </c>
      <c r="N60" s="19">
        <v>922</v>
      </c>
      <c r="P60" s="43"/>
    </row>
    <row r="61" spans="1:16" ht="12.75" hidden="1">
      <c r="A61" s="42" t="s">
        <v>68</v>
      </c>
      <c r="B61" s="42" t="s">
        <v>68</v>
      </c>
      <c r="C61" s="42" t="s">
        <v>96</v>
      </c>
      <c r="D61" s="42"/>
      <c r="E61" s="42" t="s">
        <v>97</v>
      </c>
      <c r="F61" s="42" t="s">
        <v>120</v>
      </c>
      <c r="G61" s="42" t="s">
        <v>99</v>
      </c>
      <c r="H61" s="42" t="s">
        <v>100</v>
      </c>
      <c r="I61" s="42" t="s">
        <v>96</v>
      </c>
      <c r="J61" s="42"/>
      <c r="K61" s="42" t="s">
        <v>97</v>
      </c>
      <c r="L61" s="42" t="s">
        <v>101</v>
      </c>
      <c r="M61" s="42" t="s">
        <v>102</v>
      </c>
      <c r="N61" s="42">
        <v>4431</v>
      </c>
      <c r="P61" s="43">
        <f>N61/$O$55</f>
        <v>0.53250811200576853</v>
      </c>
    </row>
    <row r="62" spans="1:16" ht="12.75" hidden="1">
      <c r="A62" s="25" t="s">
        <v>58</v>
      </c>
      <c r="B62" s="25" t="s">
        <v>58</v>
      </c>
      <c r="C62" s="25" t="s">
        <v>96</v>
      </c>
      <c r="E62" s="25" t="s">
        <v>97</v>
      </c>
      <c r="F62" s="25" t="s">
        <v>121</v>
      </c>
      <c r="G62" s="25" t="s">
        <v>99</v>
      </c>
      <c r="H62" s="25" t="s">
        <v>100</v>
      </c>
      <c r="I62" s="25" t="s">
        <v>96</v>
      </c>
      <c r="K62" s="25" t="s">
        <v>97</v>
      </c>
      <c r="L62" s="25" t="s">
        <v>101</v>
      </c>
      <c r="M62" s="25" t="s">
        <v>102</v>
      </c>
      <c r="N62" s="25">
        <v>53.76</v>
      </c>
      <c r="P62" s="44"/>
    </row>
    <row r="63" spans="1:16" ht="12.75" hidden="1">
      <c r="A63" s="25" t="s">
        <v>61</v>
      </c>
      <c r="B63" s="25" t="s">
        <v>122</v>
      </c>
      <c r="C63" s="25" t="s">
        <v>96</v>
      </c>
      <c r="E63" s="25" t="s">
        <v>97</v>
      </c>
      <c r="F63" s="25" t="s">
        <v>123</v>
      </c>
      <c r="G63" s="25" t="s">
        <v>99</v>
      </c>
      <c r="H63" s="25" t="s">
        <v>100</v>
      </c>
      <c r="I63" s="25" t="s">
        <v>96</v>
      </c>
      <c r="K63" s="25" t="s">
        <v>97</v>
      </c>
      <c r="L63" s="25" t="s">
        <v>101</v>
      </c>
      <c r="M63" s="25" t="s">
        <v>102</v>
      </c>
      <c r="N63" s="25">
        <v>38.8011122896771</v>
      </c>
    </row>
    <row r="64" spans="1:16" ht="12.75" hidden="1">
      <c r="A64" s="25" t="s">
        <v>99</v>
      </c>
      <c r="B64" s="25" t="s">
        <v>100</v>
      </c>
      <c r="C64" s="25" t="s">
        <v>96</v>
      </c>
      <c r="E64" s="25" t="s">
        <v>97</v>
      </c>
      <c r="F64" s="25" t="s">
        <v>101</v>
      </c>
      <c r="G64" s="25" t="s">
        <v>99</v>
      </c>
      <c r="H64" s="25" t="s">
        <v>100</v>
      </c>
      <c r="I64" s="25" t="s">
        <v>96</v>
      </c>
      <c r="K64" s="25" t="s">
        <v>97</v>
      </c>
      <c r="L64" s="25" t="s">
        <v>101</v>
      </c>
      <c r="M64" s="25" t="s">
        <v>124</v>
      </c>
      <c r="N64" s="25">
        <v>1</v>
      </c>
    </row>
    <row r="65" spans="1:16" ht="15.75" hidden="1" customHeight="1"/>
    <row r="66" spans="1:16" ht="15.75" hidden="1" customHeight="1"/>
    <row r="67" spans="1:16" ht="15.75" hidden="1" customHeight="1"/>
    <row r="68" spans="1:16" ht="15.75" hidden="1" customHeight="1"/>
    <row r="69" spans="1:16" ht="15.75" hidden="1" customHeight="1"/>
    <row r="70" spans="1:16" ht="15.75" hidden="1" customHeight="1"/>
    <row r="71" spans="1:16" ht="12.75" hidden="1">
      <c r="A71" s="97" t="s">
        <v>385</v>
      </c>
    </row>
    <row r="72" spans="1:16" ht="12.75" hidden="1">
      <c r="A72" s="25" t="s">
        <v>83</v>
      </c>
      <c r="B72" s="25" t="s">
        <v>84</v>
      </c>
      <c r="C72" s="25" t="s">
        <v>85</v>
      </c>
      <c r="D72" s="25" t="s">
        <v>86</v>
      </c>
      <c r="E72" s="25" t="s">
        <v>87</v>
      </c>
      <c r="F72" s="25" t="s">
        <v>88</v>
      </c>
      <c r="G72" s="25" t="s">
        <v>89</v>
      </c>
      <c r="H72" s="25" t="s">
        <v>90</v>
      </c>
      <c r="I72" s="25" t="s">
        <v>91</v>
      </c>
      <c r="J72" s="25" t="s">
        <v>92</v>
      </c>
      <c r="K72" s="25" t="s">
        <v>93</v>
      </c>
      <c r="L72" s="25" t="s">
        <v>94</v>
      </c>
      <c r="M72" s="25" t="s">
        <v>95</v>
      </c>
      <c r="N72" s="25" t="s">
        <v>37</v>
      </c>
    </row>
    <row r="73" spans="1:16" ht="12.75" hidden="1">
      <c r="A73" s="25" t="s">
        <v>43</v>
      </c>
      <c r="B73" s="25" t="s">
        <v>43</v>
      </c>
      <c r="C73" s="25" t="s">
        <v>96</v>
      </c>
      <c r="E73" s="25" t="s">
        <v>125</v>
      </c>
      <c r="F73" s="25" t="s">
        <v>126</v>
      </c>
      <c r="G73" s="25" t="s">
        <v>127</v>
      </c>
      <c r="H73" s="25" t="s">
        <v>128</v>
      </c>
      <c r="I73" s="25" t="s">
        <v>96</v>
      </c>
      <c r="K73" s="25" t="s">
        <v>125</v>
      </c>
      <c r="L73" s="25" t="s">
        <v>129</v>
      </c>
      <c r="M73" s="25" t="s">
        <v>102</v>
      </c>
      <c r="N73" s="25">
        <v>161.28</v>
      </c>
    </row>
    <row r="74" spans="1:16" ht="12.75" hidden="1">
      <c r="A74" s="25" t="s">
        <v>46</v>
      </c>
      <c r="B74" s="25" t="s">
        <v>46</v>
      </c>
      <c r="C74" s="25" t="s">
        <v>96</v>
      </c>
      <c r="E74" s="25" t="s">
        <v>125</v>
      </c>
      <c r="F74" s="25" t="s">
        <v>130</v>
      </c>
      <c r="G74" s="25" t="s">
        <v>127</v>
      </c>
      <c r="H74" s="25" t="s">
        <v>128</v>
      </c>
      <c r="I74" s="25" t="s">
        <v>96</v>
      </c>
      <c r="K74" s="25" t="s">
        <v>125</v>
      </c>
      <c r="L74" s="25" t="s">
        <v>129</v>
      </c>
      <c r="M74" s="25" t="s">
        <v>102</v>
      </c>
      <c r="N74" s="25">
        <v>232.96</v>
      </c>
    </row>
    <row r="75" spans="1:16" ht="12.75" hidden="1">
      <c r="A75" s="28" t="s">
        <v>49</v>
      </c>
      <c r="B75" s="25" t="s">
        <v>131</v>
      </c>
      <c r="C75" s="25" t="s">
        <v>116</v>
      </c>
      <c r="E75" s="25" t="s">
        <v>125</v>
      </c>
      <c r="F75" s="25" t="s">
        <v>132</v>
      </c>
      <c r="G75" s="25" t="s">
        <v>127</v>
      </c>
      <c r="H75" s="25" t="s">
        <v>128</v>
      </c>
      <c r="I75" s="25" t="s">
        <v>96</v>
      </c>
      <c r="K75" s="25" t="s">
        <v>125</v>
      </c>
      <c r="L75" s="25" t="s">
        <v>129</v>
      </c>
      <c r="M75" s="25" t="s">
        <v>102</v>
      </c>
      <c r="N75" s="25">
        <v>4</v>
      </c>
    </row>
    <row r="76" spans="1:16" ht="12.75" hidden="1">
      <c r="A76" s="25" t="s">
        <v>75</v>
      </c>
      <c r="B76" s="25" t="s">
        <v>75</v>
      </c>
      <c r="C76" s="25" t="s">
        <v>96</v>
      </c>
      <c r="E76" s="25" t="s">
        <v>125</v>
      </c>
      <c r="F76" s="25" t="s">
        <v>133</v>
      </c>
      <c r="G76" s="25" t="s">
        <v>127</v>
      </c>
      <c r="H76" s="25" t="s">
        <v>128</v>
      </c>
      <c r="I76" s="25" t="s">
        <v>96</v>
      </c>
      <c r="K76" s="25" t="s">
        <v>125</v>
      </c>
      <c r="L76" s="25" t="s">
        <v>129</v>
      </c>
      <c r="M76" s="25" t="s">
        <v>102</v>
      </c>
      <c r="N76" s="25">
        <v>13311.6937164226</v>
      </c>
    </row>
    <row r="77" spans="1:16" ht="12.75" hidden="1">
      <c r="A77" s="28" t="s">
        <v>53</v>
      </c>
      <c r="B77" s="25" t="s">
        <v>134</v>
      </c>
      <c r="C77" s="25" t="s">
        <v>116</v>
      </c>
      <c r="E77" s="25" t="s">
        <v>125</v>
      </c>
      <c r="F77" s="25" t="s">
        <v>135</v>
      </c>
      <c r="G77" s="25" t="s">
        <v>127</v>
      </c>
      <c r="H77" s="25" t="s">
        <v>128</v>
      </c>
      <c r="I77" s="25" t="s">
        <v>96</v>
      </c>
      <c r="K77" s="25" t="s">
        <v>125</v>
      </c>
      <c r="L77" s="25" t="s">
        <v>129</v>
      </c>
      <c r="M77" s="25" t="s">
        <v>102</v>
      </c>
      <c r="N77" s="25">
        <v>25</v>
      </c>
    </row>
    <row r="78" spans="1:16" ht="12.75" hidden="1">
      <c r="A78" s="28" t="s">
        <v>55</v>
      </c>
      <c r="B78" s="25" t="s">
        <v>136</v>
      </c>
      <c r="C78" s="25" t="s">
        <v>116</v>
      </c>
      <c r="E78" s="25" t="s">
        <v>125</v>
      </c>
      <c r="F78" s="25" t="s">
        <v>137</v>
      </c>
      <c r="G78" s="25" t="s">
        <v>127</v>
      </c>
      <c r="H78" s="25" t="s">
        <v>128</v>
      </c>
      <c r="I78" s="25" t="s">
        <v>96</v>
      </c>
      <c r="K78" s="25" t="s">
        <v>125</v>
      </c>
      <c r="L78" s="25" t="s">
        <v>129</v>
      </c>
      <c r="M78" s="25" t="s">
        <v>102</v>
      </c>
      <c r="N78" s="25">
        <v>25.2655926638114</v>
      </c>
    </row>
    <row r="79" spans="1:16" ht="12.75" hidden="1">
      <c r="A79" s="25" t="s">
        <v>77</v>
      </c>
      <c r="B79" s="25" t="s">
        <v>77</v>
      </c>
      <c r="C79" s="25" t="s">
        <v>108</v>
      </c>
      <c r="E79" s="25" t="s">
        <v>125</v>
      </c>
      <c r="F79" s="25" t="s">
        <v>138</v>
      </c>
      <c r="G79" s="25" t="s">
        <v>127</v>
      </c>
      <c r="H79" s="25" t="s">
        <v>128</v>
      </c>
      <c r="I79" s="25" t="s">
        <v>96</v>
      </c>
      <c r="K79" s="25" t="s">
        <v>125</v>
      </c>
      <c r="L79" s="25" t="s">
        <v>129</v>
      </c>
      <c r="M79" s="25" t="s">
        <v>102</v>
      </c>
      <c r="N79" s="25">
        <v>1.1428571428571399</v>
      </c>
      <c r="P79" s="24" t="s">
        <v>139</v>
      </c>
    </row>
    <row r="80" spans="1:16" ht="12.75" hidden="1">
      <c r="A80" s="38" t="s">
        <v>63</v>
      </c>
      <c r="B80" s="25" t="s">
        <v>63</v>
      </c>
      <c r="C80" s="25" t="s">
        <v>96</v>
      </c>
      <c r="E80" s="25" t="s">
        <v>125</v>
      </c>
      <c r="F80" s="25" t="s">
        <v>140</v>
      </c>
      <c r="G80" s="25" t="s">
        <v>127</v>
      </c>
      <c r="H80" s="25" t="s">
        <v>128</v>
      </c>
      <c r="I80" s="25" t="s">
        <v>96</v>
      </c>
      <c r="K80" s="25" t="s">
        <v>125</v>
      </c>
      <c r="L80" s="25" t="s">
        <v>129</v>
      </c>
      <c r="M80" s="25" t="s">
        <v>102</v>
      </c>
      <c r="N80" s="25">
        <v>2752</v>
      </c>
      <c r="O80" s="42">
        <f>N80+N82+N88</f>
        <v>8321</v>
      </c>
      <c r="P80" s="43"/>
    </row>
    <row r="81" spans="1:16" ht="12.75" hidden="1">
      <c r="A81" s="25" t="s">
        <v>56</v>
      </c>
      <c r="B81" s="25" t="s">
        <v>56</v>
      </c>
      <c r="C81" s="25" t="s">
        <v>96</v>
      </c>
      <c r="E81" s="25" t="s">
        <v>125</v>
      </c>
      <c r="F81" s="25" t="s">
        <v>141</v>
      </c>
      <c r="G81" s="25" t="s">
        <v>127</v>
      </c>
      <c r="H81" s="25" t="s">
        <v>128</v>
      </c>
      <c r="I81" s="25" t="s">
        <v>96</v>
      </c>
      <c r="K81" s="25" t="s">
        <v>125</v>
      </c>
      <c r="L81" s="25" t="s">
        <v>129</v>
      </c>
      <c r="M81" s="25" t="s">
        <v>102</v>
      </c>
      <c r="N81" s="25">
        <v>212</v>
      </c>
      <c r="P81" s="43"/>
    </row>
    <row r="82" spans="1:16" ht="12.75" hidden="1">
      <c r="A82" s="38" t="s">
        <v>66</v>
      </c>
      <c r="B82" s="25" t="s">
        <v>66</v>
      </c>
      <c r="C82" s="25" t="s">
        <v>96</v>
      </c>
      <c r="E82" s="25" t="s">
        <v>125</v>
      </c>
      <c r="F82" s="25" t="s">
        <v>142</v>
      </c>
      <c r="G82" s="25" t="s">
        <v>127</v>
      </c>
      <c r="H82" s="25" t="s">
        <v>128</v>
      </c>
      <c r="I82" s="25" t="s">
        <v>96</v>
      </c>
      <c r="K82" s="25" t="s">
        <v>125</v>
      </c>
      <c r="L82" s="25" t="s">
        <v>129</v>
      </c>
      <c r="M82" s="25" t="s">
        <v>102</v>
      </c>
      <c r="N82" s="25">
        <v>1138</v>
      </c>
      <c r="P82" s="43"/>
    </row>
    <row r="83" spans="1:16" ht="12.75" hidden="1">
      <c r="A83" s="25" t="s">
        <v>47</v>
      </c>
      <c r="B83" s="25" t="s">
        <v>47</v>
      </c>
      <c r="C83" s="25" t="s">
        <v>116</v>
      </c>
      <c r="E83" s="25" t="s">
        <v>125</v>
      </c>
      <c r="F83" s="25" t="s">
        <v>143</v>
      </c>
      <c r="G83" s="25" t="s">
        <v>127</v>
      </c>
      <c r="H83" s="25" t="s">
        <v>128</v>
      </c>
      <c r="I83" s="25" t="s">
        <v>96</v>
      </c>
      <c r="K83" s="25" t="s">
        <v>125</v>
      </c>
      <c r="L83" s="25" t="s">
        <v>129</v>
      </c>
      <c r="M83" s="25" t="s">
        <v>102</v>
      </c>
      <c r="N83" s="25">
        <v>1706.43374362021</v>
      </c>
      <c r="O83" s="25" t="s">
        <v>144</v>
      </c>
      <c r="P83" s="43">
        <f>N83/N92</f>
        <v>0.66666660043928427</v>
      </c>
    </row>
    <row r="84" spans="1:16" ht="12.75" hidden="1">
      <c r="A84" s="25" t="s">
        <v>79</v>
      </c>
      <c r="B84" s="25" t="s">
        <v>114</v>
      </c>
      <c r="C84" s="25" t="s">
        <v>108</v>
      </c>
      <c r="E84" s="25" t="s">
        <v>125</v>
      </c>
      <c r="F84" s="25" t="s">
        <v>145</v>
      </c>
      <c r="G84" s="25" t="s">
        <v>127</v>
      </c>
      <c r="H84" s="25" t="s">
        <v>128</v>
      </c>
      <c r="I84" s="25" t="s">
        <v>96</v>
      </c>
      <c r="K84" s="25" t="s">
        <v>125</v>
      </c>
      <c r="L84" s="25" t="s">
        <v>129</v>
      </c>
      <c r="M84" s="25" t="s">
        <v>102</v>
      </c>
      <c r="N84" s="25">
        <v>-1.1428571428571399</v>
      </c>
      <c r="P84" s="43"/>
    </row>
    <row r="85" spans="1:16" ht="12.75" hidden="1">
      <c r="A85" s="25" t="s">
        <v>82</v>
      </c>
      <c r="B85" s="25" t="s">
        <v>82</v>
      </c>
      <c r="C85" s="25" t="s">
        <v>116</v>
      </c>
      <c r="E85" s="25" t="s">
        <v>125</v>
      </c>
      <c r="F85" s="25" t="s">
        <v>146</v>
      </c>
      <c r="G85" s="25" t="s">
        <v>127</v>
      </c>
      <c r="H85" s="25" t="s">
        <v>128</v>
      </c>
      <c r="I85" s="25" t="s">
        <v>96</v>
      </c>
      <c r="K85" s="25" t="s">
        <v>125</v>
      </c>
      <c r="L85" s="25" t="s">
        <v>129</v>
      </c>
      <c r="M85" s="25" t="s">
        <v>102</v>
      </c>
      <c r="N85" s="25">
        <v>214.99999699335601</v>
      </c>
      <c r="P85" s="43"/>
    </row>
    <row r="86" spans="1:16" ht="12.75" hidden="1">
      <c r="A86" s="25" t="s">
        <v>118</v>
      </c>
      <c r="B86" s="25" t="s">
        <v>118</v>
      </c>
      <c r="C86" s="25" t="s">
        <v>96</v>
      </c>
      <c r="E86" s="25" t="s">
        <v>125</v>
      </c>
      <c r="F86" s="25" t="s">
        <v>147</v>
      </c>
      <c r="G86" s="25" t="s">
        <v>127</v>
      </c>
      <c r="H86" s="25" t="s">
        <v>128</v>
      </c>
      <c r="I86" s="25" t="s">
        <v>96</v>
      </c>
      <c r="K86" s="25" t="s">
        <v>125</v>
      </c>
      <c r="L86" s="25" t="s">
        <v>129</v>
      </c>
      <c r="M86" s="25" t="s">
        <v>102</v>
      </c>
      <c r="N86" s="25">
        <v>922</v>
      </c>
      <c r="P86" s="43"/>
    </row>
    <row r="87" spans="1:16" ht="12.75" hidden="1">
      <c r="A87" s="28" t="s">
        <v>57</v>
      </c>
      <c r="B87" s="25" t="s">
        <v>57</v>
      </c>
      <c r="C87" s="25" t="s">
        <v>96</v>
      </c>
      <c r="E87" s="25" t="s">
        <v>125</v>
      </c>
      <c r="F87" s="25" t="s">
        <v>148</v>
      </c>
      <c r="G87" s="25" t="s">
        <v>127</v>
      </c>
      <c r="H87" s="25" t="s">
        <v>128</v>
      </c>
      <c r="I87" s="25" t="s">
        <v>96</v>
      </c>
      <c r="K87" s="25" t="s">
        <v>125</v>
      </c>
      <c r="L87" s="25" t="s">
        <v>129</v>
      </c>
      <c r="M87" s="25" t="s">
        <v>102</v>
      </c>
      <c r="N87" s="25">
        <v>847</v>
      </c>
    </row>
    <row r="88" spans="1:16" ht="12.75" hidden="1">
      <c r="A88" s="38" t="s">
        <v>68</v>
      </c>
      <c r="B88" s="25" t="s">
        <v>68</v>
      </c>
      <c r="C88" s="25" t="s">
        <v>96</v>
      </c>
      <c r="E88" s="25" t="s">
        <v>125</v>
      </c>
      <c r="F88" s="25" t="s">
        <v>149</v>
      </c>
      <c r="G88" s="25" t="s">
        <v>127</v>
      </c>
      <c r="H88" s="25" t="s">
        <v>128</v>
      </c>
      <c r="I88" s="25" t="s">
        <v>96</v>
      </c>
      <c r="K88" s="25" t="s">
        <v>125</v>
      </c>
      <c r="L88" s="25" t="s">
        <v>129</v>
      </c>
      <c r="M88" s="25" t="s">
        <v>102</v>
      </c>
      <c r="N88" s="25">
        <v>4431</v>
      </c>
    </row>
    <row r="89" spans="1:16" ht="12.75" hidden="1">
      <c r="A89" s="28" t="s">
        <v>59</v>
      </c>
      <c r="B89" s="25" t="s">
        <v>150</v>
      </c>
      <c r="C89" s="25" t="s">
        <v>116</v>
      </c>
      <c r="E89" s="25" t="s">
        <v>125</v>
      </c>
      <c r="F89" s="25" t="s">
        <v>151</v>
      </c>
      <c r="G89" s="25" t="s">
        <v>127</v>
      </c>
      <c r="H89" s="25" t="s">
        <v>128</v>
      </c>
      <c r="I89" s="25" t="s">
        <v>96</v>
      </c>
      <c r="K89" s="25" t="s">
        <v>125</v>
      </c>
      <c r="L89" s="25" t="s">
        <v>129</v>
      </c>
      <c r="M89" s="25" t="s">
        <v>102</v>
      </c>
      <c r="N89" s="25">
        <v>553.38581408772097</v>
      </c>
    </row>
    <row r="90" spans="1:16" ht="12.75" hidden="1">
      <c r="A90" s="25" t="s">
        <v>51</v>
      </c>
      <c r="B90" s="25" t="s">
        <v>152</v>
      </c>
      <c r="C90" s="25" t="s">
        <v>116</v>
      </c>
      <c r="E90" s="25" t="s">
        <v>125</v>
      </c>
      <c r="F90" s="25" t="s">
        <v>153</v>
      </c>
      <c r="G90" s="25" t="s">
        <v>127</v>
      </c>
      <c r="H90" s="25" t="s">
        <v>128</v>
      </c>
      <c r="I90" s="25" t="s">
        <v>96</v>
      </c>
      <c r="K90" s="25" t="s">
        <v>125</v>
      </c>
      <c r="L90" s="25" t="s">
        <v>129</v>
      </c>
      <c r="M90" s="25" t="s">
        <v>102</v>
      </c>
      <c r="N90" s="25">
        <v>-4266.0846133289897</v>
      </c>
      <c r="O90" s="25">
        <f>N83+N92</f>
        <v>4266.0846133289906</v>
      </c>
    </row>
    <row r="91" spans="1:16" ht="12.75" hidden="1">
      <c r="A91" s="25" t="s">
        <v>58</v>
      </c>
      <c r="B91" s="25" t="s">
        <v>58</v>
      </c>
      <c r="C91" s="25" t="s">
        <v>96</v>
      </c>
      <c r="E91" s="25" t="s">
        <v>125</v>
      </c>
      <c r="F91" s="25" t="s">
        <v>154</v>
      </c>
      <c r="G91" s="25" t="s">
        <v>127</v>
      </c>
      <c r="H91" s="25" t="s">
        <v>128</v>
      </c>
      <c r="I91" s="25" t="s">
        <v>96</v>
      </c>
      <c r="K91" s="25" t="s">
        <v>125</v>
      </c>
      <c r="L91" s="25" t="s">
        <v>129</v>
      </c>
      <c r="M91" s="25" t="s">
        <v>102</v>
      </c>
      <c r="N91" s="25">
        <v>53.76</v>
      </c>
    </row>
    <row r="92" spans="1:16" ht="12.75" hidden="1">
      <c r="A92" s="25" t="s">
        <v>155</v>
      </c>
      <c r="B92" s="25" t="s">
        <v>156</v>
      </c>
      <c r="C92" s="25" t="s">
        <v>116</v>
      </c>
      <c r="E92" s="25" t="s">
        <v>125</v>
      </c>
      <c r="F92" s="25" t="s">
        <v>157</v>
      </c>
      <c r="G92" s="25" t="s">
        <v>127</v>
      </c>
      <c r="H92" s="25" t="s">
        <v>128</v>
      </c>
      <c r="I92" s="25" t="s">
        <v>96</v>
      </c>
      <c r="K92" s="25" t="s">
        <v>125</v>
      </c>
      <c r="L92" s="25" t="s">
        <v>129</v>
      </c>
      <c r="M92" s="25" t="s">
        <v>102</v>
      </c>
      <c r="N92" s="25">
        <v>2559.6508697087802</v>
      </c>
    </row>
    <row r="93" spans="1:16" ht="12.75" hidden="1">
      <c r="A93" s="25" t="s">
        <v>127</v>
      </c>
      <c r="B93" s="25" t="s">
        <v>128</v>
      </c>
      <c r="C93" s="25" t="s">
        <v>96</v>
      </c>
      <c r="E93" s="25" t="s">
        <v>125</v>
      </c>
      <c r="F93" s="25" t="s">
        <v>129</v>
      </c>
      <c r="G93" s="25" t="s">
        <v>127</v>
      </c>
      <c r="H93" s="25" t="s">
        <v>128</v>
      </c>
      <c r="I93" s="25" t="s">
        <v>96</v>
      </c>
      <c r="K93" s="25" t="s">
        <v>125</v>
      </c>
      <c r="L93" s="25" t="s">
        <v>129</v>
      </c>
      <c r="M93" s="25" t="s">
        <v>124</v>
      </c>
      <c r="N93" s="25">
        <v>1</v>
      </c>
    </row>
    <row r="94" spans="1:16" ht="15.75" hidden="1" customHeight="1"/>
    <row r="95" spans="1:16" ht="15.75" hidden="1" customHeight="1"/>
    <row r="96" spans="1:16" ht="15.75" hidden="1" customHeight="1"/>
  </sheetData>
  <sheetProtection algorithmName="SHA-512" hashValue="6obWZ7Zhcy1EKB7tXVdVZK3MOCdymvxfRmGusLJLDo8rToWr0PQwcwP/dTcLAGAesP/0bIK8T51Z0xS8iv6vxg==" saltValue="MOFrg63uK+Oga6m0MC7oDw==" spinCount="100000" sheet="1" objects="1" scenarios="1" formatCells="0" selectLockedCells="1"/>
  <mergeCells count="6">
    <mergeCell ref="P2:R2"/>
    <mergeCell ref="A2:A3"/>
    <mergeCell ref="B2:D2"/>
    <mergeCell ref="E2:G2"/>
    <mergeCell ref="H2:J2"/>
    <mergeCell ref="M2:O2"/>
  </mergeCells>
  <hyperlinks>
    <hyperlink ref="B3" r:id="rId1" location="tbl6fna" xr:uid="{00000000-0004-0000-0100-000000000000}"/>
    <hyperlink ref="C3" r:id="rId2" location="tbl6fnb" xr:uid="{00000000-0004-0000-0100-000001000000}"/>
    <hyperlink ref="D3" r:id="rId3" location="tbl6fna" xr:uid="{00000000-0004-0000-0100-000002000000}"/>
    <hyperlink ref="E3" r:id="rId4" location="tbl6fna" xr:uid="{00000000-0004-0000-0100-000003000000}"/>
    <hyperlink ref="F3" r:id="rId5" location="tbl6fnb" xr:uid="{00000000-0004-0000-0100-000004000000}"/>
    <hyperlink ref="G3" r:id="rId6" location="tbl6fna" xr:uid="{00000000-0004-0000-0100-000005000000}"/>
    <hyperlink ref="H3" r:id="rId7" location="tbl6fna" xr:uid="{00000000-0004-0000-0100-000006000000}"/>
    <hyperlink ref="I3" r:id="rId8" location="tbl6fnb" xr:uid="{00000000-0004-0000-0100-000007000000}"/>
    <hyperlink ref="J3" r:id="rId9" location="tbl6fna" xr:uid="{00000000-0004-0000-0100-000008000000}"/>
    <hyperlink ref="M3" r:id="rId10" location="tbl6fna" xr:uid="{00000000-0004-0000-0100-000009000000}"/>
    <hyperlink ref="N3" r:id="rId11" location="tbl6fnb" xr:uid="{00000000-0004-0000-0100-00000A000000}"/>
    <hyperlink ref="O3" r:id="rId12" location="tbl6fna" xr:uid="{00000000-0004-0000-0100-00000B000000}"/>
    <hyperlink ref="P3" r:id="rId13" location="tbl6fna" xr:uid="{00000000-0004-0000-0100-00000C000000}"/>
    <hyperlink ref="Q3" r:id="rId14" location="tbl6fnb" xr:uid="{00000000-0004-0000-0100-00000D000000}"/>
    <hyperlink ref="R3" r:id="rId15" location="tbl6fna" xr:uid="{00000000-0004-0000-0100-00000E000000}"/>
  </hyperlinks>
  <pageMargins left="0.7" right="0.7" top="0.75" bottom="0.75" header="0.3" footer="0.3"/>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2"/>
  <sheetViews>
    <sheetView topLeftCell="A40" workbookViewId="0"/>
  </sheetViews>
  <sheetFormatPr defaultColWidth="12.42578125" defaultRowHeight="15.75" customHeight="1"/>
  <cols>
    <col min="1" max="1" width="30.140625" customWidth="1"/>
    <col min="3" max="3" width="10.7109375" customWidth="1"/>
    <col min="4" max="4" width="16.42578125" customWidth="1"/>
    <col min="5" max="5" width="14.7109375" customWidth="1"/>
    <col min="6" max="6" width="16.42578125" customWidth="1"/>
    <col min="7" max="8" width="16.42578125" hidden="1" customWidth="1"/>
    <col min="9" max="10" width="16.42578125" customWidth="1"/>
  </cols>
  <sheetData>
    <row r="1" spans="1:12" ht="14.25">
      <c r="A1" s="26" t="s">
        <v>158</v>
      </c>
    </row>
    <row r="2" spans="1:12" ht="15">
      <c r="A2" s="212" t="s">
        <v>159</v>
      </c>
      <c r="B2" s="212" t="s">
        <v>160</v>
      </c>
      <c r="C2" s="210" t="s">
        <v>161</v>
      </c>
      <c r="D2" s="211"/>
      <c r="E2" s="211"/>
      <c r="F2" s="211"/>
      <c r="G2" s="210" t="s">
        <v>162</v>
      </c>
      <c r="H2" s="211"/>
      <c r="I2" s="212" t="s">
        <v>163</v>
      </c>
    </row>
    <row r="3" spans="1:12" ht="30">
      <c r="A3" s="213"/>
      <c r="B3" s="213"/>
      <c r="C3" s="3" t="s">
        <v>164</v>
      </c>
      <c r="D3" s="3" t="s">
        <v>165</v>
      </c>
      <c r="E3" s="45" t="s">
        <v>166</v>
      </c>
      <c r="F3" s="45" t="s">
        <v>167</v>
      </c>
      <c r="G3" s="45" t="s">
        <v>168</v>
      </c>
      <c r="H3" s="45" t="s">
        <v>169</v>
      </c>
      <c r="I3" s="213"/>
    </row>
    <row r="4" spans="1:12" ht="14.25">
      <c r="A4" s="7" t="s">
        <v>170</v>
      </c>
      <c r="B4" s="46" t="s">
        <v>171</v>
      </c>
      <c r="C4" s="7" t="s">
        <v>12</v>
      </c>
      <c r="D4" s="7" t="s">
        <v>172</v>
      </c>
      <c r="E4" s="7" t="s">
        <v>173</v>
      </c>
      <c r="F4" s="7" t="s">
        <v>174</v>
      </c>
      <c r="G4" s="7" t="s">
        <v>175</v>
      </c>
      <c r="H4" s="7" t="s">
        <v>176</v>
      </c>
      <c r="I4" s="7" t="s">
        <v>177</v>
      </c>
      <c r="J4" s="24" t="s">
        <v>178</v>
      </c>
      <c r="K4" s="48" t="s">
        <v>179</v>
      </c>
    </row>
    <row r="5" spans="1:12" ht="14.25">
      <c r="A5" s="7" t="s">
        <v>180</v>
      </c>
      <c r="B5" s="46" t="s">
        <v>171</v>
      </c>
      <c r="C5" s="7" t="s">
        <v>12</v>
      </c>
      <c r="D5" s="7" t="s">
        <v>181</v>
      </c>
      <c r="E5" s="7" t="s">
        <v>173</v>
      </c>
      <c r="F5" s="7" t="s">
        <v>174</v>
      </c>
      <c r="G5" s="7" t="s">
        <v>182</v>
      </c>
      <c r="H5" s="7" t="s">
        <v>183</v>
      </c>
      <c r="I5" s="7" t="s">
        <v>184</v>
      </c>
      <c r="J5" s="24">
        <v>0.84</v>
      </c>
      <c r="K5" s="24" t="s">
        <v>185</v>
      </c>
      <c r="L5" s="203"/>
    </row>
    <row r="6" spans="1:12" ht="14.25">
      <c r="A6" s="7" t="s">
        <v>186</v>
      </c>
      <c r="B6" s="46" t="s">
        <v>171</v>
      </c>
      <c r="C6" s="7" t="s">
        <v>12</v>
      </c>
      <c r="D6" s="7" t="s">
        <v>187</v>
      </c>
      <c r="E6" s="7" t="s">
        <v>173</v>
      </c>
      <c r="F6" s="7" t="s">
        <v>174</v>
      </c>
      <c r="G6" s="7" t="s">
        <v>188</v>
      </c>
      <c r="H6" s="7" t="s">
        <v>189</v>
      </c>
      <c r="I6" s="7" t="s">
        <v>190</v>
      </c>
      <c r="J6" s="24"/>
      <c r="K6" s="24"/>
      <c r="L6" s="203"/>
    </row>
    <row r="7" spans="1:12" ht="14.25">
      <c r="A7" s="7" t="s">
        <v>191</v>
      </c>
      <c r="B7" s="46" t="s">
        <v>171</v>
      </c>
      <c r="C7" s="7" t="s">
        <v>12</v>
      </c>
      <c r="D7" s="7" t="s">
        <v>192</v>
      </c>
      <c r="E7" s="7" t="s">
        <v>173</v>
      </c>
      <c r="F7" s="7" t="s">
        <v>174</v>
      </c>
      <c r="G7" s="7" t="s">
        <v>193</v>
      </c>
      <c r="H7" s="7" t="s">
        <v>183</v>
      </c>
      <c r="I7" s="7" t="s">
        <v>194</v>
      </c>
      <c r="J7" s="203"/>
      <c r="K7" s="203"/>
      <c r="L7" s="203"/>
    </row>
    <row r="8" spans="1:12" ht="14.25" hidden="1">
      <c r="A8" s="218" t="s">
        <v>195</v>
      </c>
      <c r="B8" s="46" t="s">
        <v>171</v>
      </c>
      <c r="C8" s="7" t="s">
        <v>12</v>
      </c>
      <c r="D8" s="7" t="s">
        <v>196</v>
      </c>
      <c r="E8" s="7" t="s">
        <v>173</v>
      </c>
      <c r="F8" s="7" t="s">
        <v>174</v>
      </c>
      <c r="G8" s="7" t="s">
        <v>197</v>
      </c>
      <c r="H8" s="7" t="s">
        <v>176</v>
      </c>
      <c r="I8" s="7" t="s">
        <v>198</v>
      </c>
      <c r="J8" s="203"/>
      <c r="K8" s="203"/>
      <c r="L8" s="203"/>
    </row>
    <row r="9" spans="1:12" ht="14.25" hidden="1">
      <c r="A9" s="219"/>
      <c r="B9" s="7" t="s">
        <v>199</v>
      </c>
      <c r="C9" s="7" t="s">
        <v>12</v>
      </c>
      <c r="D9" s="7" t="s">
        <v>200</v>
      </c>
      <c r="E9" s="7" t="s">
        <v>201</v>
      </c>
      <c r="F9" s="7" t="s">
        <v>202</v>
      </c>
      <c r="G9" s="7" t="s">
        <v>203</v>
      </c>
      <c r="H9" s="7" t="s">
        <v>176</v>
      </c>
      <c r="I9" s="7" t="s">
        <v>204</v>
      </c>
      <c r="J9" s="203"/>
      <c r="K9" s="203"/>
      <c r="L9" s="203"/>
    </row>
    <row r="10" spans="1:12" ht="14.25" hidden="1">
      <c r="A10" s="218" t="s">
        <v>205</v>
      </c>
      <c r="B10" s="46" t="s">
        <v>171</v>
      </c>
      <c r="C10" s="7" t="s">
        <v>12</v>
      </c>
      <c r="D10" s="7" t="s">
        <v>196</v>
      </c>
      <c r="E10" s="7" t="s">
        <v>173</v>
      </c>
      <c r="F10" s="7" t="s">
        <v>174</v>
      </c>
      <c r="G10" s="7" t="s">
        <v>206</v>
      </c>
      <c r="H10" s="7" t="s">
        <v>183</v>
      </c>
      <c r="I10" s="7" t="s">
        <v>207</v>
      </c>
      <c r="J10" s="203"/>
      <c r="K10" s="203"/>
      <c r="L10" s="203"/>
    </row>
    <row r="11" spans="1:12" ht="14.25" hidden="1">
      <c r="A11" s="219"/>
      <c r="B11" s="7" t="s">
        <v>199</v>
      </c>
      <c r="C11" s="7" t="s">
        <v>12</v>
      </c>
      <c r="D11" s="7" t="s">
        <v>208</v>
      </c>
      <c r="E11" s="7" t="s">
        <v>209</v>
      </c>
      <c r="F11" s="7" t="s">
        <v>202</v>
      </c>
      <c r="G11" s="7" t="s">
        <v>210</v>
      </c>
      <c r="H11" s="7" t="s">
        <v>183</v>
      </c>
      <c r="I11" s="7" t="s">
        <v>211</v>
      </c>
      <c r="J11" s="203"/>
      <c r="K11" s="203"/>
      <c r="L11" s="203"/>
    </row>
    <row r="12" spans="1:12" ht="14.25" hidden="1">
      <c r="A12" s="218" t="s">
        <v>212</v>
      </c>
      <c r="B12" s="46" t="s">
        <v>171</v>
      </c>
      <c r="C12" s="7" t="s">
        <v>12</v>
      </c>
      <c r="D12" s="7" t="s">
        <v>196</v>
      </c>
      <c r="E12" s="7" t="s">
        <v>173</v>
      </c>
      <c r="F12" s="7" t="s">
        <v>174</v>
      </c>
      <c r="G12" s="7" t="s">
        <v>213</v>
      </c>
      <c r="H12" s="7" t="s">
        <v>189</v>
      </c>
      <c r="I12" s="7" t="s">
        <v>214</v>
      </c>
      <c r="J12" s="203"/>
      <c r="K12" s="203"/>
      <c r="L12" s="203"/>
    </row>
    <row r="13" spans="1:12" ht="14.25" hidden="1">
      <c r="A13" s="219"/>
      <c r="B13" s="7" t="s">
        <v>199</v>
      </c>
      <c r="C13" s="7" t="s">
        <v>12</v>
      </c>
      <c r="D13" s="7" t="s">
        <v>215</v>
      </c>
      <c r="E13" s="7" t="s">
        <v>216</v>
      </c>
      <c r="F13" s="7" t="s">
        <v>202</v>
      </c>
      <c r="G13" s="7" t="s">
        <v>217</v>
      </c>
      <c r="H13" s="7" t="s">
        <v>189</v>
      </c>
      <c r="I13" s="7" t="s">
        <v>218</v>
      </c>
      <c r="J13" s="203"/>
      <c r="K13" s="203"/>
      <c r="L13" s="203"/>
    </row>
    <row r="14" spans="1:12" ht="14.25" hidden="1">
      <c r="A14" s="218" t="s">
        <v>219</v>
      </c>
      <c r="B14" s="46" t="s">
        <v>171</v>
      </c>
      <c r="C14" s="7" t="s">
        <v>12</v>
      </c>
      <c r="D14" s="7" t="s">
        <v>196</v>
      </c>
      <c r="E14" s="7" t="s">
        <v>173</v>
      </c>
      <c r="F14" s="7" t="s">
        <v>174</v>
      </c>
      <c r="G14" s="7" t="s">
        <v>220</v>
      </c>
      <c r="H14" s="7" t="s">
        <v>183</v>
      </c>
      <c r="I14" s="7" t="s">
        <v>221</v>
      </c>
      <c r="J14" s="203"/>
      <c r="K14" s="203"/>
      <c r="L14" s="203"/>
    </row>
    <row r="15" spans="1:12" ht="14.25" hidden="1">
      <c r="A15" s="219"/>
      <c r="B15" s="7" t="s">
        <v>199</v>
      </c>
      <c r="C15" s="7" t="s">
        <v>12</v>
      </c>
      <c r="D15" s="7" t="s">
        <v>222</v>
      </c>
      <c r="E15" s="7" t="s">
        <v>216</v>
      </c>
      <c r="F15" s="7" t="s">
        <v>202</v>
      </c>
      <c r="G15" s="7" t="s">
        <v>223</v>
      </c>
      <c r="H15" s="7" t="s">
        <v>183</v>
      </c>
      <c r="I15" s="7" t="s">
        <v>224</v>
      </c>
      <c r="J15" s="203"/>
      <c r="K15" s="203"/>
      <c r="L15" s="203"/>
    </row>
    <row r="16" spans="1:12" ht="14.25" hidden="1">
      <c r="A16" s="7" t="s">
        <v>225</v>
      </c>
      <c r="B16" s="46" t="s">
        <v>226</v>
      </c>
      <c r="C16" s="7" t="s">
        <v>12</v>
      </c>
      <c r="D16" s="7" t="s">
        <v>227</v>
      </c>
      <c r="E16" s="7" t="s">
        <v>228</v>
      </c>
      <c r="F16" s="7" t="s">
        <v>229</v>
      </c>
      <c r="G16" s="7" t="s">
        <v>175</v>
      </c>
      <c r="H16" s="7" t="s">
        <v>176</v>
      </c>
      <c r="I16" s="7" t="s">
        <v>230</v>
      </c>
      <c r="J16" s="203"/>
      <c r="K16" s="203"/>
      <c r="L16" s="203"/>
    </row>
    <row r="17" spans="1:26" ht="14.25" hidden="1">
      <c r="A17" s="7" t="s">
        <v>231</v>
      </c>
      <c r="B17" s="46" t="s">
        <v>226</v>
      </c>
      <c r="C17" s="7" t="s">
        <v>12</v>
      </c>
      <c r="D17" s="7" t="s">
        <v>232</v>
      </c>
      <c r="E17" s="7" t="s">
        <v>228</v>
      </c>
      <c r="F17" s="7" t="s">
        <v>233</v>
      </c>
      <c r="G17" s="7" t="s">
        <v>182</v>
      </c>
      <c r="H17" s="7" t="s">
        <v>183</v>
      </c>
      <c r="I17" s="7" t="s">
        <v>234</v>
      </c>
      <c r="J17" s="203"/>
      <c r="K17" s="203"/>
      <c r="L17" s="203"/>
    </row>
    <row r="18" spans="1:26" ht="14.25" hidden="1">
      <c r="A18" s="7" t="s">
        <v>235</v>
      </c>
      <c r="B18" s="46" t="s">
        <v>226</v>
      </c>
      <c r="C18" s="7" t="s">
        <v>12</v>
      </c>
      <c r="D18" s="7" t="s">
        <v>236</v>
      </c>
      <c r="E18" s="7" t="s">
        <v>228</v>
      </c>
      <c r="F18" s="7" t="s">
        <v>237</v>
      </c>
      <c r="G18" s="7" t="s">
        <v>188</v>
      </c>
      <c r="H18" s="7" t="s">
        <v>189</v>
      </c>
      <c r="I18" s="7" t="s">
        <v>238</v>
      </c>
      <c r="J18" s="203"/>
      <c r="K18" s="203"/>
      <c r="L18" s="203"/>
    </row>
    <row r="19" spans="1:26" ht="14.25" hidden="1">
      <c r="A19" s="7" t="s">
        <v>239</v>
      </c>
      <c r="B19" s="46" t="s">
        <v>226</v>
      </c>
      <c r="C19" s="7" t="s">
        <v>12</v>
      </c>
      <c r="D19" s="7" t="s">
        <v>240</v>
      </c>
      <c r="E19" s="7" t="s">
        <v>228</v>
      </c>
      <c r="F19" s="7" t="s">
        <v>241</v>
      </c>
      <c r="G19" s="7" t="s">
        <v>193</v>
      </c>
      <c r="H19" s="7" t="s">
        <v>183</v>
      </c>
      <c r="I19" s="7" t="s">
        <v>242</v>
      </c>
      <c r="J19" s="203"/>
      <c r="K19" s="203"/>
      <c r="L19" s="203"/>
    </row>
    <row r="20" spans="1:26" ht="14.25" hidden="1">
      <c r="A20" s="218" t="s">
        <v>243</v>
      </c>
      <c r="B20" s="46" t="s">
        <v>226</v>
      </c>
      <c r="C20" s="7" t="s">
        <v>12</v>
      </c>
      <c r="D20" s="7" t="s">
        <v>244</v>
      </c>
      <c r="E20" s="7" t="s">
        <v>228</v>
      </c>
      <c r="F20" s="7" t="s">
        <v>229</v>
      </c>
      <c r="G20" s="7" t="s">
        <v>197</v>
      </c>
      <c r="H20" s="7" t="s">
        <v>176</v>
      </c>
      <c r="I20" s="7" t="s">
        <v>245</v>
      </c>
      <c r="J20" s="203"/>
      <c r="K20" s="203"/>
      <c r="L20" s="203"/>
    </row>
    <row r="21" spans="1:26" ht="14.25" hidden="1">
      <c r="A21" s="219"/>
      <c r="B21" s="7" t="s">
        <v>199</v>
      </c>
      <c r="C21" s="7" t="s">
        <v>12</v>
      </c>
      <c r="D21" s="7" t="s">
        <v>246</v>
      </c>
      <c r="E21" s="7" t="s">
        <v>201</v>
      </c>
      <c r="F21" s="7" t="s">
        <v>202</v>
      </c>
      <c r="G21" s="7" t="s">
        <v>203</v>
      </c>
      <c r="H21" s="7" t="s">
        <v>176</v>
      </c>
      <c r="I21" s="7" t="s">
        <v>204</v>
      </c>
      <c r="J21" s="203"/>
      <c r="K21" s="203"/>
      <c r="L21" s="203"/>
    </row>
    <row r="22" spans="1:26" ht="14.25" hidden="1">
      <c r="A22" s="218" t="s">
        <v>247</v>
      </c>
      <c r="B22" s="46" t="s">
        <v>226</v>
      </c>
      <c r="C22" s="7" t="s">
        <v>12</v>
      </c>
      <c r="D22" s="7" t="s">
        <v>244</v>
      </c>
      <c r="E22" s="7" t="s">
        <v>228</v>
      </c>
      <c r="F22" s="7" t="s">
        <v>233</v>
      </c>
      <c r="G22" s="7" t="s">
        <v>206</v>
      </c>
      <c r="H22" s="7" t="s">
        <v>183</v>
      </c>
      <c r="I22" s="7" t="s">
        <v>248</v>
      </c>
      <c r="J22" s="203"/>
      <c r="K22" s="203"/>
      <c r="L22" s="203"/>
    </row>
    <row r="23" spans="1:26" ht="14.25" hidden="1">
      <c r="A23" s="219"/>
      <c r="B23" s="7" t="s">
        <v>199</v>
      </c>
      <c r="C23" s="7" t="s">
        <v>12</v>
      </c>
      <c r="D23" s="7" t="s">
        <v>208</v>
      </c>
      <c r="E23" s="7" t="s">
        <v>209</v>
      </c>
      <c r="F23" s="7" t="s">
        <v>202</v>
      </c>
      <c r="G23" s="7" t="s">
        <v>210</v>
      </c>
      <c r="H23" s="7" t="s">
        <v>183</v>
      </c>
      <c r="I23" s="7" t="s">
        <v>211</v>
      </c>
      <c r="J23" s="203"/>
      <c r="K23" s="203"/>
      <c r="L23" s="203"/>
    </row>
    <row r="24" spans="1:26" ht="14.25" hidden="1">
      <c r="A24" s="218" t="s">
        <v>249</v>
      </c>
      <c r="B24" s="46" t="s">
        <v>226</v>
      </c>
      <c r="C24" s="7" t="s">
        <v>12</v>
      </c>
      <c r="D24" s="7" t="s">
        <v>244</v>
      </c>
      <c r="E24" s="7" t="s">
        <v>228</v>
      </c>
      <c r="F24" s="7" t="s">
        <v>237</v>
      </c>
      <c r="G24" s="7" t="s">
        <v>213</v>
      </c>
      <c r="H24" s="7" t="s">
        <v>189</v>
      </c>
      <c r="I24" s="7" t="s">
        <v>250</v>
      </c>
      <c r="J24" s="203"/>
      <c r="K24" s="203"/>
      <c r="L24" s="203"/>
    </row>
    <row r="25" spans="1:26" ht="14.25" hidden="1">
      <c r="A25" s="219"/>
      <c r="B25" s="7" t="s">
        <v>199</v>
      </c>
      <c r="C25" s="7" t="s">
        <v>12</v>
      </c>
      <c r="D25" s="7" t="s">
        <v>215</v>
      </c>
      <c r="E25" s="7" t="s">
        <v>216</v>
      </c>
      <c r="F25" s="7" t="s">
        <v>202</v>
      </c>
      <c r="G25" s="7" t="s">
        <v>217</v>
      </c>
      <c r="H25" s="7" t="s">
        <v>189</v>
      </c>
      <c r="I25" s="7" t="s">
        <v>218</v>
      </c>
      <c r="J25" s="203"/>
      <c r="K25" s="203"/>
      <c r="L25" s="203"/>
    </row>
    <row r="26" spans="1:26" ht="14.25" hidden="1">
      <c r="A26" s="218" t="s">
        <v>251</v>
      </c>
      <c r="B26" s="46" t="s">
        <v>226</v>
      </c>
      <c r="C26" s="7" t="s">
        <v>12</v>
      </c>
      <c r="D26" s="7" t="s">
        <v>244</v>
      </c>
      <c r="E26" s="7" t="s">
        <v>228</v>
      </c>
      <c r="F26" s="7" t="s">
        <v>241</v>
      </c>
      <c r="G26" s="7" t="s">
        <v>220</v>
      </c>
      <c r="H26" s="7" t="s">
        <v>183</v>
      </c>
      <c r="I26" s="7" t="s">
        <v>252</v>
      </c>
      <c r="J26" s="203"/>
      <c r="K26" s="203"/>
      <c r="L26" s="203"/>
    </row>
    <row r="27" spans="1:26" ht="14.25" hidden="1">
      <c r="A27" s="219"/>
      <c r="B27" s="7" t="s">
        <v>199</v>
      </c>
      <c r="C27" s="7" t="s">
        <v>12</v>
      </c>
      <c r="D27" s="7" t="s">
        <v>222</v>
      </c>
      <c r="E27" s="7" t="s">
        <v>216</v>
      </c>
      <c r="F27" s="7" t="s">
        <v>202</v>
      </c>
      <c r="G27" s="7" t="s">
        <v>223</v>
      </c>
      <c r="H27" s="7" t="s">
        <v>183</v>
      </c>
      <c r="I27" s="7" t="s">
        <v>224</v>
      </c>
      <c r="J27" s="203"/>
      <c r="K27" s="203"/>
      <c r="L27" s="203"/>
    </row>
    <row r="28" spans="1:26" ht="14.25">
      <c r="A28" s="7" t="s">
        <v>253</v>
      </c>
      <c r="B28" s="7" t="s">
        <v>199</v>
      </c>
      <c r="C28" s="7" t="s">
        <v>12</v>
      </c>
      <c r="D28" s="7" t="s">
        <v>200</v>
      </c>
      <c r="E28" s="7" t="s">
        <v>201</v>
      </c>
      <c r="F28" s="98" t="s">
        <v>254</v>
      </c>
      <c r="G28" s="7" t="s">
        <v>175</v>
      </c>
      <c r="H28" s="7" t="s">
        <v>176</v>
      </c>
      <c r="I28" s="7" t="s">
        <v>255</v>
      </c>
      <c r="J28" s="24">
        <f>AVERAGE(1,2.2,1.2,3.6,1.4,4.1,1.4,3.9)</f>
        <v>2.35</v>
      </c>
      <c r="K28" s="24"/>
      <c r="L28" s="24"/>
      <c r="M28" s="24"/>
      <c r="N28" s="24"/>
      <c r="O28" s="24"/>
      <c r="P28" s="24"/>
      <c r="Q28" s="24"/>
      <c r="R28" s="24"/>
      <c r="S28" s="24"/>
      <c r="T28" s="24"/>
      <c r="U28" s="24"/>
      <c r="V28" s="24"/>
      <c r="W28" s="24"/>
      <c r="X28" s="24"/>
      <c r="Y28" s="24"/>
      <c r="Z28" s="24"/>
    </row>
    <row r="29" spans="1:26" ht="14.25">
      <c r="A29" s="7" t="s">
        <v>256</v>
      </c>
      <c r="B29" s="7" t="s">
        <v>199</v>
      </c>
      <c r="C29" s="7" t="s">
        <v>12</v>
      </c>
      <c r="D29" s="7" t="s">
        <v>208</v>
      </c>
      <c r="E29" s="7" t="s">
        <v>209</v>
      </c>
      <c r="F29" s="7" t="s">
        <v>257</v>
      </c>
      <c r="G29" s="7" t="s">
        <v>182</v>
      </c>
      <c r="H29" s="7" t="s">
        <v>183</v>
      </c>
      <c r="I29" s="7" t="s">
        <v>258</v>
      </c>
      <c r="J29" s="24"/>
      <c r="K29" s="24"/>
      <c r="L29" s="24"/>
      <c r="M29" s="24"/>
      <c r="N29" s="24"/>
      <c r="O29" s="24"/>
      <c r="P29" s="24"/>
      <c r="Q29" s="24"/>
      <c r="R29" s="24"/>
      <c r="S29" s="24"/>
      <c r="T29" s="24"/>
      <c r="U29" s="24"/>
      <c r="V29" s="24"/>
      <c r="W29" s="24"/>
      <c r="X29" s="24"/>
      <c r="Y29" s="24"/>
      <c r="Z29" s="24"/>
    </row>
    <row r="30" spans="1:26" ht="14.25">
      <c r="A30" s="7" t="s">
        <v>259</v>
      </c>
      <c r="B30" s="7" t="s">
        <v>199</v>
      </c>
      <c r="C30" s="7" t="s">
        <v>12</v>
      </c>
      <c r="D30" s="7" t="s">
        <v>215</v>
      </c>
      <c r="E30" s="7" t="s">
        <v>216</v>
      </c>
      <c r="F30" s="7" t="s">
        <v>260</v>
      </c>
      <c r="G30" s="7" t="s">
        <v>188</v>
      </c>
      <c r="H30" s="7" t="s">
        <v>189</v>
      </c>
      <c r="I30" s="7" t="s">
        <v>261</v>
      </c>
      <c r="J30" s="24"/>
      <c r="K30" s="24"/>
      <c r="L30" s="24"/>
      <c r="M30" s="24"/>
      <c r="N30" s="24"/>
      <c r="O30" s="24"/>
      <c r="P30" s="24"/>
      <c r="Q30" s="24"/>
      <c r="R30" s="24"/>
      <c r="S30" s="24"/>
      <c r="T30" s="24"/>
      <c r="U30" s="24"/>
      <c r="V30" s="24"/>
      <c r="W30" s="24"/>
      <c r="X30" s="24"/>
      <c r="Y30" s="24"/>
      <c r="Z30" s="24"/>
    </row>
    <row r="31" spans="1:26" ht="14.25">
      <c r="A31" s="7" t="s">
        <v>262</v>
      </c>
      <c r="B31" s="7" t="s">
        <v>199</v>
      </c>
      <c r="C31" s="7" t="s">
        <v>12</v>
      </c>
      <c r="D31" s="7" t="s">
        <v>222</v>
      </c>
      <c r="E31" s="7" t="s">
        <v>216</v>
      </c>
      <c r="F31" s="7" t="s">
        <v>263</v>
      </c>
      <c r="G31" s="7" t="s">
        <v>193</v>
      </c>
      <c r="H31" s="7" t="s">
        <v>183</v>
      </c>
      <c r="I31" s="7" t="s">
        <v>264</v>
      </c>
      <c r="J31" s="24"/>
      <c r="K31" s="24"/>
      <c r="L31" s="24"/>
      <c r="M31" s="24"/>
      <c r="N31" s="24"/>
      <c r="O31" s="24"/>
      <c r="P31" s="24"/>
      <c r="Q31" s="24"/>
      <c r="R31" s="24"/>
      <c r="S31" s="24"/>
      <c r="T31" s="24"/>
      <c r="U31" s="24"/>
      <c r="V31" s="24"/>
      <c r="W31" s="24"/>
      <c r="X31" s="24"/>
      <c r="Y31" s="24"/>
      <c r="Z31" s="24"/>
    </row>
    <row r="32" spans="1:26" ht="14.25">
      <c r="A32" s="218" t="s">
        <v>265</v>
      </c>
      <c r="B32" s="7" t="s">
        <v>199</v>
      </c>
      <c r="C32" s="7" t="s">
        <v>266</v>
      </c>
      <c r="D32" s="7" t="s">
        <v>12</v>
      </c>
      <c r="E32" s="7" t="s">
        <v>12</v>
      </c>
      <c r="F32" s="7" t="s">
        <v>12</v>
      </c>
      <c r="G32" s="7" t="s">
        <v>12</v>
      </c>
      <c r="H32" s="7" t="s">
        <v>12</v>
      </c>
      <c r="I32" s="7" t="s">
        <v>267</v>
      </c>
    </row>
    <row r="33" spans="1:9" ht="14.25">
      <c r="A33" s="219"/>
      <c r="B33" s="7" t="s">
        <v>268</v>
      </c>
      <c r="C33" s="7" t="s">
        <v>269</v>
      </c>
      <c r="D33" s="7" t="s">
        <v>12</v>
      </c>
      <c r="E33" s="7" t="s">
        <v>12</v>
      </c>
      <c r="F33" s="7" t="s">
        <v>12</v>
      </c>
      <c r="G33" s="7" t="s">
        <v>12</v>
      </c>
      <c r="H33" s="7" t="s">
        <v>12</v>
      </c>
      <c r="I33" s="7" t="s">
        <v>270</v>
      </c>
    </row>
    <row r="34" spans="1:9" ht="14.25">
      <c r="A34" s="7" t="s">
        <v>271</v>
      </c>
      <c r="B34" s="7" t="s">
        <v>268</v>
      </c>
      <c r="C34" s="7" t="s">
        <v>272</v>
      </c>
      <c r="D34" s="7" t="s">
        <v>12</v>
      </c>
      <c r="E34" s="7" t="s">
        <v>12</v>
      </c>
      <c r="F34" s="7" t="s">
        <v>12</v>
      </c>
      <c r="G34" s="7" t="s">
        <v>12</v>
      </c>
      <c r="H34" s="7" t="s">
        <v>12</v>
      </c>
      <c r="I34" s="7" t="s">
        <v>273</v>
      </c>
    </row>
    <row r="35" spans="1:9" ht="14.25">
      <c r="A35" s="7" t="s">
        <v>274</v>
      </c>
      <c r="B35" s="7" t="s">
        <v>268</v>
      </c>
      <c r="C35" s="7" t="s">
        <v>275</v>
      </c>
      <c r="D35" s="7" t="s">
        <v>12</v>
      </c>
      <c r="E35" s="7" t="s">
        <v>12</v>
      </c>
      <c r="F35" s="7" t="s">
        <v>12</v>
      </c>
      <c r="G35" s="7" t="s">
        <v>12</v>
      </c>
      <c r="H35" s="7" t="s">
        <v>12</v>
      </c>
      <c r="I35" s="7" t="s">
        <v>276</v>
      </c>
    </row>
    <row r="36" spans="1:9" ht="14.25">
      <c r="A36" s="7" t="s">
        <v>277</v>
      </c>
      <c r="B36" s="7" t="s">
        <v>268</v>
      </c>
      <c r="C36" s="7" t="s">
        <v>275</v>
      </c>
      <c r="D36" s="7" t="s">
        <v>12</v>
      </c>
      <c r="E36" s="7" t="s">
        <v>12</v>
      </c>
      <c r="F36" s="7" t="s">
        <v>12</v>
      </c>
      <c r="G36" s="7" t="s">
        <v>12</v>
      </c>
      <c r="H36" s="7" t="s">
        <v>12</v>
      </c>
      <c r="I36" s="7" t="s">
        <v>276</v>
      </c>
    </row>
    <row r="37" spans="1:9" ht="14.25">
      <c r="A37" s="7" t="s">
        <v>278</v>
      </c>
      <c r="B37" s="7" t="s">
        <v>268</v>
      </c>
      <c r="C37" s="7" t="s">
        <v>279</v>
      </c>
      <c r="D37" s="7" t="s">
        <v>12</v>
      </c>
      <c r="E37" s="7" t="s">
        <v>12</v>
      </c>
      <c r="F37" s="7" t="s">
        <v>12</v>
      </c>
      <c r="G37" s="7" t="s">
        <v>12</v>
      </c>
      <c r="H37" s="7" t="s">
        <v>12</v>
      </c>
      <c r="I37" s="7" t="s">
        <v>280</v>
      </c>
    </row>
    <row r="38" spans="1:9" ht="14.25">
      <c r="A38" s="7" t="s">
        <v>281</v>
      </c>
      <c r="B38" s="46" t="s">
        <v>171</v>
      </c>
      <c r="C38" s="7" t="s">
        <v>12</v>
      </c>
      <c r="D38" s="7" t="s">
        <v>12</v>
      </c>
      <c r="E38" s="7" t="s">
        <v>12</v>
      </c>
      <c r="F38" s="7" t="s">
        <v>282</v>
      </c>
      <c r="G38" s="7" t="s">
        <v>12</v>
      </c>
      <c r="H38" s="7" t="s">
        <v>188</v>
      </c>
      <c r="I38" s="7" t="s">
        <v>283</v>
      </c>
    </row>
    <row r="39" spans="1:9" ht="14.25">
      <c r="A39" s="26" t="s">
        <v>284</v>
      </c>
    </row>
    <row r="40" spans="1:9" ht="14.25">
      <c r="A40" s="26" t="s">
        <v>285</v>
      </c>
    </row>
    <row r="41" spans="1:9" ht="14.25">
      <c r="A41" s="26" t="s">
        <v>286</v>
      </c>
    </row>
    <row r="42" spans="1:9" ht="12.75">
      <c r="A42" s="49" t="s">
        <v>287</v>
      </c>
    </row>
  </sheetData>
  <sheetProtection algorithmName="SHA-512" hashValue="6AmtWT+2SnnA+lcMc1hwJ305v/xiXqWw4Rwhes/+BMIdu6rKO8NJ+ql7GR3ZoyVE8oI2TVY8imAZ2TKhToze9A==" saltValue="IUaExaV+WLEHvJUY15ewGQ==" spinCount="100000" sheet="1" objects="1" scenarios="1" formatCells="0" formatColumns="0" formatRows="0"/>
  <mergeCells count="14">
    <mergeCell ref="G2:H2"/>
    <mergeCell ref="I2:I3"/>
    <mergeCell ref="A8:A9"/>
    <mergeCell ref="A10:A11"/>
    <mergeCell ref="A26:A27"/>
    <mergeCell ref="A32:A33"/>
    <mergeCell ref="A2:A3"/>
    <mergeCell ref="B2:B3"/>
    <mergeCell ref="C2:F2"/>
    <mergeCell ref="A12:A13"/>
    <mergeCell ref="A14:A15"/>
    <mergeCell ref="A20:A21"/>
    <mergeCell ref="A22:A23"/>
    <mergeCell ref="A24:A25"/>
  </mergeCells>
  <hyperlinks>
    <hyperlink ref="B4" r:id="rId1" location="tbl7fna" xr:uid="{00000000-0004-0000-0200-000000000000}"/>
    <hyperlink ref="K4" r:id="rId2" xr:uid="{00000000-0004-0000-0200-000001000000}"/>
    <hyperlink ref="B5" r:id="rId3" location="tbl7fna" xr:uid="{00000000-0004-0000-0200-000002000000}"/>
    <hyperlink ref="B6" r:id="rId4" location="tbl7fna" xr:uid="{00000000-0004-0000-0200-000003000000}"/>
    <hyperlink ref="B7" r:id="rId5" location="tbl7fna" xr:uid="{00000000-0004-0000-0200-000004000000}"/>
    <hyperlink ref="B8" r:id="rId6" location="tbl7fna" xr:uid="{00000000-0004-0000-0200-000005000000}"/>
    <hyperlink ref="B10" r:id="rId7" location="tbl7fna" xr:uid="{00000000-0004-0000-0200-000006000000}"/>
    <hyperlink ref="B12" r:id="rId8" location="tbl7fna" xr:uid="{00000000-0004-0000-0200-000007000000}"/>
    <hyperlink ref="B14" r:id="rId9" location="tbl7fna" xr:uid="{00000000-0004-0000-0200-000008000000}"/>
    <hyperlink ref="B16" r:id="rId10" location="tbl7fnb" xr:uid="{00000000-0004-0000-0200-000009000000}"/>
    <hyperlink ref="B17" r:id="rId11" location="tbl7fnb" xr:uid="{00000000-0004-0000-0200-00000A000000}"/>
    <hyperlink ref="B18" r:id="rId12" location="tbl7fnb" xr:uid="{00000000-0004-0000-0200-00000B000000}"/>
    <hyperlink ref="B19" r:id="rId13" location="tbl7fnb" xr:uid="{00000000-0004-0000-0200-00000C000000}"/>
    <hyperlink ref="B20" r:id="rId14" location="tbl7fnb" xr:uid="{00000000-0004-0000-0200-00000D000000}"/>
    <hyperlink ref="B22" r:id="rId15" location="tbl7fnb" xr:uid="{00000000-0004-0000-0200-00000E000000}"/>
    <hyperlink ref="B24" r:id="rId16" location="tbl7fnb" xr:uid="{00000000-0004-0000-0200-00000F000000}"/>
    <hyperlink ref="B26" r:id="rId17" location="tbl7fnb" xr:uid="{00000000-0004-0000-0200-000010000000}"/>
    <hyperlink ref="B38" r:id="rId18" location="tbl7fna" xr:uid="{00000000-0004-0000-0200-00001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60ED-C6FD-C74C-B780-19001C4DAC91}">
  <dimension ref="A1:AI141"/>
  <sheetViews>
    <sheetView tabSelected="1" topLeftCell="A104" zoomScale="112" workbookViewId="0">
      <selection activeCell="E105" sqref="E105:H105"/>
    </sheetView>
  </sheetViews>
  <sheetFormatPr defaultColWidth="12.7109375" defaultRowHeight="12.75"/>
  <cols>
    <col min="1" max="1" width="50.140625" customWidth="1"/>
    <col min="2" max="2" width="13.28515625" customWidth="1"/>
    <col min="3" max="3" width="9.42578125" customWidth="1"/>
    <col min="4" max="4" width="12.85546875" customWidth="1"/>
    <col min="5" max="5" width="14.28515625" customWidth="1"/>
    <col min="6" max="6" width="19.28515625" customWidth="1"/>
    <col min="7" max="7" width="15.140625" customWidth="1"/>
    <col min="8" max="8" width="14.42578125" customWidth="1"/>
    <col min="9" max="9" width="16.28515625" customWidth="1"/>
    <col min="28" max="28" width="16.28515625" hidden="1" customWidth="1"/>
  </cols>
  <sheetData>
    <row r="1" spans="1:35" ht="15" hidden="1">
      <c r="A1" s="104" t="s">
        <v>390</v>
      </c>
      <c r="D1" s="105" t="s">
        <v>391</v>
      </c>
      <c r="N1" s="106" t="s">
        <v>392</v>
      </c>
      <c r="O1" s="107"/>
      <c r="P1" s="107" t="s">
        <v>393</v>
      </c>
      <c r="Q1" s="107" t="s">
        <v>394</v>
      </c>
      <c r="R1" s="108" t="s">
        <v>395</v>
      </c>
      <c r="S1" s="108" t="s">
        <v>396</v>
      </c>
      <c r="Y1" s="109"/>
      <c r="Z1" s="109" t="s">
        <v>397</v>
      </c>
      <c r="AA1" s="109"/>
      <c r="AB1" s="109"/>
      <c r="AC1" s="109"/>
      <c r="AD1" s="109"/>
      <c r="AE1" s="109"/>
      <c r="AF1" s="110">
        <v>2023</v>
      </c>
      <c r="AG1" s="110">
        <v>2040</v>
      </c>
    </row>
    <row r="2" spans="1:35" ht="15" hidden="1">
      <c r="A2" s="111" t="s">
        <v>398</v>
      </c>
      <c r="B2" s="7" t="s">
        <v>399</v>
      </c>
      <c r="C2" s="9" t="s">
        <v>400</v>
      </c>
      <c r="D2" s="112"/>
      <c r="M2" s="113"/>
      <c r="N2" s="113" t="s">
        <v>401</v>
      </c>
      <c r="O2" s="110">
        <v>2022</v>
      </c>
      <c r="P2" s="110">
        <v>26.83</v>
      </c>
      <c r="Q2" s="110">
        <v>6.71</v>
      </c>
      <c r="R2" s="114">
        <v>3.02</v>
      </c>
      <c r="S2" s="114">
        <v>13.28</v>
      </c>
      <c r="Y2" s="109"/>
      <c r="Z2" s="107"/>
      <c r="AA2" s="107"/>
      <c r="AB2" s="107" t="s">
        <v>393</v>
      </c>
      <c r="AC2" s="107" t="s">
        <v>394</v>
      </c>
      <c r="AD2" s="108" t="s">
        <v>402</v>
      </c>
      <c r="AE2" s="108" t="s">
        <v>396</v>
      </c>
      <c r="AF2" s="109" t="s">
        <v>403</v>
      </c>
      <c r="AG2" s="109"/>
    </row>
    <row r="3" spans="1:35" ht="15" hidden="1">
      <c r="A3" s="115" t="s">
        <v>404</v>
      </c>
      <c r="B3" s="7">
        <v>50</v>
      </c>
      <c r="C3" s="9">
        <v>35.799999999999997</v>
      </c>
      <c r="D3" s="112"/>
      <c r="M3" s="113"/>
      <c r="N3" s="113"/>
      <c r="O3" s="110">
        <v>2035</v>
      </c>
      <c r="P3" s="109"/>
      <c r="Q3" s="110">
        <v>3.54</v>
      </c>
      <c r="R3" s="114">
        <v>1.59</v>
      </c>
      <c r="S3" s="114">
        <v>7</v>
      </c>
      <c r="Y3" s="109"/>
      <c r="Z3" s="113" t="s">
        <v>401</v>
      </c>
      <c r="AA3" s="110">
        <v>2022</v>
      </c>
      <c r="AB3" s="110">
        <v>26.83</v>
      </c>
      <c r="AC3" s="110">
        <f t="shared" ref="AC3:AC5" si="0">AB3*0.25</f>
        <v>6.7074999999999996</v>
      </c>
      <c r="AD3" s="110">
        <v>3.02</v>
      </c>
      <c r="AE3" s="110">
        <v>13.28</v>
      </c>
      <c r="AF3" s="110">
        <v>0.25</v>
      </c>
      <c r="AG3" s="109"/>
    </row>
    <row r="4" spans="1:35" ht="15" hidden="1">
      <c r="A4" s="115" t="s">
        <v>405</v>
      </c>
      <c r="B4" s="7">
        <v>0.2</v>
      </c>
      <c r="C4" s="9">
        <v>0.154</v>
      </c>
      <c r="D4" s="112"/>
      <c r="M4" s="113"/>
      <c r="N4" s="109"/>
      <c r="O4" s="110">
        <v>2040</v>
      </c>
      <c r="P4" s="110">
        <v>9.27</v>
      </c>
      <c r="Q4" s="110">
        <v>2.3199999999999998</v>
      </c>
      <c r="R4" s="114">
        <v>1.04</v>
      </c>
      <c r="S4" s="114">
        <v>4.59</v>
      </c>
      <c r="Y4" s="109"/>
      <c r="Z4" s="113"/>
      <c r="AA4" s="110">
        <v>2035</v>
      </c>
      <c r="AB4" s="109"/>
      <c r="AC4" s="110">
        <f t="shared" si="0"/>
        <v>0</v>
      </c>
      <c r="AD4" s="116">
        <v>1.59</v>
      </c>
      <c r="AE4" s="116">
        <v>7</v>
      </c>
      <c r="AF4" s="109"/>
      <c r="AG4" s="109"/>
    </row>
    <row r="5" spans="1:35" ht="15.75" hidden="1" thickBot="1">
      <c r="A5" s="115" t="s">
        <v>406</v>
      </c>
      <c r="B5" s="7">
        <v>1000</v>
      </c>
      <c r="C5" s="9">
        <v>850</v>
      </c>
      <c r="D5" s="112"/>
      <c r="M5" s="113"/>
      <c r="N5" s="109"/>
      <c r="O5" s="110">
        <v>2050</v>
      </c>
      <c r="P5" s="109"/>
      <c r="Q5" s="109"/>
      <c r="R5" s="114">
        <v>1.04</v>
      </c>
      <c r="S5" s="114">
        <v>4.59</v>
      </c>
      <c r="Y5" s="109"/>
      <c r="Z5" s="109"/>
      <c r="AA5" s="110">
        <v>2040</v>
      </c>
      <c r="AB5" s="110">
        <v>9.27</v>
      </c>
      <c r="AC5" s="110">
        <f t="shared" si="0"/>
        <v>2.3174999999999999</v>
      </c>
      <c r="AD5" s="114">
        <v>1.04</v>
      </c>
      <c r="AE5" s="114">
        <v>4.59</v>
      </c>
      <c r="AF5" s="109"/>
      <c r="AG5" s="110">
        <v>0.45</v>
      </c>
    </row>
    <row r="6" spans="1:35" ht="15.75" hidden="1" thickTop="1">
      <c r="A6" s="117" t="s">
        <v>407</v>
      </c>
      <c r="B6" s="21">
        <v>150000</v>
      </c>
      <c r="C6" s="22">
        <v>150000</v>
      </c>
      <c r="D6" s="112"/>
      <c r="M6" s="113"/>
      <c r="N6" s="118" t="s">
        <v>408</v>
      </c>
      <c r="O6" s="119">
        <v>2022</v>
      </c>
      <c r="P6" s="119">
        <v>13.4</v>
      </c>
      <c r="Q6" s="119">
        <v>3.9583599999999999</v>
      </c>
      <c r="R6" s="120">
        <v>1.78</v>
      </c>
      <c r="S6" s="121">
        <v>7.84</v>
      </c>
      <c r="Y6" s="109"/>
      <c r="Z6" s="122"/>
      <c r="AA6" s="123">
        <v>2050</v>
      </c>
      <c r="AB6" s="122"/>
      <c r="AC6" s="122"/>
      <c r="AD6" s="124">
        <v>1.04</v>
      </c>
      <c r="AE6" s="124">
        <v>4.59</v>
      </c>
      <c r="AF6" s="109"/>
      <c r="AG6" s="109"/>
    </row>
    <row r="7" spans="1:35" ht="15" hidden="1">
      <c r="D7" s="125"/>
      <c r="H7" s="24"/>
      <c r="M7" s="113"/>
      <c r="N7" s="126"/>
      <c r="O7" s="110">
        <v>2035</v>
      </c>
      <c r="P7" s="109"/>
      <c r="Q7" s="110">
        <v>2.15</v>
      </c>
      <c r="R7" s="114">
        <v>0.97</v>
      </c>
      <c r="S7" s="127">
        <v>3.09</v>
      </c>
      <c r="Z7" s="113" t="s">
        <v>408</v>
      </c>
      <c r="AA7" s="110">
        <v>2022</v>
      </c>
      <c r="AB7" s="110">
        <v>13.4</v>
      </c>
      <c r="AC7" s="110">
        <v>3.35</v>
      </c>
      <c r="AD7" s="110">
        <v>1.51</v>
      </c>
      <c r="AE7" s="110">
        <v>6.63</v>
      </c>
      <c r="AF7" s="128">
        <v>0.5</v>
      </c>
      <c r="AG7" s="109"/>
    </row>
    <row r="8" spans="1:35" ht="15" hidden="1">
      <c r="A8" s="39" t="s">
        <v>409</v>
      </c>
      <c r="B8" s="25" t="s">
        <v>408</v>
      </c>
      <c r="C8" s="25" t="s">
        <v>410</v>
      </c>
      <c r="D8" s="125">
        <v>2023</v>
      </c>
      <c r="E8" s="24">
        <v>2030</v>
      </c>
      <c r="F8" s="24">
        <v>2040</v>
      </c>
      <c r="G8" s="24">
        <v>2050</v>
      </c>
      <c r="M8" s="113"/>
      <c r="N8" s="129"/>
      <c r="O8" s="110">
        <v>2040</v>
      </c>
      <c r="P8" s="110">
        <v>4.92</v>
      </c>
      <c r="Q8" s="110">
        <v>1.453368</v>
      </c>
      <c r="R8" s="114">
        <v>0.65</v>
      </c>
      <c r="S8" s="127">
        <v>2.88</v>
      </c>
      <c r="Z8" s="113"/>
      <c r="AA8" s="110">
        <v>2035</v>
      </c>
      <c r="AB8" s="109"/>
      <c r="AC8" s="110">
        <v>1.82</v>
      </c>
      <c r="AD8" s="116">
        <v>0.82</v>
      </c>
      <c r="AE8" s="116">
        <v>2.62</v>
      </c>
      <c r="AF8" s="130"/>
      <c r="AG8" s="109"/>
    </row>
    <row r="9" spans="1:35" ht="15.75" hidden="1" thickBot="1">
      <c r="A9" s="131" t="s">
        <v>411</v>
      </c>
      <c r="B9" s="25" t="s">
        <v>412</v>
      </c>
      <c r="C9" s="25" t="s">
        <v>413</v>
      </c>
      <c r="D9" s="112">
        <f>295.4/1000</f>
        <v>0.2954</v>
      </c>
      <c r="E9" s="25">
        <v>0.3</v>
      </c>
      <c r="F9" s="25">
        <f>0.5</f>
        <v>0.5</v>
      </c>
      <c r="G9" s="25">
        <f>0.9</f>
        <v>0.9</v>
      </c>
      <c r="M9" s="113"/>
      <c r="N9" s="132"/>
      <c r="O9" s="133">
        <v>2050</v>
      </c>
      <c r="P9" s="134"/>
      <c r="Q9" s="134"/>
      <c r="R9" s="135">
        <v>0.65</v>
      </c>
      <c r="S9" s="136">
        <v>2.88</v>
      </c>
      <c r="Y9" s="109"/>
      <c r="Z9" s="109"/>
      <c r="AA9" s="110">
        <v>2040</v>
      </c>
      <c r="AB9" s="110">
        <v>4.92</v>
      </c>
      <c r="AC9" s="110">
        <v>1.23</v>
      </c>
      <c r="AD9" s="114">
        <v>0.55000000000000004</v>
      </c>
      <c r="AE9" s="114">
        <v>2.44</v>
      </c>
      <c r="AF9" s="130"/>
      <c r="AG9" s="110">
        <v>1.5</v>
      </c>
    </row>
    <row r="10" spans="1:35" ht="15.75" hidden="1" thickTop="1">
      <c r="A10" s="131" t="s">
        <v>414</v>
      </c>
      <c r="B10" s="25" t="s">
        <v>415</v>
      </c>
      <c r="C10" s="25" t="s">
        <v>415</v>
      </c>
      <c r="D10" s="112">
        <f>376</f>
        <v>376</v>
      </c>
      <c r="E10" s="25">
        <f t="shared" ref="E10:G10" si="1">D10*0.95</f>
        <v>357.2</v>
      </c>
      <c r="F10" s="25">
        <f t="shared" si="1"/>
        <v>339.34</v>
      </c>
      <c r="G10" s="25">
        <f t="shared" si="1"/>
        <v>322.37299999999993</v>
      </c>
      <c r="M10" s="113"/>
      <c r="Y10" s="109"/>
      <c r="Z10" s="122"/>
      <c r="AA10" s="123">
        <v>2050</v>
      </c>
      <c r="AB10" s="122"/>
      <c r="AC10" s="122"/>
      <c r="AD10" s="124">
        <v>0.55000000000000004</v>
      </c>
      <c r="AE10" s="124">
        <v>2.44</v>
      </c>
      <c r="AF10" s="109"/>
      <c r="AG10" s="109"/>
    </row>
    <row r="11" spans="1:35" ht="15" hidden="1">
      <c r="A11" s="131" t="s">
        <v>416</v>
      </c>
      <c r="B11" s="25">
        <f>S6</f>
        <v>7.84</v>
      </c>
      <c r="C11" s="25">
        <f>S2</f>
        <v>13.28</v>
      </c>
      <c r="D11" s="112">
        <f t="shared" ref="D11:D12" si="2">B11</f>
        <v>7.84</v>
      </c>
      <c r="E11" s="137">
        <f t="shared" ref="E11:G13" si="3">D11*0.9</f>
        <v>7.056</v>
      </c>
      <c r="F11" s="137">
        <f t="shared" si="3"/>
        <v>6.3504000000000005</v>
      </c>
      <c r="G11" s="137">
        <f t="shared" si="3"/>
        <v>5.7153600000000004</v>
      </c>
      <c r="Y11" s="109"/>
      <c r="Z11" s="109"/>
      <c r="AA11" s="110">
        <v>18</v>
      </c>
      <c r="AB11" s="109"/>
      <c r="AC11" s="110">
        <v>0.24</v>
      </c>
      <c r="AD11" s="109"/>
      <c r="AE11" s="109"/>
      <c r="AF11" s="109"/>
      <c r="AG11" s="109"/>
    </row>
    <row r="12" spans="1:35" ht="15" hidden="1">
      <c r="A12" s="131" t="s">
        <v>417</v>
      </c>
      <c r="B12" s="25">
        <f>R6</f>
        <v>1.78</v>
      </c>
      <c r="C12" s="25">
        <f>R2</f>
        <v>3.02</v>
      </c>
      <c r="D12" s="112">
        <f t="shared" si="2"/>
        <v>1.78</v>
      </c>
      <c r="E12" s="137">
        <f t="shared" si="3"/>
        <v>1.6020000000000001</v>
      </c>
      <c r="F12" s="137">
        <f t="shared" si="3"/>
        <v>1.4418000000000002</v>
      </c>
      <c r="G12" s="137">
        <f t="shared" si="3"/>
        <v>1.2976200000000002</v>
      </c>
      <c r="Y12" s="109"/>
      <c r="Z12" s="109"/>
      <c r="AA12" s="109"/>
      <c r="AB12" s="109"/>
      <c r="AC12" s="110">
        <v>0.12</v>
      </c>
      <c r="AD12" s="109"/>
      <c r="AE12" s="109"/>
      <c r="AF12" s="109"/>
      <c r="AG12" s="109"/>
    </row>
    <row r="13" spans="1:35" ht="15" hidden="1">
      <c r="A13" s="138" t="s">
        <v>418</v>
      </c>
      <c r="B13" s="138" t="s">
        <v>419</v>
      </c>
      <c r="C13" s="138" t="s">
        <v>420</v>
      </c>
      <c r="D13" s="139">
        <v>90</v>
      </c>
      <c r="E13" s="138">
        <f t="shared" si="3"/>
        <v>81</v>
      </c>
      <c r="F13" s="138">
        <f t="shared" si="3"/>
        <v>72.900000000000006</v>
      </c>
      <c r="G13" s="138">
        <f t="shared" si="3"/>
        <v>65.610000000000014</v>
      </c>
      <c r="H13" s="138"/>
      <c r="I13" s="138"/>
      <c r="J13" s="138"/>
      <c r="K13" s="138"/>
      <c r="L13" s="138"/>
      <c r="M13" s="138"/>
      <c r="N13" s="138"/>
      <c r="O13" s="138"/>
      <c r="P13" s="138"/>
      <c r="Q13" s="138"/>
      <c r="R13" s="138"/>
      <c r="S13" s="138"/>
      <c r="T13" s="138"/>
      <c r="U13" s="138"/>
      <c r="V13" s="138"/>
      <c r="W13" s="138"/>
      <c r="X13" s="138"/>
      <c r="Y13" s="140"/>
      <c r="Z13" s="140"/>
      <c r="AA13" s="140"/>
      <c r="AB13" s="140"/>
      <c r="AC13" s="140"/>
      <c r="AD13" s="140"/>
      <c r="AE13" s="140"/>
      <c r="AF13" s="140"/>
      <c r="AG13" s="140"/>
      <c r="AH13" s="138"/>
      <c r="AI13" s="138"/>
    </row>
    <row r="14" spans="1:35" ht="15" hidden="1">
      <c r="A14" s="138" t="s">
        <v>421</v>
      </c>
      <c r="B14" s="138" t="s">
        <v>422</v>
      </c>
      <c r="C14" s="138" t="s">
        <v>422</v>
      </c>
      <c r="D14" s="139">
        <v>2.7</v>
      </c>
      <c r="E14" s="138">
        <f t="shared" ref="E14:G14" si="4">D14</f>
        <v>2.7</v>
      </c>
      <c r="F14" s="138">
        <f t="shared" si="4"/>
        <v>2.7</v>
      </c>
      <c r="G14" s="138">
        <f t="shared" si="4"/>
        <v>2.7</v>
      </c>
      <c r="H14" s="138"/>
      <c r="I14" s="138"/>
      <c r="J14" s="138"/>
      <c r="K14" s="138"/>
      <c r="L14" s="138"/>
      <c r="M14" s="138"/>
      <c r="N14" s="138"/>
      <c r="O14" s="138"/>
      <c r="P14" s="141" t="s">
        <v>423</v>
      </c>
      <c r="Q14" s="138"/>
      <c r="R14" s="138"/>
      <c r="S14" s="138"/>
      <c r="T14" s="138"/>
      <c r="U14" s="138"/>
      <c r="V14" s="138"/>
      <c r="W14" s="138"/>
      <c r="X14" s="138"/>
      <c r="Y14" s="140"/>
      <c r="Z14" s="140"/>
      <c r="AA14" s="140"/>
      <c r="AB14" s="140"/>
      <c r="AC14" s="140"/>
      <c r="AD14" s="140"/>
      <c r="AE14" s="140"/>
      <c r="AF14" s="140"/>
      <c r="AG14" s="140"/>
      <c r="AH14" s="138"/>
      <c r="AI14" s="138"/>
    </row>
    <row r="15" spans="1:35" ht="15" hidden="1">
      <c r="A15" s="25"/>
      <c r="D15" s="112"/>
      <c r="Y15" s="109"/>
      <c r="Z15" s="109"/>
      <c r="AA15" s="109"/>
      <c r="AB15" s="109"/>
      <c r="AC15" s="109"/>
      <c r="AD15" s="109"/>
      <c r="AE15" s="109"/>
      <c r="AF15" s="109"/>
      <c r="AG15" s="109"/>
    </row>
    <row r="16" spans="1:35" ht="15" hidden="1">
      <c r="A16" s="142" t="s">
        <v>424</v>
      </c>
      <c r="D16" s="112"/>
      <c r="Y16" s="109"/>
      <c r="Z16" s="109"/>
      <c r="AA16" s="109"/>
      <c r="AB16" s="109"/>
      <c r="AC16" s="109"/>
      <c r="AD16" s="109"/>
      <c r="AE16" s="109"/>
      <c r="AF16" s="109"/>
      <c r="AG16" s="109"/>
    </row>
    <row r="17" spans="1:33" ht="15" hidden="1">
      <c r="A17" s="143" t="s">
        <v>425</v>
      </c>
      <c r="B17" s="25">
        <f>376 / (295.4/1000)</f>
        <v>1272.8503723764388</v>
      </c>
      <c r="C17" s="25">
        <f>376 / (250/1000)</f>
        <v>1504</v>
      </c>
      <c r="D17" s="144">
        <f t="shared" ref="D17:G17" si="5">D10 / (D9)</f>
        <v>1272.8503723764388</v>
      </c>
      <c r="E17" s="137">
        <f t="shared" si="5"/>
        <v>1190.6666666666667</v>
      </c>
      <c r="F17" s="137">
        <f t="shared" si="5"/>
        <v>678.68</v>
      </c>
      <c r="G17" s="137">
        <f t="shared" si="5"/>
        <v>358.19222222222214</v>
      </c>
      <c r="H17" s="99"/>
      <c r="I17" s="99"/>
      <c r="Y17" s="109"/>
      <c r="Z17" s="109"/>
      <c r="AA17" s="109"/>
      <c r="AB17" s="109" t="s">
        <v>426</v>
      </c>
      <c r="AC17" s="109"/>
      <c r="AD17" s="109"/>
      <c r="AE17" s="109"/>
      <c r="AF17" s="109"/>
      <c r="AG17" s="109"/>
    </row>
    <row r="18" spans="1:33" ht="15" hidden="1">
      <c r="A18" s="143" t="s">
        <v>427</v>
      </c>
      <c r="D18" s="112"/>
      <c r="Y18" s="109"/>
      <c r="Z18" s="113" t="s">
        <v>401</v>
      </c>
      <c r="AA18" s="109" t="s">
        <v>428</v>
      </c>
      <c r="AB18" s="110">
        <v>0.55000000000000004</v>
      </c>
      <c r="AC18" s="109"/>
      <c r="AD18" s="109"/>
      <c r="AE18" s="109"/>
      <c r="AF18" s="109"/>
      <c r="AG18" s="109"/>
    </row>
    <row r="19" spans="1:33" ht="15" hidden="1">
      <c r="A19" s="145" t="s">
        <v>429</v>
      </c>
      <c r="B19" s="25">
        <v>30</v>
      </c>
      <c r="C19" s="25">
        <v>30</v>
      </c>
      <c r="D19" s="112"/>
      <c r="Y19" s="109"/>
      <c r="Z19" s="109"/>
      <c r="AA19" s="109"/>
      <c r="AB19" s="110"/>
      <c r="AC19" s="109"/>
      <c r="AD19" s="109"/>
      <c r="AE19" s="113"/>
      <c r="AF19" s="109"/>
      <c r="AG19" s="109"/>
    </row>
    <row r="20" spans="1:33" ht="15" hidden="1">
      <c r="A20" s="145" t="s">
        <v>430</v>
      </c>
      <c r="B20" s="25">
        <f>90*2.7</f>
        <v>243.00000000000003</v>
      </c>
      <c r="C20" s="25">
        <f>130*2.7</f>
        <v>351</v>
      </c>
      <c r="D20" s="112"/>
      <c r="Y20" s="109"/>
      <c r="Z20" s="109"/>
      <c r="AA20" s="109"/>
      <c r="AB20" s="110"/>
      <c r="AC20" s="109"/>
      <c r="AD20" s="109"/>
      <c r="AE20" s="113"/>
      <c r="AF20" s="109"/>
      <c r="AG20" s="109"/>
    </row>
    <row r="21" spans="1:33" ht="15" hidden="1">
      <c r="A21" s="145"/>
      <c r="D21" s="112"/>
      <c r="S21" s="109"/>
      <c r="T21" s="109"/>
      <c r="U21" s="109"/>
      <c r="V21" s="109"/>
      <c r="W21" s="109"/>
      <c r="X21" s="109"/>
      <c r="Y21" s="109"/>
      <c r="Z21" s="109"/>
      <c r="AA21" s="109"/>
      <c r="AB21" s="110"/>
      <c r="AC21" s="109"/>
      <c r="AD21" s="109"/>
      <c r="AE21" s="113"/>
      <c r="AF21" s="109"/>
      <c r="AG21" s="109"/>
    </row>
    <row r="22" spans="1:33" ht="15" hidden="1">
      <c r="A22" s="145" t="s">
        <v>431</v>
      </c>
      <c r="B22" s="25">
        <f t="shared" ref="B22:C22" si="6">SUM(B17:B21)</f>
        <v>1545.8503723764388</v>
      </c>
      <c r="C22" s="25">
        <f t="shared" si="6"/>
        <v>1885</v>
      </c>
      <c r="D22" s="112"/>
      <c r="S22" s="109"/>
      <c r="T22" s="109"/>
      <c r="U22" s="109"/>
      <c r="V22" s="109"/>
      <c r="W22" s="109"/>
      <c r="X22" s="109"/>
      <c r="Y22" s="109"/>
      <c r="Z22" s="109"/>
      <c r="AA22" s="109"/>
      <c r="AB22" s="110"/>
      <c r="AC22" s="109"/>
      <c r="AD22" s="109"/>
      <c r="AE22" s="113"/>
      <c r="AF22" s="109"/>
      <c r="AG22" s="109"/>
    </row>
    <row r="23" spans="1:33" ht="15" hidden="1">
      <c r="D23" s="112"/>
      <c r="S23" s="109"/>
      <c r="T23" s="109"/>
      <c r="U23" s="109"/>
      <c r="V23" s="109"/>
      <c r="W23" s="109"/>
      <c r="X23" s="109"/>
      <c r="Y23" s="109"/>
      <c r="Z23" s="109"/>
      <c r="AA23" s="109"/>
      <c r="AB23" s="110"/>
      <c r="AC23" s="109"/>
      <c r="AD23" s="109"/>
      <c r="AE23" s="113"/>
      <c r="AF23" s="109"/>
      <c r="AG23" s="109"/>
    </row>
    <row r="24" spans="1:33" ht="15" hidden="1">
      <c r="A24" s="146" t="s">
        <v>432</v>
      </c>
      <c r="B24" s="25">
        <v>0</v>
      </c>
      <c r="C24" s="25">
        <v>0</v>
      </c>
      <c r="D24" s="112">
        <v>0</v>
      </c>
      <c r="E24" s="25">
        <v>0</v>
      </c>
      <c r="F24" s="25">
        <v>0</v>
      </c>
      <c r="G24" s="25">
        <v>0</v>
      </c>
      <c r="S24" s="109"/>
      <c r="T24" s="109"/>
      <c r="U24" s="109"/>
      <c r="V24" s="109"/>
      <c r="W24" s="109"/>
      <c r="X24" s="109"/>
      <c r="Y24" s="109"/>
      <c r="Z24" s="109"/>
      <c r="AA24" s="109"/>
      <c r="AB24" s="110"/>
      <c r="AC24" s="109"/>
      <c r="AD24" s="109"/>
      <c r="AE24" s="113"/>
      <c r="AF24" s="109"/>
      <c r="AG24" s="109"/>
    </row>
    <row r="25" spans="1:33" ht="15" hidden="1">
      <c r="A25" s="146" t="s">
        <v>433</v>
      </c>
      <c r="B25" s="25">
        <v>150000</v>
      </c>
      <c r="C25" s="25">
        <v>150000</v>
      </c>
      <c r="D25" s="112">
        <f t="shared" ref="D25:G25" si="7">150000 + ((D24) * 0.8 * 150000)</f>
        <v>150000</v>
      </c>
      <c r="E25" s="25">
        <f t="shared" si="7"/>
        <v>150000</v>
      </c>
      <c r="F25" s="25">
        <f t="shared" si="7"/>
        <v>150000</v>
      </c>
      <c r="G25" s="25">
        <f t="shared" si="7"/>
        <v>150000</v>
      </c>
      <c r="S25" s="109"/>
      <c r="T25" s="109"/>
      <c r="U25" s="109"/>
      <c r="V25" s="109"/>
      <c r="W25" s="109"/>
      <c r="X25" s="109"/>
      <c r="Y25" s="109"/>
      <c r="Z25" s="109"/>
      <c r="AA25" s="109"/>
      <c r="AB25" s="110"/>
      <c r="AC25" s="109"/>
      <c r="AD25" s="109"/>
      <c r="AE25" s="113"/>
      <c r="AF25" s="109"/>
      <c r="AG25" s="109"/>
    </row>
    <row r="26" spans="1:33" ht="15" hidden="1">
      <c r="S26" s="109"/>
      <c r="T26" s="109"/>
      <c r="U26" s="109"/>
      <c r="V26" s="109"/>
      <c r="W26" s="109"/>
      <c r="X26" s="109"/>
      <c r="Y26" s="109"/>
      <c r="Z26" s="109"/>
      <c r="AA26" s="109"/>
      <c r="AB26" s="110"/>
      <c r="AC26" s="109"/>
      <c r="AD26" s="109"/>
      <c r="AE26" s="113"/>
      <c r="AF26" s="109"/>
      <c r="AG26" s="109"/>
    </row>
    <row r="27" spans="1:33" ht="15" hidden="1">
      <c r="S27" s="109"/>
      <c r="T27" s="109"/>
      <c r="U27" s="109"/>
      <c r="V27" s="109"/>
      <c r="W27" s="109"/>
      <c r="X27" s="109"/>
      <c r="Y27" s="109"/>
      <c r="Z27" s="109"/>
      <c r="AA27" s="109"/>
      <c r="AB27" s="110"/>
      <c r="AC27" s="109"/>
      <c r="AD27" s="109"/>
      <c r="AE27" s="113"/>
      <c r="AF27" s="109"/>
      <c r="AG27" s="109"/>
    </row>
    <row r="28" spans="1:33" ht="15" hidden="1">
      <c r="A28" s="147" t="s">
        <v>434</v>
      </c>
      <c r="B28" s="148"/>
      <c r="C28" s="148"/>
      <c r="D28" s="189"/>
      <c r="E28" s="190"/>
      <c r="F28" s="190"/>
      <c r="G28" s="191"/>
      <c r="H28" s="148" t="s">
        <v>435</v>
      </c>
      <c r="I28" s="149" t="s">
        <v>436</v>
      </c>
      <c r="S28" s="109"/>
      <c r="T28" s="109"/>
      <c r="U28" s="109"/>
      <c r="V28" s="109"/>
      <c r="W28" s="109"/>
      <c r="X28" s="109"/>
      <c r="Y28" s="109"/>
      <c r="Z28" s="109"/>
      <c r="AA28" s="109"/>
      <c r="AB28" s="110"/>
      <c r="AC28" s="109"/>
      <c r="AD28" s="109"/>
      <c r="AE28" s="113"/>
      <c r="AF28" s="109"/>
      <c r="AG28" s="109"/>
    </row>
    <row r="29" spans="1:33" ht="15" hidden="1">
      <c r="A29" s="125" t="s">
        <v>437</v>
      </c>
      <c r="D29" s="192">
        <f>D17*(D24+1)</f>
        <v>1272.8503723764388</v>
      </c>
      <c r="E29" s="137">
        <f>E17*(E24+1)</f>
        <v>1190.6666666666667</v>
      </c>
      <c r="F29" s="137">
        <f>F17*(F24+1)</f>
        <v>678.68</v>
      </c>
      <c r="G29" s="193">
        <f>G17*(G24+1)</f>
        <v>358.19222222222214</v>
      </c>
      <c r="H29" s="188">
        <f>B117/B118</f>
        <v>2.0012587718764818</v>
      </c>
      <c r="I29" s="150">
        <f>B117/B119</f>
        <v>50.983578621223856</v>
      </c>
      <c r="S29" s="109"/>
      <c r="T29" s="109"/>
      <c r="U29" s="109"/>
      <c r="V29" s="109"/>
      <c r="W29" s="109"/>
      <c r="X29" s="109"/>
      <c r="Y29" s="109"/>
      <c r="Z29" s="109"/>
      <c r="AA29" s="109"/>
      <c r="AB29" s="110"/>
      <c r="AC29" s="109"/>
      <c r="AD29" s="109"/>
      <c r="AE29" s="113"/>
      <c r="AF29" s="109"/>
      <c r="AG29" s="109"/>
    </row>
    <row r="30" spans="1:33" ht="15" hidden="1">
      <c r="A30" s="125" t="s">
        <v>438</v>
      </c>
      <c r="D30" s="192">
        <f t="shared" ref="D30:G30" si="8">D29/$H$29</f>
        <v>636.02488107170154</v>
      </c>
      <c r="E30" s="137">
        <f t="shared" si="8"/>
        <v>594.95887458383868</v>
      </c>
      <c r="F30" s="137">
        <f t="shared" si="8"/>
        <v>339.12655851278799</v>
      </c>
      <c r="G30" s="193">
        <f t="shared" si="8"/>
        <v>178.98346143730475</v>
      </c>
      <c r="S30" s="109"/>
      <c r="T30" s="109"/>
      <c r="U30" s="109"/>
      <c r="V30" s="109"/>
      <c r="W30" s="109"/>
      <c r="X30" s="109"/>
      <c r="Y30" s="109"/>
      <c r="Z30" s="109"/>
      <c r="AA30" s="109"/>
      <c r="AB30" s="110"/>
      <c r="AC30" s="109"/>
      <c r="AD30" s="109"/>
      <c r="AE30" s="113"/>
      <c r="AF30" s="109"/>
      <c r="AG30" s="109"/>
    </row>
    <row r="31" spans="1:33" ht="15" hidden="1">
      <c r="A31" s="151" t="s">
        <v>439</v>
      </c>
      <c r="B31" s="152"/>
      <c r="C31" s="152"/>
      <c r="D31" s="194">
        <f t="shared" ref="D31:G31" si="9">D29/$I$29</f>
        <v>24.965889150954311</v>
      </c>
      <c r="E31" s="195">
        <f t="shared" si="9"/>
        <v>23.353924908107693</v>
      </c>
      <c r="F31" s="195">
        <f t="shared" si="9"/>
        <v>13.311737197621383</v>
      </c>
      <c r="G31" s="196">
        <f t="shared" si="9"/>
        <v>7.0256390765223964</v>
      </c>
      <c r="S31" s="109"/>
      <c r="T31" s="109"/>
      <c r="U31" s="109"/>
      <c r="V31" s="109"/>
      <c r="W31" s="109"/>
      <c r="X31" s="109"/>
      <c r="Y31" s="109"/>
      <c r="Z31" s="109"/>
      <c r="AA31" s="109"/>
      <c r="AB31" s="110"/>
      <c r="AC31" s="109"/>
      <c r="AD31" s="109"/>
      <c r="AE31" s="113"/>
      <c r="AF31" s="109"/>
      <c r="AG31" s="109"/>
    </row>
    <row r="32" spans="1:33" ht="15" hidden="1">
      <c r="A32" s="25"/>
      <c r="S32" s="109"/>
      <c r="T32" s="109"/>
      <c r="U32" s="109"/>
      <c r="V32" s="109"/>
      <c r="W32" s="109"/>
      <c r="X32" s="109"/>
      <c r="Y32" s="109"/>
      <c r="Z32" s="109"/>
      <c r="AA32" s="109"/>
      <c r="AB32" s="110"/>
      <c r="AC32" s="109"/>
      <c r="AD32" s="109"/>
      <c r="AE32" s="113"/>
      <c r="AF32" s="109"/>
      <c r="AG32" s="109"/>
    </row>
    <row r="33" spans="1:35" ht="15" hidden="1">
      <c r="A33" s="147" t="s">
        <v>440</v>
      </c>
      <c r="B33" s="148"/>
      <c r="C33" s="148"/>
      <c r="D33" s="189"/>
      <c r="E33" s="190"/>
      <c r="F33" s="190"/>
      <c r="G33" s="191"/>
      <c r="S33" s="109"/>
      <c r="T33" s="109"/>
      <c r="U33" s="109"/>
      <c r="V33" s="109"/>
      <c r="W33" s="109"/>
      <c r="X33" s="109"/>
      <c r="Y33" s="109"/>
      <c r="Z33" s="109"/>
      <c r="AA33" s="109"/>
      <c r="AB33" s="110"/>
      <c r="AC33" s="109"/>
      <c r="AD33" s="109"/>
      <c r="AE33" s="113"/>
      <c r="AF33" s="109"/>
      <c r="AG33" s="109"/>
    </row>
    <row r="34" spans="1:35" ht="15" hidden="1">
      <c r="A34" s="125" t="s">
        <v>441</v>
      </c>
      <c r="D34" s="198">
        <f>D17*(D24+1)/D25</f>
        <v>8.4856691491762594E-3</v>
      </c>
      <c r="E34" s="197">
        <f>E17*(E24+1)/E25</f>
        <v>7.937777777777778E-3</v>
      </c>
      <c r="F34" s="197">
        <f>F17*(F24+1)/F25</f>
        <v>4.524533333333333E-3</v>
      </c>
      <c r="G34" s="199">
        <f>G17*(G24+1)/G25</f>
        <v>2.3879481481481478E-3</v>
      </c>
      <c r="S34" s="109"/>
      <c r="T34" s="109"/>
      <c r="U34" s="109"/>
      <c r="V34" s="109"/>
      <c r="W34" s="109"/>
      <c r="X34" s="109"/>
      <c r="Y34" s="109"/>
      <c r="Z34" s="109"/>
      <c r="AA34" s="109"/>
      <c r="AB34" s="110"/>
      <c r="AC34" s="109"/>
      <c r="AD34" s="109"/>
      <c r="AE34" s="113"/>
      <c r="AF34" s="109"/>
      <c r="AG34" s="109"/>
    </row>
    <row r="35" spans="1:35" ht="15" hidden="1">
      <c r="A35" s="112" t="s">
        <v>442</v>
      </c>
      <c r="D35" s="198">
        <f t="shared" ref="D35:G35" si="10">D34/$H$29</f>
        <v>4.2401658738113442E-3</v>
      </c>
      <c r="E35" s="197">
        <f t="shared" si="10"/>
        <v>3.9663924972255906E-3</v>
      </c>
      <c r="F35" s="197">
        <f t="shared" si="10"/>
        <v>2.2608437234185865E-3</v>
      </c>
      <c r="G35" s="199">
        <f t="shared" si="10"/>
        <v>1.1932230762486983E-3</v>
      </c>
      <c r="S35" s="109"/>
      <c r="T35" s="109"/>
      <c r="U35" s="109"/>
      <c r="V35" s="109"/>
      <c r="W35" s="109"/>
      <c r="X35" s="109"/>
      <c r="Y35" s="109"/>
      <c r="Z35" s="109"/>
      <c r="AA35" s="109"/>
      <c r="AB35" s="110"/>
      <c r="AC35" s="109"/>
      <c r="AD35" s="109"/>
      <c r="AE35" s="113"/>
      <c r="AF35" s="109"/>
      <c r="AG35" s="109"/>
    </row>
    <row r="36" spans="1:35" ht="15" hidden="1">
      <c r="A36" s="151" t="s">
        <v>443</v>
      </c>
      <c r="B36" s="152"/>
      <c r="C36" s="152"/>
      <c r="D36" s="200">
        <f t="shared" ref="D36:G36" si="11">D34/$I$29</f>
        <v>1.6643926100636208E-4</v>
      </c>
      <c r="E36" s="201">
        <f t="shared" si="11"/>
        <v>1.5569283272071795E-4</v>
      </c>
      <c r="F36" s="201">
        <f t="shared" si="11"/>
        <v>8.8744914650809223E-5</v>
      </c>
      <c r="G36" s="202">
        <f t="shared" si="11"/>
        <v>4.6837593843482647E-5</v>
      </c>
      <c r="S36" s="109"/>
      <c r="T36" s="109"/>
      <c r="U36" s="109"/>
      <c r="V36" s="109"/>
      <c r="W36" s="109"/>
      <c r="X36" s="109"/>
      <c r="Y36" s="109"/>
      <c r="Z36" s="109"/>
      <c r="AA36" s="109"/>
      <c r="AB36" s="110"/>
      <c r="AC36" s="109"/>
      <c r="AD36" s="109"/>
      <c r="AE36" s="113"/>
      <c r="AF36" s="109"/>
      <c r="AG36" s="109"/>
    </row>
    <row r="37" spans="1:35" ht="15" hidden="1">
      <c r="A37" s="25"/>
      <c r="S37" s="109"/>
      <c r="T37" s="109"/>
      <c r="U37" s="109"/>
      <c r="V37" s="109"/>
      <c r="W37" s="109"/>
      <c r="X37" s="109"/>
      <c r="Y37" s="109"/>
      <c r="Z37" s="109"/>
      <c r="AA37" s="109"/>
      <c r="AB37" s="110"/>
      <c r="AC37" s="109"/>
      <c r="AD37" s="109"/>
      <c r="AE37" s="113"/>
      <c r="AF37" s="109"/>
      <c r="AG37" s="109"/>
    </row>
    <row r="38" spans="1:35" ht="23.25">
      <c r="A38" s="153" t="s">
        <v>444</v>
      </c>
      <c r="B38" s="153"/>
      <c r="C38" s="153"/>
      <c r="D38" s="153"/>
      <c r="E38" s="153"/>
      <c r="F38" s="153"/>
      <c r="G38" s="153"/>
      <c r="H38" s="153"/>
      <c r="I38" s="153"/>
      <c r="J38" s="153"/>
      <c r="K38" s="153"/>
      <c r="L38" s="153"/>
      <c r="M38" s="153"/>
      <c r="S38" s="109"/>
      <c r="T38" s="109"/>
      <c r="U38" s="109"/>
      <c r="V38" s="109"/>
      <c r="W38" s="109"/>
      <c r="X38" s="109"/>
      <c r="Y38" s="109"/>
      <c r="Z38" s="109"/>
      <c r="AA38" s="109"/>
      <c r="AB38" s="110"/>
      <c r="AC38" s="109"/>
      <c r="AD38" s="109"/>
      <c r="AE38" s="113"/>
      <c r="AF38" s="109"/>
      <c r="AG38" s="109"/>
    </row>
    <row r="39" spans="1:35" ht="15.75">
      <c r="A39" s="222" t="s">
        <v>445</v>
      </c>
      <c r="B39" s="223"/>
      <c r="C39" s="223"/>
      <c r="D39" s="223"/>
      <c r="S39" s="109"/>
      <c r="T39" s="109"/>
      <c r="U39" s="109"/>
      <c r="V39" s="109"/>
      <c r="W39" s="109"/>
      <c r="X39" s="109"/>
      <c r="Y39" s="109"/>
      <c r="Z39" s="109"/>
      <c r="AA39" s="109" t="s">
        <v>446</v>
      </c>
      <c r="AB39" s="110">
        <v>0.45</v>
      </c>
      <c r="AC39" s="109"/>
      <c r="AD39" s="109"/>
      <c r="AE39" s="113"/>
      <c r="AF39" s="109"/>
      <c r="AG39" s="109"/>
    </row>
    <row r="40" spans="1:35" ht="27.75" customHeight="1">
      <c r="A40" s="25" t="s">
        <v>447</v>
      </c>
      <c r="S40" s="109"/>
      <c r="T40" s="109"/>
      <c r="U40" s="109"/>
      <c r="V40" s="109"/>
      <c r="W40" s="109"/>
      <c r="X40" s="109"/>
      <c r="Y40" s="109"/>
      <c r="Z40" s="113" t="s">
        <v>408</v>
      </c>
      <c r="AA40" s="109" t="s">
        <v>428</v>
      </c>
      <c r="AB40" s="110">
        <v>0.6</v>
      </c>
      <c r="AC40" s="109"/>
      <c r="AD40" s="109"/>
      <c r="AE40" s="109"/>
      <c r="AF40" s="109"/>
      <c r="AG40" s="109"/>
    </row>
    <row r="41" spans="1:35" ht="15">
      <c r="S41" s="109"/>
      <c r="T41" s="109"/>
      <c r="U41" s="109"/>
      <c r="V41" s="109"/>
      <c r="W41" s="109"/>
      <c r="X41" s="109"/>
      <c r="Y41" s="109"/>
      <c r="Z41" s="109"/>
      <c r="AA41" s="109"/>
      <c r="AB41" s="109"/>
      <c r="AC41" s="109" t="s">
        <v>446</v>
      </c>
      <c r="AD41" s="110">
        <v>0.4</v>
      </c>
      <c r="AE41" s="109"/>
      <c r="AF41" s="109"/>
      <c r="AG41" s="109"/>
      <c r="AH41" s="109"/>
      <c r="AI41" s="109"/>
    </row>
    <row r="42" spans="1:35">
      <c r="A42" s="39" t="s">
        <v>448</v>
      </c>
    </row>
    <row r="43" spans="1:35">
      <c r="A43" s="25" t="s">
        <v>83</v>
      </c>
      <c r="D43" s="99" t="s">
        <v>449</v>
      </c>
      <c r="E43" s="25" t="s">
        <v>450</v>
      </c>
    </row>
    <row r="44" spans="1:35" ht="15">
      <c r="A44" s="155" t="s">
        <v>451</v>
      </c>
      <c r="B44" s="156">
        <v>0.183421</v>
      </c>
      <c r="C44" s="157" t="s">
        <v>41</v>
      </c>
      <c r="D44" s="157" t="s">
        <v>452</v>
      </c>
      <c r="E44" s="224" t="s">
        <v>453</v>
      </c>
    </row>
    <row r="45" spans="1:35" ht="15">
      <c r="A45" s="158" t="s">
        <v>454</v>
      </c>
      <c r="B45" s="159">
        <v>2.3333330000000001</v>
      </c>
      <c r="C45" s="109" t="s">
        <v>41</v>
      </c>
      <c r="D45" s="109"/>
      <c r="E45" s="225"/>
    </row>
    <row r="46" spans="1:35" ht="15">
      <c r="A46" s="158" t="s">
        <v>455</v>
      </c>
      <c r="B46" s="110">
        <v>4.5855E-2</v>
      </c>
      <c r="C46" s="109" t="s">
        <v>41</v>
      </c>
      <c r="D46" s="109"/>
      <c r="E46" s="225"/>
      <c r="F46" s="110"/>
      <c r="G46" s="109"/>
      <c r="H46" s="25"/>
    </row>
    <row r="47" spans="1:35" ht="15">
      <c r="A47" s="160" t="s">
        <v>456</v>
      </c>
      <c r="B47" s="110">
        <v>0.18953500000000001</v>
      </c>
      <c r="C47" s="109" t="s">
        <v>41</v>
      </c>
      <c r="D47" s="109"/>
      <c r="E47" s="225"/>
    </row>
    <row r="48" spans="1:35" ht="15">
      <c r="A48" s="158" t="s">
        <v>457</v>
      </c>
      <c r="B48" s="110">
        <v>0.58118899999999996</v>
      </c>
      <c r="C48" s="109" t="s">
        <v>41</v>
      </c>
      <c r="D48" s="109"/>
      <c r="E48" s="225"/>
    </row>
    <row r="49" spans="1:6" ht="15">
      <c r="A49" s="158" t="s">
        <v>458</v>
      </c>
      <c r="B49" s="110">
        <v>7.3219000000000006E-2</v>
      </c>
      <c r="C49" s="109" t="s">
        <v>459</v>
      </c>
      <c r="D49" s="109"/>
      <c r="E49" s="225"/>
    </row>
    <row r="50" spans="1:6" ht="15">
      <c r="A50" s="158" t="s">
        <v>460</v>
      </c>
      <c r="B50" s="110">
        <v>7.7499999999999999E-3</v>
      </c>
      <c r="C50" s="109" t="s">
        <v>461</v>
      </c>
      <c r="D50" s="109" t="s">
        <v>462</v>
      </c>
      <c r="E50" s="225"/>
    </row>
    <row r="51" spans="1:6" ht="15">
      <c r="A51" s="161" t="s">
        <v>463</v>
      </c>
      <c r="B51" s="123">
        <v>0.83749899999999999</v>
      </c>
      <c r="C51" s="122" t="s">
        <v>461</v>
      </c>
      <c r="D51" s="109"/>
      <c r="E51" s="226"/>
    </row>
    <row r="52" spans="1:6" ht="15">
      <c r="A52" s="155" t="s">
        <v>464</v>
      </c>
      <c r="B52" s="156">
        <v>1</v>
      </c>
      <c r="C52" s="157" t="s">
        <v>41</v>
      </c>
      <c r="D52" s="157"/>
      <c r="E52" s="227" t="s">
        <v>465</v>
      </c>
    </row>
    <row r="53" spans="1:6" ht="15">
      <c r="A53" s="158" t="s">
        <v>466</v>
      </c>
      <c r="B53" s="110">
        <v>1</v>
      </c>
      <c r="C53" s="109" t="s">
        <v>41</v>
      </c>
      <c r="D53" s="109"/>
      <c r="E53" s="225"/>
    </row>
    <row r="54" spans="1:6" ht="15">
      <c r="A54" s="161" t="s">
        <v>463</v>
      </c>
      <c r="B54" s="123">
        <v>2.5720000000000001</v>
      </c>
      <c r="C54" s="162" t="s">
        <v>461</v>
      </c>
      <c r="D54" s="122"/>
      <c r="E54" s="226"/>
    </row>
    <row r="55" spans="1:6" ht="15.75" customHeight="1"/>
    <row r="56" spans="1:6" ht="15">
      <c r="A56" s="155" t="s">
        <v>467</v>
      </c>
      <c r="B56" s="156">
        <v>0.25192700000000001</v>
      </c>
      <c r="C56" s="157" t="s">
        <v>41</v>
      </c>
      <c r="D56" s="148"/>
      <c r="E56" s="227" t="s">
        <v>468</v>
      </c>
    </row>
    <row r="57" spans="1:6" ht="15">
      <c r="A57" s="158" t="s">
        <v>469</v>
      </c>
      <c r="B57" s="110">
        <v>0.74807299999999999</v>
      </c>
      <c r="C57" s="109" t="s">
        <v>41</v>
      </c>
      <c r="E57" s="225"/>
    </row>
    <row r="58" spans="1:6" ht="15">
      <c r="A58" s="158" t="s">
        <v>458</v>
      </c>
      <c r="B58" s="110">
        <v>8.7209430000000001</v>
      </c>
      <c r="C58" s="109" t="s">
        <v>459</v>
      </c>
      <c r="E58" s="225"/>
    </row>
    <row r="59" spans="1:6" ht="15">
      <c r="A59" s="158" t="s">
        <v>460</v>
      </c>
      <c r="B59" s="110">
        <v>7.7499999999999999E-3</v>
      </c>
      <c r="C59" s="109" t="s">
        <v>461</v>
      </c>
      <c r="D59" s="109"/>
      <c r="E59" s="163"/>
    </row>
    <row r="60" spans="1:6" ht="15">
      <c r="A60" s="161" t="s">
        <v>463</v>
      </c>
      <c r="B60" s="123">
        <v>0.83749899999999999</v>
      </c>
      <c r="C60" s="122" t="s">
        <v>461</v>
      </c>
      <c r="D60" s="122"/>
      <c r="E60" s="164"/>
    </row>
    <row r="61" spans="1:6">
      <c r="A61" s="39"/>
    </row>
    <row r="62" spans="1:6">
      <c r="A62" s="39" t="s">
        <v>470</v>
      </c>
    </row>
    <row r="63" spans="1:6" ht="15">
      <c r="A63" s="109" t="s">
        <v>27</v>
      </c>
      <c r="B63" s="110">
        <v>0.688025</v>
      </c>
      <c r="C63" s="25" t="s">
        <v>41</v>
      </c>
      <c r="D63" s="99"/>
      <c r="E63" s="228" t="s">
        <v>471</v>
      </c>
      <c r="F63" s="165"/>
    </row>
    <row r="64" spans="1:6" ht="15">
      <c r="A64" s="109" t="s">
        <v>472</v>
      </c>
      <c r="B64" s="110">
        <v>0.688025</v>
      </c>
      <c r="C64" s="25" t="s">
        <v>41</v>
      </c>
      <c r="D64" s="99"/>
      <c r="E64" s="219"/>
    </row>
    <row r="65" spans="1:7" ht="15">
      <c r="A65" s="109" t="s">
        <v>473</v>
      </c>
      <c r="B65" s="110">
        <v>0.311975</v>
      </c>
      <c r="C65" s="25" t="s">
        <v>41</v>
      </c>
      <c r="D65" s="25"/>
      <c r="E65" s="219"/>
    </row>
    <row r="66" spans="1:7" ht="15">
      <c r="A66" s="109" t="s">
        <v>474</v>
      </c>
      <c r="B66" s="110">
        <v>0.311975</v>
      </c>
      <c r="C66" s="25" t="s">
        <v>41</v>
      </c>
      <c r="D66" s="99"/>
      <c r="E66" s="219"/>
    </row>
    <row r="67" spans="1:7" ht="15">
      <c r="A67" s="109" t="s">
        <v>458</v>
      </c>
      <c r="B67" s="110">
        <v>8.7209430000000001</v>
      </c>
      <c r="C67" s="109" t="s">
        <v>459</v>
      </c>
      <c r="D67" s="99"/>
      <c r="E67" s="219"/>
    </row>
    <row r="68" spans="1:7" ht="15">
      <c r="A68" s="109" t="s">
        <v>460</v>
      </c>
      <c r="B68" s="110">
        <v>6.4105999999999996E-2</v>
      </c>
      <c r="C68" s="109" t="s">
        <v>461</v>
      </c>
      <c r="D68" s="99"/>
      <c r="E68" s="219"/>
    </row>
    <row r="69" spans="1:7" ht="15">
      <c r="A69" s="109" t="s">
        <v>475</v>
      </c>
      <c r="B69" s="110">
        <v>2.3480110000000001</v>
      </c>
      <c r="C69" s="109" t="s">
        <v>461</v>
      </c>
      <c r="D69" s="99"/>
      <c r="E69" s="219"/>
    </row>
    <row r="70" spans="1:7">
      <c r="A70" s="39"/>
      <c r="D70" s="99"/>
    </row>
    <row r="71" spans="1:7">
      <c r="A71" s="39"/>
      <c r="D71" s="99"/>
    </row>
    <row r="72" spans="1:7" ht="15">
      <c r="A72" s="166" t="s">
        <v>456</v>
      </c>
      <c r="D72" s="99"/>
    </row>
    <row r="73" spans="1:7" ht="15">
      <c r="A73" s="109" t="s">
        <v>473</v>
      </c>
      <c r="B73" s="110">
        <v>0.12795699999999999</v>
      </c>
      <c r="C73" s="109" t="s">
        <v>41</v>
      </c>
      <c r="D73" s="25"/>
    </row>
    <row r="74" spans="1:7" ht="15">
      <c r="A74" s="109" t="s">
        <v>457</v>
      </c>
      <c r="B74" s="110">
        <v>0.70669599999999999</v>
      </c>
      <c r="C74" s="109" t="s">
        <v>41</v>
      </c>
      <c r="D74" s="109"/>
    </row>
    <row r="75" spans="1:7" ht="15">
      <c r="A75" s="109" t="s">
        <v>476</v>
      </c>
      <c r="B75" s="110">
        <v>0.11376799999999999</v>
      </c>
      <c r="C75" s="109" t="s">
        <v>41</v>
      </c>
      <c r="D75" s="109"/>
    </row>
    <row r="76" spans="1:7" ht="15">
      <c r="A76" s="109" t="s">
        <v>477</v>
      </c>
      <c r="B76" s="110">
        <v>5.1577999999999999E-2</v>
      </c>
      <c r="C76" s="109" t="s">
        <v>41</v>
      </c>
      <c r="D76" s="109"/>
    </row>
    <row r="77" spans="1:7" ht="15">
      <c r="A77" s="109" t="s">
        <v>199</v>
      </c>
      <c r="B77" s="110">
        <v>0.70387299999999997</v>
      </c>
      <c r="C77" s="109" t="s">
        <v>459</v>
      </c>
      <c r="D77" s="109"/>
    </row>
    <row r="78" spans="1:7" ht="15">
      <c r="A78" s="109" t="s">
        <v>460</v>
      </c>
      <c r="B78" s="110">
        <v>6.4105999999999996E-2</v>
      </c>
      <c r="C78" s="109" t="s">
        <v>461</v>
      </c>
      <c r="D78" s="167"/>
      <c r="E78" s="168"/>
      <c r="F78" s="169"/>
      <c r="G78" s="170"/>
    </row>
    <row r="79" spans="1:7" ht="15">
      <c r="A79" s="109" t="s">
        <v>475</v>
      </c>
      <c r="B79" s="110">
        <v>2.3480110000000001</v>
      </c>
      <c r="C79" s="109" t="s">
        <v>461</v>
      </c>
      <c r="D79" s="167"/>
      <c r="E79" s="168"/>
      <c r="F79" s="169"/>
      <c r="G79" s="170"/>
    </row>
    <row r="80" spans="1:7" ht="14.25">
      <c r="A80" s="167"/>
      <c r="B80" s="167"/>
      <c r="C80" s="167"/>
      <c r="D80" s="167"/>
      <c r="E80" s="168"/>
      <c r="F80" s="169"/>
      <c r="G80" s="170"/>
    </row>
    <row r="81" spans="1:7" ht="15">
      <c r="A81" s="171" t="s">
        <v>478</v>
      </c>
      <c r="B81" s="25" t="s">
        <v>479</v>
      </c>
      <c r="C81" s="172" t="s">
        <v>480</v>
      </c>
      <c r="D81" s="167"/>
      <c r="E81" s="168"/>
      <c r="F81" s="172" t="s">
        <v>480</v>
      </c>
      <c r="G81" s="170"/>
    </row>
    <row r="82" spans="1:7" ht="15">
      <c r="A82" s="155" t="s">
        <v>464</v>
      </c>
      <c r="B82" s="173">
        <v>1</v>
      </c>
      <c r="C82" s="174">
        <f t="shared" ref="C82:C83" si="12">B82*$F$82</f>
        <v>0.152867</v>
      </c>
      <c r="D82" s="157"/>
      <c r="E82" s="229" t="s">
        <v>481</v>
      </c>
      <c r="F82" s="175">
        <v>0.152867</v>
      </c>
      <c r="G82" s="170">
        <f>C82+C86</f>
        <v>0.32278699999999999</v>
      </c>
    </row>
    <row r="83" spans="1:7" ht="15">
      <c r="A83" s="161" t="s">
        <v>466</v>
      </c>
      <c r="B83" s="176">
        <v>1</v>
      </c>
      <c r="C83" s="179">
        <f t="shared" si="12"/>
        <v>0.152867</v>
      </c>
      <c r="D83" s="122"/>
      <c r="E83" s="230"/>
      <c r="F83" s="177"/>
      <c r="G83" s="170"/>
    </row>
    <row r="84" spans="1:7" ht="15">
      <c r="A84" s="155" t="s">
        <v>27</v>
      </c>
      <c r="B84" s="173">
        <v>1</v>
      </c>
      <c r="C84" s="178">
        <f t="shared" ref="C84:C85" si="13">B84*$F$84</f>
        <v>0.50729299999999999</v>
      </c>
      <c r="D84" s="157"/>
      <c r="E84" s="231" t="s">
        <v>482</v>
      </c>
      <c r="F84" s="175">
        <v>0.50729299999999999</v>
      </c>
      <c r="G84" s="170"/>
    </row>
    <row r="85" spans="1:7" ht="15">
      <c r="A85" s="161" t="s">
        <v>472</v>
      </c>
      <c r="B85" s="176">
        <v>1</v>
      </c>
      <c r="C85" s="179">
        <f t="shared" si="13"/>
        <v>0.50729299999999999</v>
      </c>
      <c r="D85" s="122"/>
      <c r="E85" s="230"/>
      <c r="F85" s="177"/>
      <c r="G85" s="170"/>
    </row>
    <row r="86" spans="1:7" ht="15">
      <c r="A86" s="155" t="s">
        <v>464</v>
      </c>
      <c r="B86" s="173">
        <v>0.5</v>
      </c>
      <c r="C86" s="174">
        <f t="shared" ref="C86:C92" si="14">B86*$F$86</f>
        <v>0.16991999999999999</v>
      </c>
      <c r="D86" s="157"/>
      <c r="E86" s="232" t="s">
        <v>483</v>
      </c>
      <c r="F86" s="175">
        <v>0.33983999999999998</v>
      </c>
      <c r="G86" s="170"/>
    </row>
    <row r="87" spans="1:7" ht="15">
      <c r="A87" s="158" t="s">
        <v>484</v>
      </c>
      <c r="B87" s="110">
        <v>0.08</v>
      </c>
      <c r="C87" s="113">
        <f t="shared" si="14"/>
        <v>2.7187199999999998E-2</v>
      </c>
      <c r="D87" s="109"/>
      <c r="E87" s="219"/>
      <c r="F87" s="180"/>
      <c r="G87" s="170"/>
    </row>
    <row r="88" spans="1:7" ht="15">
      <c r="A88" s="158" t="s">
        <v>485</v>
      </c>
      <c r="B88" s="110">
        <v>2.5000000000000001E-2</v>
      </c>
      <c r="C88" s="113">
        <f t="shared" si="14"/>
        <v>8.4960000000000001E-3</v>
      </c>
      <c r="D88" s="109"/>
      <c r="E88" s="219"/>
      <c r="F88" s="180"/>
      <c r="G88" s="170"/>
    </row>
    <row r="89" spans="1:7" ht="15">
      <c r="A89" s="158" t="s">
        <v>486</v>
      </c>
      <c r="B89" s="110">
        <v>7.8E-2</v>
      </c>
      <c r="C89" s="113">
        <f t="shared" si="14"/>
        <v>2.650752E-2</v>
      </c>
      <c r="D89" s="109"/>
      <c r="E89" s="219"/>
      <c r="F89" s="180"/>
      <c r="G89" s="170"/>
    </row>
    <row r="90" spans="1:7" ht="15">
      <c r="A90" s="158" t="s">
        <v>487</v>
      </c>
      <c r="B90" s="110">
        <v>0.32</v>
      </c>
      <c r="C90" s="113">
        <f t="shared" si="14"/>
        <v>0.10874879999999999</v>
      </c>
      <c r="D90" s="109"/>
      <c r="E90" s="219"/>
      <c r="F90" s="180"/>
      <c r="G90" s="170"/>
    </row>
    <row r="91" spans="1:7" ht="15">
      <c r="A91" s="158" t="s">
        <v>488</v>
      </c>
      <c r="B91" s="110">
        <v>0.47799999999999998</v>
      </c>
      <c r="C91" s="113">
        <f t="shared" si="14"/>
        <v>0.16244351999999998</v>
      </c>
      <c r="D91" s="181"/>
      <c r="E91" s="219"/>
      <c r="F91" s="180"/>
      <c r="G91" s="170"/>
    </row>
    <row r="92" spans="1:7" ht="15">
      <c r="A92" s="161" t="s">
        <v>489</v>
      </c>
      <c r="B92" s="123">
        <v>0.5</v>
      </c>
      <c r="C92" s="179">
        <f t="shared" si="14"/>
        <v>0.16991999999999999</v>
      </c>
      <c r="D92" s="182"/>
      <c r="E92" s="230"/>
      <c r="F92" s="177"/>
      <c r="G92" s="170"/>
    </row>
    <row r="93" spans="1:7" ht="14.25">
      <c r="A93" s="167"/>
      <c r="B93" s="167"/>
      <c r="C93" s="167"/>
      <c r="D93" s="167"/>
      <c r="E93" s="168"/>
      <c r="F93" s="169"/>
      <c r="G93" s="170"/>
    </row>
    <row r="94" spans="1:7" ht="14.25">
      <c r="A94" s="171" t="s">
        <v>490</v>
      </c>
      <c r="C94" s="167"/>
      <c r="D94" s="39"/>
      <c r="E94" s="168"/>
      <c r="F94" s="169"/>
      <c r="G94" s="170"/>
    </row>
    <row r="95" spans="1:7" ht="15">
      <c r="A95" s="109" t="s">
        <v>455</v>
      </c>
      <c r="B95" s="110">
        <v>4.8465000000000001E-2</v>
      </c>
      <c r="C95" s="109" t="s">
        <v>41</v>
      </c>
      <c r="D95" s="39"/>
      <c r="E95" s="168"/>
      <c r="F95" s="169"/>
      <c r="G95" s="170"/>
    </row>
    <row r="96" spans="1:7" ht="15">
      <c r="A96" s="166" t="s">
        <v>456</v>
      </c>
      <c r="B96" s="110">
        <v>0.95153500000000002</v>
      </c>
      <c r="C96" s="109" t="s">
        <v>41</v>
      </c>
      <c r="D96" s="181"/>
      <c r="E96" s="168"/>
      <c r="F96" s="169"/>
      <c r="G96" s="170"/>
    </row>
    <row r="97" spans="1:9" ht="15">
      <c r="A97" s="109" t="s">
        <v>454</v>
      </c>
      <c r="B97" s="110">
        <v>0.66666700000000001</v>
      </c>
      <c r="C97" s="109" t="s">
        <v>41</v>
      </c>
      <c r="D97" s="39"/>
      <c r="E97" s="168"/>
      <c r="F97" s="169"/>
      <c r="G97" s="170"/>
    </row>
    <row r="98" spans="1:9" ht="15">
      <c r="A98" s="109" t="s">
        <v>491</v>
      </c>
      <c r="B98" s="110">
        <v>4.9064129999999997</v>
      </c>
      <c r="C98" s="109" t="s">
        <v>459</v>
      </c>
      <c r="D98" s="181"/>
      <c r="E98" s="168"/>
      <c r="F98" s="169"/>
      <c r="G98" s="170"/>
    </row>
    <row r="99" spans="1:9" ht="15">
      <c r="A99" s="109" t="s">
        <v>460</v>
      </c>
      <c r="B99" s="109">
        <v>8.1910000000000004E-3</v>
      </c>
      <c r="C99" s="109" t="s">
        <v>461</v>
      </c>
      <c r="D99" s="39"/>
      <c r="E99" s="168"/>
      <c r="F99" s="169"/>
      <c r="G99" s="170"/>
    </row>
    <row r="100" spans="1:9" ht="15">
      <c r="A100" s="109" t="s">
        <v>463</v>
      </c>
      <c r="B100" s="109">
        <v>0.88517000000000001</v>
      </c>
      <c r="C100" s="109" t="s">
        <v>461</v>
      </c>
      <c r="D100" s="39"/>
      <c r="E100" s="168"/>
      <c r="F100" s="169"/>
      <c r="G100" s="170"/>
    </row>
    <row r="101" spans="1:9">
      <c r="A101" s="167"/>
      <c r="B101" s="167"/>
      <c r="C101" s="167"/>
      <c r="D101" s="167"/>
      <c r="E101" s="167"/>
      <c r="F101" s="167"/>
      <c r="G101" s="167"/>
    </row>
    <row r="102" spans="1:9">
      <c r="A102" s="167"/>
      <c r="B102" s="167"/>
      <c r="C102" s="167"/>
      <c r="D102" s="167"/>
      <c r="E102" s="167"/>
      <c r="F102" s="167"/>
      <c r="G102" s="167"/>
    </row>
    <row r="103" spans="1:9">
      <c r="A103" s="221" t="s">
        <v>492</v>
      </c>
      <c r="B103" s="219"/>
      <c r="C103" s="219"/>
      <c r="D103" s="219"/>
      <c r="E103" s="181" t="s">
        <v>493</v>
      </c>
      <c r="F103" s="167"/>
      <c r="G103" s="167"/>
    </row>
    <row r="105" spans="1:9">
      <c r="A105" s="25" t="s">
        <v>494</v>
      </c>
      <c r="B105" s="25" t="s">
        <v>494</v>
      </c>
      <c r="C105" s="25" t="s">
        <v>85</v>
      </c>
      <c r="D105" s="25" t="s">
        <v>495</v>
      </c>
      <c r="E105" s="239" t="s">
        <v>496</v>
      </c>
      <c r="F105" s="239" t="s">
        <v>497</v>
      </c>
      <c r="G105" s="239" t="s">
        <v>498</v>
      </c>
      <c r="H105" s="239" t="s">
        <v>499</v>
      </c>
    </row>
    <row r="106" spans="1:9">
      <c r="A106" s="25" t="s">
        <v>500</v>
      </c>
      <c r="B106" s="25" t="s">
        <v>501</v>
      </c>
      <c r="C106" s="24" t="s">
        <v>502</v>
      </c>
      <c r="D106" s="184" t="s">
        <v>503</v>
      </c>
      <c r="E106" s="25">
        <f t="shared" ref="E106:H107" si="15">D11</f>
        <v>7.84</v>
      </c>
      <c r="F106" s="137">
        <f t="shared" si="15"/>
        <v>7.056</v>
      </c>
      <c r="G106" s="137">
        <f t="shared" si="15"/>
        <v>6.3504000000000005</v>
      </c>
      <c r="H106" s="137">
        <f t="shared" si="15"/>
        <v>5.7153600000000004</v>
      </c>
    </row>
    <row r="107" spans="1:9">
      <c r="A107" s="25" t="s">
        <v>504</v>
      </c>
      <c r="B107" s="25" t="s">
        <v>505</v>
      </c>
      <c r="C107" s="24" t="s">
        <v>502</v>
      </c>
      <c r="D107" s="184" t="s">
        <v>506</v>
      </c>
      <c r="E107" s="25">
        <f t="shared" si="15"/>
        <v>1.78</v>
      </c>
      <c r="F107" s="137">
        <f t="shared" si="15"/>
        <v>1.6020000000000001</v>
      </c>
      <c r="G107" s="137">
        <f t="shared" si="15"/>
        <v>1.4418000000000002</v>
      </c>
      <c r="H107" s="137">
        <f t="shared" si="15"/>
        <v>1.2976200000000002</v>
      </c>
    </row>
    <row r="108" spans="1:9" ht="15">
      <c r="A108" s="109" t="s">
        <v>507</v>
      </c>
      <c r="D108" s="48" t="s">
        <v>508</v>
      </c>
      <c r="E108" s="110">
        <v>0.33430599999999999</v>
      </c>
      <c r="F108" s="220" t="s">
        <v>509</v>
      </c>
      <c r="G108" s="219"/>
      <c r="H108" s="219"/>
    </row>
    <row r="109" spans="1:9" ht="15">
      <c r="A109" s="109" t="s">
        <v>510</v>
      </c>
      <c r="D109" s="25" t="s">
        <v>511</v>
      </c>
      <c r="E109" s="110">
        <v>0.55476400000000003</v>
      </c>
      <c r="F109" s="219"/>
      <c r="G109" s="219"/>
      <c r="H109" s="219"/>
    </row>
    <row r="110" spans="1:9" ht="26.25">
      <c r="A110" s="109" t="s">
        <v>512</v>
      </c>
      <c r="D110" s="185" t="s">
        <v>513</v>
      </c>
      <c r="E110" s="110">
        <v>1.0371999999999999E-2</v>
      </c>
      <c r="F110" s="219"/>
      <c r="G110" s="219"/>
      <c r="H110" s="219"/>
    </row>
    <row r="111" spans="1:9" ht="26.25">
      <c r="A111" s="109" t="s">
        <v>514</v>
      </c>
      <c r="D111" s="185" t="s">
        <v>515</v>
      </c>
      <c r="E111" s="110">
        <v>0.10055799999999999</v>
      </c>
      <c r="F111" s="219"/>
      <c r="G111" s="219"/>
      <c r="H111" s="219"/>
    </row>
    <row r="112" spans="1:9" ht="15">
      <c r="A112" s="109" t="s">
        <v>516</v>
      </c>
      <c r="B112" s="109"/>
      <c r="C112" s="109" t="s">
        <v>461</v>
      </c>
      <c r="D112" s="109" t="s">
        <v>517</v>
      </c>
      <c r="E112" s="25"/>
      <c r="G112" s="186"/>
      <c r="H112" s="186"/>
      <c r="I112" s="186"/>
    </row>
    <row r="113" spans="1:9" ht="15">
      <c r="A113" s="109" t="s">
        <v>518</v>
      </c>
      <c r="B113" s="109"/>
      <c r="C113" s="109" t="s">
        <v>461</v>
      </c>
      <c r="D113" s="109" t="s">
        <v>517</v>
      </c>
      <c r="E113" s="25"/>
      <c r="G113" s="186"/>
      <c r="H113" s="186"/>
      <c r="I113" s="186"/>
    </row>
    <row r="116" spans="1:9">
      <c r="A116" s="221" t="s">
        <v>519</v>
      </c>
      <c r="B116" s="219"/>
      <c r="C116" s="219"/>
      <c r="D116" s="183" t="s">
        <v>520</v>
      </c>
    </row>
    <row r="117" spans="1:9" ht="15">
      <c r="A117" s="25" t="s">
        <v>521</v>
      </c>
      <c r="B117" s="110">
        <v>0.65819799999999995</v>
      </c>
      <c r="C117" s="109" t="s">
        <v>41</v>
      </c>
      <c r="D117" s="25">
        <f>B117/D9</f>
        <v>2.2281584292484764</v>
      </c>
    </row>
    <row r="118" spans="1:9" ht="15">
      <c r="A118" s="109" t="s">
        <v>522</v>
      </c>
      <c r="B118" s="110">
        <v>0.32889200000000002</v>
      </c>
      <c r="C118" s="109" t="s">
        <v>41</v>
      </c>
      <c r="D118" s="25">
        <f>B117/B118</f>
        <v>2.0012587718764818</v>
      </c>
    </row>
    <row r="119" spans="1:9" ht="15">
      <c r="A119" s="25" t="s">
        <v>523</v>
      </c>
      <c r="B119" s="110">
        <v>1.291E-2</v>
      </c>
      <c r="C119" s="109" t="s">
        <v>41</v>
      </c>
      <c r="D119" s="25">
        <f>B117/B119</f>
        <v>50.983578621223856</v>
      </c>
    </row>
    <row r="120" spans="1:9" ht="15">
      <c r="A120" s="25" t="s">
        <v>524</v>
      </c>
      <c r="B120" s="110">
        <v>0.03</v>
      </c>
      <c r="C120" s="109" t="s">
        <v>459</v>
      </c>
    </row>
    <row r="123" spans="1:9">
      <c r="A123" s="221" t="s">
        <v>525</v>
      </c>
      <c r="B123" s="219"/>
      <c r="C123" s="219"/>
      <c r="D123" s="219"/>
    </row>
    <row r="124" spans="1:9" ht="15">
      <c r="A124" s="187" t="s">
        <v>522</v>
      </c>
      <c r="D124" s="25"/>
    </row>
    <row r="125" spans="1:9" ht="15">
      <c r="A125" s="109" t="s">
        <v>464</v>
      </c>
      <c r="B125" s="110">
        <v>0.35896</v>
      </c>
      <c r="C125" s="109" t="s">
        <v>41</v>
      </c>
      <c r="D125" s="109"/>
    </row>
    <row r="126" spans="1:9" ht="15">
      <c r="A126" s="109" t="s">
        <v>526</v>
      </c>
      <c r="B126" s="110">
        <v>0.35896</v>
      </c>
      <c r="C126" s="109" t="s">
        <v>41</v>
      </c>
      <c r="D126" s="109"/>
    </row>
    <row r="127" spans="1:9" ht="15">
      <c r="A127" s="109" t="s">
        <v>27</v>
      </c>
      <c r="B127" s="110">
        <v>1.4359E-2</v>
      </c>
      <c r="C127" s="109" t="s">
        <v>41</v>
      </c>
      <c r="D127" s="109"/>
    </row>
    <row r="128" spans="1:9" ht="15">
      <c r="A128" s="109" t="s">
        <v>527</v>
      </c>
      <c r="B128" s="110">
        <v>1.0999999999999999E-2</v>
      </c>
      <c r="C128" s="109" t="s">
        <v>41</v>
      </c>
      <c r="D128" s="109"/>
    </row>
    <row r="129" spans="1:4" ht="15">
      <c r="A129" s="109" t="s">
        <v>484</v>
      </c>
      <c r="B129" s="110">
        <v>2.3770000000000002E-3</v>
      </c>
      <c r="C129" s="109" t="s">
        <v>41</v>
      </c>
      <c r="D129" s="109"/>
    </row>
    <row r="130" spans="1:4" ht="15">
      <c r="A130" s="109" t="s">
        <v>528</v>
      </c>
      <c r="B130" s="110">
        <v>0.16818</v>
      </c>
      <c r="C130" s="109" t="s">
        <v>41</v>
      </c>
      <c r="D130" s="109"/>
    </row>
    <row r="131" spans="1:4" ht="15">
      <c r="A131" s="109" t="s">
        <v>487</v>
      </c>
      <c r="B131" s="110">
        <v>6.6514000000000004E-2</v>
      </c>
      <c r="C131" s="109" t="s">
        <v>41</v>
      </c>
      <c r="D131" s="109"/>
    </row>
    <row r="132" spans="1:4" ht="15">
      <c r="A132" s="109" t="s">
        <v>529</v>
      </c>
      <c r="B132" s="110">
        <v>2.0181999999999999E-2</v>
      </c>
      <c r="C132" s="109" t="s">
        <v>41</v>
      </c>
      <c r="D132" s="109"/>
    </row>
    <row r="133" spans="1:4" ht="15">
      <c r="A133" s="109" t="s">
        <v>530</v>
      </c>
      <c r="B133" s="110">
        <v>1.2300000000000001E-4</v>
      </c>
      <c r="C133" s="109" t="s">
        <v>41</v>
      </c>
      <c r="D133" s="109"/>
    </row>
    <row r="134" spans="1:4" ht="15">
      <c r="A134" s="109" t="s">
        <v>531</v>
      </c>
      <c r="B134" s="110">
        <v>1.5637999999999999E-2</v>
      </c>
      <c r="C134" s="109" t="s">
        <v>532</v>
      </c>
      <c r="D134" s="109"/>
    </row>
    <row r="135" spans="1:4" ht="15">
      <c r="A135" s="109" t="s">
        <v>533</v>
      </c>
      <c r="B135" s="110">
        <v>0.35896</v>
      </c>
      <c r="C135" s="109" t="s">
        <v>41</v>
      </c>
      <c r="D135" s="109"/>
    </row>
    <row r="136" spans="1:4" ht="15">
      <c r="A136" s="109" t="s">
        <v>534</v>
      </c>
      <c r="B136" s="110">
        <v>0.35896</v>
      </c>
      <c r="C136" s="109" t="s">
        <v>41</v>
      </c>
      <c r="D136" s="109"/>
    </row>
    <row r="137" spans="1:4" ht="15">
      <c r="A137" s="109" t="s">
        <v>535</v>
      </c>
      <c r="B137" s="110">
        <v>0.35896</v>
      </c>
      <c r="C137" s="109" t="s">
        <v>41</v>
      </c>
      <c r="D137" s="109"/>
    </row>
    <row r="138" spans="1:4" ht="15">
      <c r="A138" s="109" t="s">
        <v>536</v>
      </c>
      <c r="B138" s="110">
        <v>1.4359E-2</v>
      </c>
      <c r="C138" s="109" t="s">
        <v>41</v>
      </c>
      <c r="D138" s="109"/>
    </row>
    <row r="139" spans="1:4" ht="15">
      <c r="A139" s="109" t="s">
        <v>537</v>
      </c>
      <c r="B139" s="110">
        <v>0.25737500000000002</v>
      </c>
      <c r="C139" s="109" t="s">
        <v>41</v>
      </c>
      <c r="D139" s="109"/>
    </row>
    <row r="140" spans="1:4" ht="15">
      <c r="A140" s="109"/>
      <c r="B140" s="109"/>
      <c r="C140" s="109"/>
      <c r="D140" s="109"/>
    </row>
    <row r="141" spans="1:4" ht="15">
      <c r="A141" s="109"/>
      <c r="B141" s="109"/>
      <c r="C141" s="109"/>
      <c r="D141" s="109"/>
    </row>
  </sheetData>
  <sheetProtection algorithmName="SHA-512" hashValue="nhuDS30S9j6IldASNpVvzoH7QigFW0yuO1MXUCU5ImQXLCZL6o6y5XpXH1Altwl50ZYMi7w0i9xsW/dGHGNZrg==" saltValue="JxgRnDpYFamxxz70VUIQ8g==" spinCount="100000" sheet="1" objects="1" scenarios="1" formatCells="0" formatColumns="0" formatRows="0"/>
  <mergeCells count="12">
    <mergeCell ref="F108:H111"/>
    <mergeCell ref="A116:C116"/>
    <mergeCell ref="A123:D123"/>
    <mergeCell ref="A39:D39"/>
    <mergeCell ref="E44:E51"/>
    <mergeCell ref="E52:E54"/>
    <mergeCell ref="E56:E58"/>
    <mergeCell ref="E63:E69"/>
    <mergeCell ref="E82:E83"/>
    <mergeCell ref="E84:E85"/>
    <mergeCell ref="E86:E92"/>
    <mergeCell ref="A103:D103"/>
  </mergeCells>
  <hyperlinks>
    <hyperlink ref="A1" r:id="rId1" location="sec0004" xr:uid="{CF7AE398-FE47-1949-9D9D-E04687ADA1A6}"/>
    <hyperlink ref="D1" r:id="rId2" xr:uid="{ED9B5155-952B-4049-BABA-D0A1BF3D6050}"/>
    <hyperlink ref="N1" r:id="rId3" xr:uid="{5CF48C1D-211E-EF47-BC67-D04217B6BFF2}"/>
    <hyperlink ref="AF7" r:id="rId4" location="sec0004" display="https://www.sciencedirect.com/science/article/pii/S2667378922000244 - sec0004" xr:uid="{8C111758-FEAE-9149-B65A-DD1C3BA8D9BC}"/>
    <hyperlink ref="P14" r:id="rId5" xr:uid="{A41C436C-AEB3-C745-8548-3021EFB8E839}"/>
    <hyperlink ref="D108" r:id="rId6" xr:uid="{1E87E1F5-899A-7C46-9646-BA6AB034BD5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3"/>
  <sheetViews>
    <sheetView workbookViewId="0"/>
  </sheetViews>
  <sheetFormatPr defaultColWidth="12.42578125" defaultRowHeight="15.75" customHeight="1"/>
  <cols>
    <col min="4" max="9" width="16" customWidth="1"/>
  </cols>
  <sheetData>
    <row r="1" spans="1:9" ht="15.75" customHeight="1">
      <c r="A1" s="233" t="s">
        <v>288</v>
      </c>
      <c r="B1" s="219"/>
      <c r="C1" s="219"/>
      <c r="D1" s="219"/>
      <c r="E1" s="219"/>
      <c r="F1" s="219"/>
      <c r="G1" s="219"/>
      <c r="H1" s="219"/>
      <c r="I1" s="219"/>
    </row>
    <row r="2" spans="1:9" ht="15.75" customHeight="1">
      <c r="A2" s="212" t="s">
        <v>159</v>
      </c>
      <c r="B2" s="212" t="s">
        <v>160</v>
      </c>
      <c r="C2" s="210" t="s">
        <v>161</v>
      </c>
      <c r="D2" s="211"/>
      <c r="E2" s="211"/>
      <c r="F2" s="211"/>
      <c r="G2" s="210" t="s">
        <v>162</v>
      </c>
      <c r="H2" s="211"/>
      <c r="I2" s="212" t="s">
        <v>163</v>
      </c>
    </row>
    <row r="3" spans="1:9" ht="15.75" customHeight="1">
      <c r="A3" s="213"/>
      <c r="B3" s="213"/>
      <c r="C3" s="3" t="s">
        <v>164</v>
      </c>
      <c r="D3" s="3" t="s">
        <v>165</v>
      </c>
      <c r="E3" s="3" t="s">
        <v>166</v>
      </c>
      <c r="F3" s="3" t="s">
        <v>167</v>
      </c>
      <c r="G3" s="3" t="s">
        <v>168</v>
      </c>
      <c r="H3" s="3" t="s">
        <v>169</v>
      </c>
      <c r="I3" s="213"/>
    </row>
    <row r="4" spans="1:9" ht="15.75" customHeight="1">
      <c r="A4" s="7" t="s">
        <v>170</v>
      </c>
      <c r="B4" s="46" t="s">
        <v>171</v>
      </c>
      <c r="C4" s="7" t="s">
        <v>12</v>
      </c>
      <c r="D4" s="7" t="s">
        <v>172</v>
      </c>
      <c r="E4" s="7" t="s">
        <v>173</v>
      </c>
      <c r="F4" s="7" t="s">
        <v>174</v>
      </c>
      <c r="G4" s="7" t="s">
        <v>175</v>
      </c>
      <c r="H4" s="7" t="s">
        <v>176</v>
      </c>
      <c r="I4" s="7" t="s">
        <v>177</v>
      </c>
    </row>
    <row r="5" spans="1:9" ht="15.75" customHeight="1">
      <c r="A5" s="7" t="s">
        <v>180</v>
      </c>
      <c r="B5" s="46" t="s">
        <v>171</v>
      </c>
      <c r="C5" s="7" t="s">
        <v>12</v>
      </c>
      <c r="D5" s="7" t="s">
        <v>181</v>
      </c>
      <c r="E5" s="7" t="s">
        <v>173</v>
      </c>
      <c r="F5" s="7" t="s">
        <v>174</v>
      </c>
      <c r="G5" s="7" t="s">
        <v>182</v>
      </c>
      <c r="H5" s="7" t="s">
        <v>183</v>
      </c>
      <c r="I5" s="7" t="s">
        <v>184</v>
      </c>
    </row>
    <row r="6" spans="1:9" ht="15.75" customHeight="1">
      <c r="A6" s="7" t="s">
        <v>186</v>
      </c>
      <c r="B6" s="46" t="s">
        <v>171</v>
      </c>
      <c r="C6" s="7" t="s">
        <v>12</v>
      </c>
      <c r="D6" s="7" t="s">
        <v>187</v>
      </c>
      <c r="E6" s="7" t="s">
        <v>173</v>
      </c>
      <c r="F6" s="7" t="s">
        <v>174</v>
      </c>
      <c r="G6" s="7" t="s">
        <v>188</v>
      </c>
      <c r="H6" s="7" t="s">
        <v>189</v>
      </c>
      <c r="I6" s="7" t="s">
        <v>190</v>
      </c>
    </row>
    <row r="7" spans="1:9" ht="15.75" customHeight="1">
      <c r="A7" s="7" t="s">
        <v>191</v>
      </c>
      <c r="B7" s="46" t="s">
        <v>171</v>
      </c>
      <c r="C7" s="7" t="s">
        <v>12</v>
      </c>
      <c r="D7" s="7" t="s">
        <v>192</v>
      </c>
      <c r="E7" s="7" t="s">
        <v>173</v>
      </c>
      <c r="F7" s="7" t="s">
        <v>174</v>
      </c>
      <c r="G7" s="7" t="s">
        <v>193</v>
      </c>
      <c r="H7" s="7" t="s">
        <v>183</v>
      </c>
      <c r="I7" s="7" t="s">
        <v>194</v>
      </c>
    </row>
    <row r="8" spans="1:9" ht="15.75" customHeight="1">
      <c r="A8" s="218" t="s">
        <v>195</v>
      </c>
      <c r="B8" s="46" t="s">
        <v>171</v>
      </c>
      <c r="C8" s="7" t="s">
        <v>12</v>
      </c>
      <c r="D8" s="7" t="s">
        <v>196</v>
      </c>
      <c r="E8" s="7" t="s">
        <v>173</v>
      </c>
      <c r="F8" s="7" t="s">
        <v>174</v>
      </c>
      <c r="G8" s="7" t="s">
        <v>197</v>
      </c>
      <c r="H8" s="7" t="s">
        <v>176</v>
      </c>
      <c r="I8" s="7" t="s">
        <v>198</v>
      </c>
    </row>
    <row r="9" spans="1:9" ht="15.75" customHeight="1">
      <c r="A9" s="219"/>
      <c r="B9" s="7" t="s">
        <v>199</v>
      </c>
      <c r="C9" s="7" t="s">
        <v>12</v>
      </c>
      <c r="D9" s="7" t="s">
        <v>200</v>
      </c>
      <c r="E9" s="7" t="s">
        <v>201</v>
      </c>
      <c r="F9" s="7" t="s">
        <v>202</v>
      </c>
      <c r="G9" s="7" t="s">
        <v>203</v>
      </c>
      <c r="H9" s="7" t="s">
        <v>176</v>
      </c>
      <c r="I9" s="7" t="s">
        <v>204</v>
      </c>
    </row>
    <row r="10" spans="1:9" ht="15.75" customHeight="1">
      <c r="A10" s="218" t="s">
        <v>205</v>
      </c>
      <c r="B10" s="46" t="s">
        <v>171</v>
      </c>
      <c r="C10" s="7" t="s">
        <v>12</v>
      </c>
      <c r="D10" s="7" t="s">
        <v>196</v>
      </c>
      <c r="E10" s="7" t="s">
        <v>173</v>
      </c>
      <c r="F10" s="7" t="s">
        <v>174</v>
      </c>
      <c r="G10" s="7" t="s">
        <v>206</v>
      </c>
      <c r="H10" s="7" t="s">
        <v>183</v>
      </c>
      <c r="I10" s="7" t="s">
        <v>207</v>
      </c>
    </row>
    <row r="11" spans="1:9" ht="15.75" customHeight="1">
      <c r="A11" s="219"/>
      <c r="B11" s="7" t="s">
        <v>199</v>
      </c>
      <c r="C11" s="7" t="s">
        <v>12</v>
      </c>
      <c r="D11" s="7" t="s">
        <v>208</v>
      </c>
      <c r="E11" s="7" t="s">
        <v>209</v>
      </c>
      <c r="F11" s="7" t="s">
        <v>202</v>
      </c>
      <c r="G11" s="7" t="s">
        <v>210</v>
      </c>
      <c r="H11" s="7" t="s">
        <v>183</v>
      </c>
      <c r="I11" s="7" t="s">
        <v>211</v>
      </c>
    </row>
    <row r="12" spans="1:9" ht="15.75" customHeight="1">
      <c r="A12" s="218" t="s">
        <v>212</v>
      </c>
      <c r="B12" s="46" t="s">
        <v>171</v>
      </c>
      <c r="C12" s="7" t="s">
        <v>12</v>
      </c>
      <c r="D12" s="7" t="s">
        <v>196</v>
      </c>
      <c r="E12" s="7" t="s">
        <v>173</v>
      </c>
      <c r="F12" s="7" t="s">
        <v>174</v>
      </c>
      <c r="G12" s="7" t="s">
        <v>213</v>
      </c>
      <c r="H12" s="7" t="s">
        <v>189</v>
      </c>
      <c r="I12" s="7" t="s">
        <v>214</v>
      </c>
    </row>
    <row r="13" spans="1:9" ht="15.75" customHeight="1">
      <c r="A13" s="219"/>
      <c r="B13" s="7" t="s">
        <v>199</v>
      </c>
      <c r="C13" s="7" t="s">
        <v>12</v>
      </c>
      <c r="D13" s="7" t="s">
        <v>215</v>
      </c>
      <c r="E13" s="7" t="s">
        <v>216</v>
      </c>
      <c r="F13" s="7" t="s">
        <v>202</v>
      </c>
      <c r="G13" s="7" t="s">
        <v>217</v>
      </c>
      <c r="H13" s="7" t="s">
        <v>189</v>
      </c>
      <c r="I13" s="7" t="s">
        <v>218</v>
      </c>
    </row>
    <row r="14" spans="1:9" ht="15.75" customHeight="1">
      <c r="A14" s="218" t="s">
        <v>219</v>
      </c>
      <c r="B14" s="46" t="s">
        <v>171</v>
      </c>
      <c r="C14" s="7" t="s">
        <v>12</v>
      </c>
      <c r="D14" s="7" t="s">
        <v>196</v>
      </c>
      <c r="E14" s="7" t="s">
        <v>173</v>
      </c>
      <c r="F14" s="7" t="s">
        <v>174</v>
      </c>
      <c r="G14" s="7" t="s">
        <v>220</v>
      </c>
      <c r="H14" s="7" t="s">
        <v>183</v>
      </c>
      <c r="I14" s="7" t="s">
        <v>221</v>
      </c>
    </row>
    <row r="15" spans="1:9" ht="15.75" customHeight="1">
      <c r="A15" s="219"/>
      <c r="B15" s="7" t="s">
        <v>199</v>
      </c>
      <c r="C15" s="7" t="s">
        <v>12</v>
      </c>
      <c r="D15" s="7" t="s">
        <v>222</v>
      </c>
      <c r="E15" s="7" t="s">
        <v>216</v>
      </c>
      <c r="F15" s="7" t="s">
        <v>202</v>
      </c>
      <c r="G15" s="7" t="s">
        <v>223</v>
      </c>
      <c r="H15" s="7" t="s">
        <v>183</v>
      </c>
      <c r="I15" s="7" t="s">
        <v>224</v>
      </c>
    </row>
    <row r="16" spans="1:9" ht="15.75" customHeight="1">
      <c r="A16" s="7" t="s">
        <v>225</v>
      </c>
      <c r="B16" s="46" t="s">
        <v>226</v>
      </c>
      <c r="C16" s="7" t="s">
        <v>12</v>
      </c>
      <c r="D16" s="7" t="s">
        <v>227</v>
      </c>
      <c r="E16" s="7" t="s">
        <v>228</v>
      </c>
      <c r="F16" s="7" t="s">
        <v>229</v>
      </c>
      <c r="G16" s="7" t="s">
        <v>175</v>
      </c>
      <c r="H16" s="7" t="s">
        <v>176</v>
      </c>
      <c r="I16" s="7" t="s">
        <v>230</v>
      </c>
    </row>
    <row r="17" spans="1:9" ht="15.75" customHeight="1">
      <c r="A17" s="7" t="s">
        <v>231</v>
      </c>
      <c r="B17" s="46" t="s">
        <v>226</v>
      </c>
      <c r="C17" s="7" t="s">
        <v>12</v>
      </c>
      <c r="D17" s="7" t="s">
        <v>232</v>
      </c>
      <c r="E17" s="7" t="s">
        <v>228</v>
      </c>
      <c r="F17" s="7" t="s">
        <v>233</v>
      </c>
      <c r="G17" s="7" t="s">
        <v>182</v>
      </c>
      <c r="H17" s="7" t="s">
        <v>183</v>
      </c>
      <c r="I17" s="7" t="s">
        <v>234</v>
      </c>
    </row>
    <row r="18" spans="1:9" ht="15.75" customHeight="1">
      <c r="A18" s="7" t="s">
        <v>235</v>
      </c>
      <c r="B18" s="46" t="s">
        <v>226</v>
      </c>
      <c r="C18" s="7" t="s">
        <v>12</v>
      </c>
      <c r="D18" s="7" t="s">
        <v>236</v>
      </c>
      <c r="E18" s="7" t="s">
        <v>228</v>
      </c>
      <c r="F18" s="7" t="s">
        <v>237</v>
      </c>
      <c r="G18" s="7" t="s">
        <v>188</v>
      </c>
      <c r="H18" s="7" t="s">
        <v>189</v>
      </c>
      <c r="I18" s="7" t="s">
        <v>238</v>
      </c>
    </row>
    <row r="19" spans="1:9" ht="15.75" customHeight="1">
      <c r="A19" s="7" t="s">
        <v>239</v>
      </c>
      <c r="B19" s="46" t="s">
        <v>226</v>
      </c>
      <c r="C19" s="7" t="s">
        <v>12</v>
      </c>
      <c r="D19" s="7" t="s">
        <v>240</v>
      </c>
      <c r="E19" s="7" t="s">
        <v>228</v>
      </c>
      <c r="F19" s="7" t="s">
        <v>241</v>
      </c>
      <c r="G19" s="7" t="s">
        <v>193</v>
      </c>
      <c r="H19" s="7" t="s">
        <v>183</v>
      </c>
      <c r="I19" s="7" t="s">
        <v>242</v>
      </c>
    </row>
    <row r="20" spans="1:9" ht="15.75" customHeight="1">
      <c r="A20" s="218" t="s">
        <v>243</v>
      </c>
      <c r="B20" s="46" t="s">
        <v>226</v>
      </c>
      <c r="C20" s="7" t="s">
        <v>12</v>
      </c>
      <c r="D20" s="7" t="s">
        <v>244</v>
      </c>
      <c r="E20" s="7" t="s">
        <v>228</v>
      </c>
      <c r="F20" s="7" t="s">
        <v>229</v>
      </c>
      <c r="G20" s="7" t="s">
        <v>197</v>
      </c>
      <c r="H20" s="7" t="s">
        <v>176</v>
      </c>
      <c r="I20" s="7" t="s">
        <v>245</v>
      </c>
    </row>
    <row r="21" spans="1:9" ht="15.75" customHeight="1">
      <c r="A21" s="219"/>
      <c r="B21" s="7" t="s">
        <v>199</v>
      </c>
      <c r="C21" s="7" t="s">
        <v>12</v>
      </c>
      <c r="D21" s="7" t="s">
        <v>246</v>
      </c>
      <c r="E21" s="7" t="s">
        <v>201</v>
      </c>
      <c r="F21" s="7" t="s">
        <v>202</v>
      </c>
      <c r="G21" s="7" t="s">
        <v>203</v>
      </c>
      <c r="H21" s="7" t="s">
        <v>176</v>
      </c>
      <c r="I21" s="7" t="s">
        <v>204</v>
      </c>
    </row>
    <row r="22" spans="1:9" ht="15.75" customHeight="1">
      <c r="A22" s="218" t="s">
        <v>247</v>
      </c>
      <c r="B22" s="46" t="s">
        <v>226</v>
      </c>
      <c r="C22" s="7" t="s">
        <v>12</v>
      </c>
      <c r="D22" s="7" t="s">
        <v>244</v>
      </c>
      <c r="E22" s="7" t="s">
        <v>228</v>
      </c>
      <c r="F22" s="7" t="s">
        <v>233</v>
      </c>
      <c r="G22" s="7" t="s">
        <v>206</v>
      </c>
      <c r="H22" s="7" t="s">
        <v>183</v>
      </c>
      <c r="I22" s="7" t="s">
        <v>248</v>
      </c>
    </row>
    <row r="23" spans="1:9" ht="15.75" customHeight="1">
      <c r="A23" s="219"/>
      <c r="B23" s="7" t="s">
        <v>199</v>
      </c>
      <c r="C23" s="7" t="s">
        <v>12</v>
      </c>
      <c r="D23" s="7" t="s">
        <v>208</v>
      </c>
      <c r="E23" s="7" t="s">
        <v>209</v>
      </c>
      <c r="F23" s="7" t="s">
        <v>202</v>
      </c>
      <c r="G23" s="7" t="s">
        <v>210</v>
      </c>
      <c r="H23" s="7" t="s">
        <v>183</v>
      </c>
      <c r="I23" s="7" t="s">
        <v>211</v>
      </c>
    </row>
    <row r="24" spans="1:9" ht="15.75" customHeight="1">
      <c r="A24" s="218" t="s">
        <v>249</v>
      </c>
      <c r="B24" s="46" t="s">
        <v>226</v>
      </c>
      <c r="C24" s="7" t="s">
        <v>12</v>
      </c>
      <c r="D24" s="7" t="s">
        <v>244</v>
      </c>
      <c r="E24" s="7" t="s">
        <v>228</v>
      </c>
      <c r="F24" s="7" t="s">
        <v>237</v>
      </c>
      <c r="G24" s="7" t="s">
        <v>213</v>
      </c>
      <c r="H24" s="7" t="s">
        <v>189</v>
      </c>
      <c r="I24" s="7" t="s">
        <v>250</v>
      </c>
    </row>
    <row r="25" spans="1:9" ht="15.75" customHeight="1">
      <c r="A25" s="219"/>
      <c r="B25" s="7" t="s">
        <v>199</v>
      </c>
      <c r="C25" s="7" t="s">
        <v>12</v>
      </c>
      <c r="D25" s="7" t="s">
        <v>215</v>
      </c>
      <c r="E25" s="7" t="s">
        <v>216</v>
      </c>
      <c r="F25" s="7" t="s">
        <v>202</v>
      </c>
      <c r="G25" s="7" t="s">
        <v>217</v>
      </c>
      <c r="H25" s="7" t="s">
        <v>189</v>
      </c>
      <c r="I25" s="7" t="s">
        <v>218</v>
      </c>
    </row>
    <row r="26" spans="1:9" ht="15.75" customHeight="1">
      <c r="A26" s="218" t="s">
        <v>251</v>
      </c>
      <c r="B26" s="46" t="s">
        <v>226</v>
      </c>
      <c r="C26" s="7" t="s">
        <v>12</v>
      </c>
      <c r="D26" s="7" t="s">
        <v>244</v>
      </c>
      <c r="E26" s="7" t="s">
        <v>228</v>
      </c>
      <c r="F26" s="7" t="s">
        <v>241</v>
      </c>
      <c r="G26" s="7" t="s">
        <v>220</v>
      </c>
      <c r="H26" s="7" t="s">
        <v>183</v>
      </c>
      <c r="I26" s="7" t="s">
        <v>252</v>
      </c>
    </row>
    <row r="27" spans="1:9" ht="15.75" customHeight="1">
      <c r="A27" s="219"/>
      <c r="B27" s="7" t="s">
        <v>199</v>
      </c>
      <c r="C27" s="7" t="s">
        <v>12</v>
      </c>
      <c r="D27" s="7" t="s">
        <v>222</v>
      </c>
      <c r="E27" s="7" t="s">
        <v>216</v>
      </c>
      <c r="F27" s="7" t="s">
        <v>202</v>
      </c>
      <c r="G27" s="7" t="s">
        <v>223</v>
      </c>
      <c r="H27" s="7" t="s">
        <v>183</v>
      </c>
      <c r="I27" s="7" t="s">
        <v>224</v>
      </c>
    </row>
    <row r="28" spans="1:9" ht="15.75" customHeight="1">
      <c r="A28" s="7" t="s">
        <v>253</v>
      </c>
      <c r="B28" s="7" t="s">
        <v>199</v>
      </c>
      <c r="C28" s="7" t="s">
        <v>12</v>
      </c>
      <c r="D28" s="7" t="s">
        <v>200</v>
      </c>
      <c r="E28" s="7" t="s">
        <v>201</v>
      </c>
      <c r="F28" s="7" t="s">
        <v>254</v>
      </c>
      <c r="G28" s="7" t="s">
        <v>175</v>
      </c>
      <c r="H28" s="7" t="s">
        <v>176</v>
      </c>
      <c r="I28" s="7" t="s">
        <v>255</v>
      </c>
    </row>
    <row r="29" spans="1:9" ht="15.75" customHeight="1">
      <c r="A29" s="7" t="s">
        <v>256</v>
      </c>
      <c r="B29" s="7" t="s">
        <v>199</v>
      </c>
      <c r="C29" s="7" t="s">
        <v>12</v>
      </c>
      <c r="D29" s="7" t="s">
        <v>208</v>
      </c>
      <c r="E29" s="7" t="s">
        <v>209</v>
      </c>
      <c r="F29" s="7" t="s">
        <v>257</v>
      </c>
      <c r="G29" s="7" t="s">
        <v>182</v>
      </c>
      <c r="H29" s="7" t="s">
        <v>183</v>
      </c>
      <c r="I29" s="7" t="s">
        <v>258</v>
      </c>
    </row>
    <row r="30" spans="1:9" ht="15.75" customHeight="1">
      <c r="A30" s="7" t="s">
        <v>259</v>
      </c>
      <c r="B30" s="7" t="s">
        <v>199</v>
      </c>
      <c r="C30" s="7" t="s">
        <v>12</v>
      </c>
      <c r="D30" s="7" t="s">
        <v>215</v>
      </c>
      <c r="E30" s="7" t="s">
        <v>216</v>
      </c>
      <c r="F30" s="7" t="s">
        <v>260</v>
      </c>
      <c r="G30" s="7" t="s">
        <v>188</v>
      </c>
      <c r="H30" s="7" t="s">
        <v>189</v>
      </c>
      <c r="I30" s="7" t="s">
        <v>261</v>
      </c>
    </row>
    <row r="31" spans="1:9" ht="15.75" customHeight="1">
      <c r="A31" s="7" t="s">
        <v>262</v>
      </c>
      <c r="B31" s="7" t="s">
        <v>199</v>
      </c>
      <c r="C31" s="7" t="s">
        <v>12</v>
      </c>
      <c r="D31" s="7" t="s">
        <v>222</v>
      </c>
      <c r="E31" s="7" t="s">
        <v>216</v>
      </c>
      <c r="F31" s="7" t="s">
        <v>263</v>
      </c>
      <c r="G31" s="7" t="s">
        <v>193</v>
      </c>
      <c r="H31" s="7" t="s">
        <v>183</v>
      </c>
      <c r="I31" s="7" t="s">
        <v>264</v>
      </c>
    </row>
    <row r="32" spans="1:9" ht="15.75" customHeight="1">
      <c r="A32" s="218" t="s">
        <v>265</v>
      </c>
      <c r="B32" s="7" t="s">
        <v>199</v>
      </c>
      <c r="C32" s="7" t="s">
        <v>266</v>
      </c>
      <c r="D32" s="7" t="s">
        <v>12</v>
      </c>
      <c r="E32" s="7" t="s">
        <v>12</v>
      </c>
      <c r="F32" s="7" t="s">
        <v>12</v>
      </c>
      <c r="G32" s="7" t="s">
        <v>12</v>
      </c>
      <c r="H32" s="7" t="s">
        <v>12</v>
      </c>
      <c r="I32" s="7" t="s">
        <v>267</v>
      </c>
    </row>
    <row r="33" spans="1:9" ht="15.75" customHeight="1">
      <c r="A33" s="219"/>
      <c r="B33" s="7" t="s">
        <v>268</v>
      </c>
      <c r="C33" s="7" t="s">
        <v>269</v>
      </c>
      <c r="D33" s="7" t="s">
        <v>12</v>
      </c>
      <c r="E33" s="7" t="s">
        <v>12</v>
      </c>
      <c r="F33" s="7" t="s">
        <v>12</v>
      </c>
      <c r="G33" s="7" t="s">
        <v>12</v>
      </c>
      <c r="H33" s="7" t="s">
        <v>12</v>
      </c>
      <c r="I33" s="7" t="s">
        <v>270</v>
      </c>
    </row>
    <row r="34" spans="1:9" ht="15.75" customHeight="1">
      <c r="A34" s="7" t="s">
        <v>271</v>
      </c>
      <c r="B34" s="7" t="s">
        <v>268</v>
      </c>
      <c r="C34" s="7" t="s">
        <v>272</v>
      </c>
      <c r="D34" s="7" t="s">
        <v>12</v>
      </c>
      <c r="E34" s="7" t="s">
        <v>12</v>
      </c>
      <c r="F34" s="7" t="s">
        <v>12</v>
      </c>
      <c r="G34" s="7" t="s">
        <v>12</v>
      </c>
      <c r="H34" s="7" t="s">
        <v>12</v>
      </c>
      <c r="I34" s="7" t="s">
        <v>273</v>
      </c>
    </row>
    <row r="35" spans="1:9" ht="15.75" customHeight="1">
      <c r="A35" s="7" t="s">
        <v>274</v>
      </c>
      <c r="B35" s="7" t="s">
        <v>268</v>
      </c>
      <c r="C35" s="7" t="s">
        <v>275</v>
      </c>
      <c r="D35" s="7" t="s">
        <v>12</v>
      </c>
      <c r="E35" s="7" t="s">
        <v>12</v>
      </c>
      <c r="F35" s="7" t="s">
        <v>12</v>
      </c>
      <c r="G35" s="7" t="s">
        <v>12</v>
      </c>
      <c r="H35" s="7" t="s">
        <v>12</v>
      </c>
      <c r="I35" s="7" t="s">
        <v>276</v>
      </c>
    </row>
    <row r="36" spans="1:9" ht="15.75" customHeight="1">
      <c r="A36" s="7" t="s">
        <v>277</v>
      </c>
      <c r="B36" s="7" t="s">
        <v>268</v>
      </c>
      <c r="C36" s="7" t="s">
        <v>275</v>
      </c>
      <c r="D36" s="7" t="s">
        <v>12</v>
      </c>
      <c r="E36" s="7" t="s">
        <v>12</v>
      </c>
      <c r="F36" s="7" t="s">
        <v>12</v>
      </c>
      <c r="G36" s="7" t="s">
        <v>12</v>
      </c>
      <c r="H36" s="7" t="s">
        <v>12</v>
      </c>
      <c r="I36" s="7" t="s">
        <v>276</v>
      </c>
    </row>
    <row r="37" spans="1:9" ht="15.75" customHeight="1">
      <c r="A37" s="7" t="s">
        <v>278</v>
      </c>
      <c r="B37" s="7" t="s">
        <v>268</v>
      </c>
      <c r="C37" s="7" t="s">
        <v>279</v>
      </c>
      <c r="D37" s="7" t="s">
        <v>12</v>
      </c>
      <c r="E37" s="7" t="s">
        <v>12</v>
      </c>
      <c r="F37" s="7" t="s">
        <v>12</v>
      </c>
      <c r="G37" s="7" t="s">
        <v>12</v>
      </c>
      <c r="H37" s="7" t="s">
        <v>12</v>
      </c>
      <c r="I37" s="7" t="s">
        <v>280</v>
      </c>
    </row>
    <row r="38" spans="1:9" ht="15.75" customHeight="1">
      <c r="A38" s="7" t="s">
        <v>281</v>
      </c>
      <c r="B38" s="46" t="s">
        <v>171</v>
      </c>
      <c r="C38" s="7" t="s">
        <v>12</v>
      </c>
      <c r="D38" s="7" t="s">
        <v>12</v>
      </c>
      <c r="E38" s="7" t="s">
        <v>12</v>
      </c>
      <c r="F38" s="7" t="s">
        <v>282</v>
      </c>
      <c r="G38" s="7" t="s">
        <v>12</v>
      </c>
      <c r="H38" s="7" t="s">
        <v>188</v>
      </c>
      <c r="I38" s="7" t="s">
        <v>283</v>
      </c>
    </row>
    <row r="39" spans="1:9" ht="14.25">
      <c r="A39" s="50" t="s">
        <v>284</v>
      </c>
    </row>
    <row r="40" spans="1:9" ht="14.25">
      <c r="A40" s="50" t="s">
        <v>285</v>
      </c>
    </row>
    <row r="41" spans="1:9" ht="14.25">
      <c r="A41" s="50" t="s">
        <v>286</v>
      </c>
    </row>
    <row r="42" spans="1:9" ht="12.75">
      <c r="A42" s="51" t="s">
        <v>287</v>
      </c>
    </row>
    <row r="43" spans="1:9" ht="15">
      <c r="A43" s="52"/>
    </row>
  </sheetData>
  <mergeCells count="15">
    <mergeCell ref="A24:A25"/>
    <mergeCell ref="A26:A27"/>
    <mergeCell ref="A32:A33"/>
    <mergeCell ref="A1:I1"/>
    <mergeCell ref="A2:A3"/>
    <mergeCell ref="B2:B3"/>
    <mergeCell ref="C2:F2"/>
    <mergeCell ref="G2:H2"/>
    <mergeCell ref="I2:I3"/>
    <mergeCell ref="A8:A9"/>
    <mergeCell ref="A10:A11"/>
    <mergeCell ref="A12:A13"/>
    <mergeCell ref="A14:A15"/>
    <mergeCell ref="A20:A21"/>
    <mergeCell ref="A22:A23"/>
  </mergeCells>
  <hyperlinks>
    <hyperlink ref="A1" r:id="rId1" location="cebib0010" xr:uid="{00000000-0004-0000-0300-000000000000}"/>
    <hyperlink ref="B4" r:id="rId2" location="tbl7fna" xr:uid="{00000000-0004-0000-0300-000001000000}"/>
    <hyperlink ref="B5" r:id="rId3" location="tbl7fna" xr:uid="{00000000-0004-0000-0300-000002000000}"/>
    <hyperlink ref="B6" r:id="rId4" location="tbl7fna" xr:uid="{00000000-0004-0000-0300-000003000000}"/>
    <hyperlink ref="B7" r:id="rId5" location="tbl7fna" xr:uid="{00000000-0004-0000-0300-000004000000}"/>
    <hyperlink ref="B8" r:id="rId6" location="tbl7fna" xr:uid="{00000000-0004-0000-0300-000005000000}"/>
    <hyperlink ref="B10" r:id="rId7" location="tbl7fna" xr:uid="{00000000-0004-0000-0300-000006000000}"/>
    <hyperlink ref="B12" r:id="rId8" location="tbl7fna" xr:uid="{00000000-0004-0000-0300-000007000000}"/>
    <hyperlink ref="B14" r:id="rId9" location="tbl7fna" xr:uid="{00000000-0004-0000-0300-000008000000}"/>
    <hyperlink ref="B16" r:id="rId10" location="tbl7fnb" xr:uid="{00000000-0004-0000-0300-000009000000}"/>
    <hyperlink ref="B17" r:id="rId11" location="tbl7fnb" xr:uid="{00000000-0004-0000-0300-00000A000000}"/>
    <hyperlink ref="B18" r:id="rId12" location="tbl7fnb" xr:uid="{00000000-0004-0000-0300-00000B000000}"/>
    <hyperlink ref="B19" r:id="rId13" location="tbl7fnb" xr:uid="{00000000-0004-0000-0300-00000C000000}"/>
    <hyperlink ref="B20" r:id="rId14" location="tbl7fnb" xr:uid="{00000000-0004-0000-0300-00000D000000}"/>
    <hyperlink ref="B22" r:id="rId15" location="tbl7fnb" xr:uid="{00000000-0004-0000-0300-00000E000000}"/>
    <hyperlink ref="B24" r:id="rId16" location="tbl7fnb" xr:uid="{00000000-0004-0000-0300-00000F000000}"/>
    <hyperlink ref="B26" r:id="rId17" location="tbl7fnb" xr:uid="{00000000-0004-0000-0300-000010000000}"/>
    <hyperlink ref="B38" r:id="rId18" location="tbl7fna" xr:uid="{00000000-0004-0000-0300-00001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G44"/>
  <sheetViews>
    <sheetView workbookViewId="0"/>
  </sheetViews>
  <sheetFormatPr defaultColWidth="12.42578125" defaultRowHeight="15.75" customHeight="1"/>
  <cols>
    <col min="1" max="1" width="21.42578125" customWidth="1"/>
    <col min="2" max="2" width="19.42578125" customWidth="1"/>
    <col min="3" max="3" width="21.42578125" customWidth="1"/>
    <col min="4" max="4" width="14.28515625" customWidth="1"/>
  </cols>
  <sheetData>
    <row r="2" spans="1:4" ht="12.75">
      <c r="A2" s="53" t="s">
        <v>289</v>
      </c>
    </row>
    <row r="5" spans="1:4" ht="14.25">
      <c r="A5" s="23" t="s">
        <v>290</v>
      </c>
    </row>
    <row r="6" spans="1:4" ht="15">
      <c r="A6" s="47" t="s">
        <v>291</v>
      </c>
      <c r="B6" s="47" t="s">
        <v>292</v>
      </c>
      <c r="C6" s="47" t="s">
        <v>293</v>
      </c>
      <c r="D6" s="47" t="s">
        <v>294</v>
      </c>
    </row>
    <row r="7" spans="1:4" ht="15">
      <c r="A7" s="54" t="s">
        <v>295</v>
      </c>
      <c r="B7" s="54" t="s">
        <v>296</v>
      </c>
      <c r="C7" s="54">
        <v>600</v>
      </c>
      <c r="D7" s="54">
        <v>15</v>
      </c>
    </row>
    <row r="8" spans="1:4" ht="14.25">
      <c r="A8" s="234" t="s">
        <v>297</v>
      </c>
      <c r="B8" s="55" t="s">
        <v>298</v>
      </c>
      <c r="C8" s="56">
        <v>5000</v>
      </c>
      <c r="D8" s="234">
        <v>30</v>
      </c>
    </row>
    <row r="9" spans="1:4" ht="14.25">
      <c r="A9" s="235"/>
      <c r="B9" s="55" t="s">
        <v>24</v>
      </c>
      <c r="C9" s="55">
        <v>180</v>
      </c>
      <c r="D9" s="235"/>
    </row>
    <row r="10" spans="1:4" ht="15">
      <c r="A10" s="57" t="s">
        <v>299</v>
      </c>
    </row>
    <row r="14" spans="1:4" ht="15.75" customHeight="1">
      <c r="A14" s="2" t="s">
        <v>300</v>
      </c>
    </row>
    <row r="15" spans="1:4" ht="12.75">
      <c r="A15" s="58" t="s">
        <v>301</v>
      </c>
    </row>
    <row r="16" spans="1:4" ht="14.25">
      <c r="A16" s="59" t="s">
        <v>302</v>
      </c>
    </row>
    <row r="17" spans="1:7" ht="15">
      <c r="A17" s="60" t="s">
        <v>303</v>
      </c>
      <c r="B17" s="60" t="s">
        <v>304</v>
      </c>
      <c r="C17" s="60" t="s">
        <v>305</v>
      </c>
      <c r="D17" s="60" t="s">
        <v>306</v>
      </c>
      <c r="E17" s="60" t="s">
        <v>292</v>
      </c>
      <c r="F17" s="60" t="s">
        <v>307</v>
      </c>
      <c r="G17" s="60" t="s">
        <v>308</v>
      </c>
    </row>
    <row r="18" spans="1:7" ht="14.25">
      <c r="A18" s="236" t="s">
        <v>309</v>
      </c>
      <c r="B18" s="236" t="s">
        <v>310</v>
      </c>
      <c r="C18" s="236">
        <v>120</v>
      </c>
      <c r="D18" s="61" t="s">
        <v>311</v>
      </c>
      <c r="E18" s="61" t="s">
        <v>312</v>
      </c>
      <c r="F18" s="61">
        <v>7.73</v>
      </c>
      <c r="G18" s="61" t="s">
        <v>313</v>
      </c>
    </row>
    <row r="19" spans="1:7" ht="14.25">
      <c r="A19" s="219"/>
      <c r="B19" s="219"/>
      <c r="C19" s="219"/>
      <c r="D19" s="61" t="s">
        <v>314</v>
      </c>
      <c r="E19" s="61" t="s">
        <v>315</v>
      </c>
      <c r="F19" s="61">
        <v>1.1499999999999999</v>
      </c>
      <c r="G19" s="61" t="s">
        <v>316</v>
      </c>
    </row>
    <row r="20" spans="1:7" ht="14.25">
      <c r="A20" s="219"/>
      <c r="B20" s="219"/>
      <c r="C20" s="219"/>
      <c r="D20" s="61" t="s">
        <v>317</v>
      </c>
      <c r="E20" s="61" t="s">
        <v>318</v>
      </c>
      <c r="F20" s="61">
        <v>0.72</v>
      </c>
      <c r="G20" s="61" t="s">
        <v>319</v>
      </c>
    </row>
    <row r="21" spans="1:7" ht="14.25">
      <c r="A21" s="236" t="s">
        <v>320</v>
      </c>
      <c r="B21" s="236" t="s">
        <v>321</v>
      </c>
      <c r="C21" s="236">
        <v>800</v>
      </c>
      <c r="D21" s="61" t="s">
        <v>311</v>
      </c>
      <c r="E21" s="61" t="s">
        <v>312</v>
      </c>
      <c r="F21" s="61">
        <v>36.200000000000003</v>
      </c>
      <c r="G21" s="61" t="s">
        <v>313</v>
      </c>
    </row>
    <row r="22" spans="1:7" ht="14.25">
      <c r="A22" s="219"/>
      <c r="B22" s="219"/>
      <c r="C22" s="219"/>
      <c r="D22" s="61" t="s">
        <v>322</v>
      </c>
      <c r="E22" s="61" t="s">
        <v>315</v>
      </c>
      <c r="F22" s="61">
        <v>2.2999999999999998</v>
      </c>
      <c r="G22" s="61" t="s">
        <v>316</v>
      </c>
    </row>
    <row r="23" spans="1:7" ht="14.25">
      <c r="A23" s="219"/>
      <c r="B23" s="219"/>
      <c r="C23" s="219"/>
      <c r="D23" s="61" t="s">
        <v>317</v>
      </c>
      <c r="E23" s="61" t="s">
        <v>318</v>
      </c>
      <c r="F23" s="61">
        <v>2.5</v>
      </c>
      <c r="G23" s="61" t="s">
        <v>319</v>
      </c>
    </row>
    <row r="24" spans="1:7" ht="14.25">
      <c r="A24" s="236" t="s">
        <v>320</v>
      </c>
      <c r="B24" s="236" t="s">
        <v>323</v>
      </c>
      <c r="C24" s="236">
        <v>800</v>
      </c>
      <c r="D24" s="61" t="s">
        <v>311</v>
      </c>
      <c r="E24" s="61" t="s">
        <v>312</v>
      </c>
      <c r="F24" s="61">
        <v>36.200000000000003</v>
      </c>
      <c r="G24" s="61" t="s">
        <v>313</v>
      </c>
    </row>
    <row r="25" spans="1:7" ht="14.25">
      <c r="A25" s="219"/>
      <c r="B25" s="219"/>
      <c r="C25" s="219"/>
      <c r="D25" s="61" t="s">
        <v>322</v>
      </c>
      <c r="E25" s="61" t="s">
        <v>315</v>
      </c>
      <c r="F25" s="61">
        <v>1.1499999999999999</v>
      </c>
      <c r="G25" s="61" t="s">
        <v>316</v>
      </c>
    </row>
    <row r="26" spans="1:7" ht="14.25">
      <c r="A26" s="219"/>
      <c r="B26" s="219"/>
      <c r="C26" s="219"/>
      <c r="D26" s="61" t="s">
        <v>317</v>
      </c>
      <c r="E26" s="61" t="s">
        <v>318</v>
      </c>
      <c r="F26" s="61">
        <v>3.25</v>
      </c>
      <c r="G26" s="61" t="s">
        <v>319</v>
      </c>
    </row>
    <row r="27" spans="1:7" ht="14.25">
      <c r="A27" s="236" t="s">
        <v>324</v>
      </c>
      <c r="B27" s="236" t="s">
        <v>321</v>
      </c>
      <c r="C27" s="237">
        <v>2400</v>
      </c>
      <c r="D27" s="61" t="s">
        <v>311</v>
      </c>
      <c r="E27" s="61" t="s">
        <v>312</v>
      </c>
      <c r="F27" s="61">
        <v>103.45</v>
      </c>
      <c r="G27" s="61" t="s">
        <v>313</v>
      </c>
    </row>
    <row r="28" spans="1:7" ht="14.25">
      <c r="A28" s="219"/>
      <c r="B28" s="219"/>
      <c r="C28" s="219"/>
      <c r="D28" s="61" t="s">
        <v>325</v>
      </c>
      <c r="E28" s="61" t="s">
        <v>318</v>
      </c>
      <c r="F28" s="61">
        <v>29.55</v>
      </c>
      <c r="G28" s="61" t="s">
        <v>319</v>
      </c>
    </row>
    <row r="29" spans="1:7" ht="14.25">
      <c r="A29" s="236" t="s">
        <v>324</v>
      </c>
      <c r="B29" s="236" t="s">
        <v>326</v>
      </c>
      <c r="C29" s="237">
        <v>2400</v>
      </c>
      <c r="D29" s="61" t="s">
        <v>311</v>
      </c>
      <c r="E29" s="61" t="s">
        <v>312</v>
      </c>
      <c r="F29" s="61">
        <v>103.45</v>
      </c>
      <c r="G29" s="61" t="s">
        <v>313</v>
      </c>
    </row>
    <row r="30" spans="1:7" ht="14.25">
      <c r="A30" s="219"/>
      <c r="B30" s="219"/>
      <c r="C30" s="219"/>
      <c r="D30" s="61" t="s">
        <v>327</v>
      </c>
      <c r="E30" s="61" t="s">
        <v>315</v>
      </c>
      <c r="F30" s="61">
        <v>0.26</v>
      </c>
      <c r="G30" s="61" t="s">
        <v>316</v>
      </c>
    </row>
    <row r="31" spans="1:7" ht="14.25">
      <c r="A31" s="219"/>
      <c r="B31" s="219"/>
      <c r="C31" s="219"/>
      <c r="D31" s="61" t="s">
        <v>325</v>
      </c>
      <c r="E31" s="61" t="s">
        <v>318</v>
      </c>
      <c r="F31" s="61">
        <v>29.55</v>
      </c>
      <c r="G31" s="61" t="s">
        <v>319</v>
      </c>
    </row>
    <row r="32" spans="1:7" ht="14.25">
      <c r="A32" s="236" t="s">
        <v>328</v>
      </c>
      <c r="B32" s="236" t="s">
        <v>323</v>
      </c>
      <c r="C32" s="237">
        <v>2700</v>
      </c>
      <c r="D32" s="61" t="s">
        <v>329</v>
      </c>
      <c r="E32" s="61" t="s">
        <v>312</v>
      </c>
      <c r="F32" s="61">
        <v>177.6</v>
      </c>
      <c r="G32" s="61" t="s">
        <v>313</v>
      </c>
    </row>
    <row r="33" spans="1:7" ht="14.25">
      <c r="A33" s="219"/>
      <c r="B33" s="219"/>
      <c r="C33" s="219"/>
      <c r="D33" s="61" t="s">
        <v>327</v>
      </c>
      <c r="E33" s="61" t="s">
        <v>315</v>
      </c>
      <c r="F33" s="61">
        <v>0.26</v>
      </c>
      <c r="G33" s="61" t="s">
        <v>316</v>
      </c>
    </row>
    <row r="34" spans="1:7" ht="14.25">
      <c r="A34" s="219"/>
      <c r="B34" s="219"/>
      <c r="C34" s="219"/>
      <c r="D34" s="61" t="s">
        <v>330</v>
      </c>
      <c r="E34" s="61" t="s">
        <v>318</v>
      </c>
      <c r="F34" s="61">
        <v>2.4</v>
      </c>
      <c r="G34" s="61" t="s">
        <v>319</v>
      </c>
    </row>
    <row r="35" spans="1:7" ht="14.25">
      <c r="A35" s="236" t="s">
        <v>328</v>
      </c>
      <c r="B35" s="236" t="s">
        <v>331</v>
      </c>
      <c r="C35" s="237">
        <v>2700</v>
      </c>
      <c r="D35" s="61" t="s">
        <v>329</v>
      </c>
      <c r="E35" s="61" t="s">
        <v>312</v>
      </c>
      <c r="F35" s="61">
        <v>177.6</v>
      </c>
      <c r="G35" s="61" t="s">
        <v>313</v>
      </c>
    </row>
    <row r="36" spans="1:7" ht="14.25">
      <c r="A36" s="219"/>
      <c r="B36" s="219"/>
      <c r="C36" s="219"/>
      <c r="D36" s="61" t="s">
        <v>327</v>
      </c>
      <c r="E36" s="61" t="s">
        <v>315</v>
      </c>
      <c r="F36" s="61">
        <v>0.56000000000000005</v>
      </c>
      <c r="G36" s="61" t="s">
        <v>316</v>
      </c>
    </row>
    <row r="37" spans="1:7" ht="14.25">
      <c r="A37" s="219"/>
      <c r="B37" s="219"/>
      <c r="C37" s="219"/>
      <c r="D37" s="61" t="s">
        <v>330</v>
      </c>
      <c r="E37" s="61" t="s">
        <v>318</v>
      </c>
      <c r="F37" s="61">
        <v>2.4</v>
      </c>
      <c r="G37" s="61" t="s">
        <v>319</v>
      </c>
    </row>
    <row r="38" spans="1:7" ht="14.25">
      <c r="A38" s="236" t="s">
        <v>328</v>
      </c>
      <c r="B38" s="236" t="s">
        <v>332</v>
      </c>
      <c r="C38" s="237">
        <v>2700</v>
      </c>
      <c r="D38" s="61" t="s">
        <v>329</v>
      </c>
      <c r="E38" s="61" t="s">
        <v>312</v>
      </c>
      <c r="F38" s="61">
        <v>178</v>
      </c>
      <c r="G38" s="61" t="s">
        <v>313</v>
      </c>
    </row>
    <row r="39" spans="1:7" ht="14.25">
      <c r="A39" s="219"/>
      <c r="B39" s="219"/>
      <c r="C39" s="219"/>
      <c r="D39" s="61" t="s">
        <v>327</v>
      </c>
      <c r="E39" s="61" t="s">
        <v>315</v>
      </c>
      <c r="F39" s="61">
        <v>0.26</v>
      </c>
      <c r="G39" s="61" t="s">
        <v>316</v>
      </c>
    </row>
    <row r="40" spans="1:7" ht="14.25">
      <c r="A40" s="219"/>
      <c r="B40" s="219"/>
      <c r="C40" s="219"/>
      <c r="D40" s="61" t="s">
        <v>330</v>
      </c>
      <c r="E40" s="61" t="s">
        <v>318</v>
      </c>
      <c r="F40" s="61">
        <v>10</v>
      </c>
      <c r="G40" s="61" t="s">
        <v>319</v>
      </c>
    </row>
    <row r="41" spans="1:7" ht="14.25">
      <c r="A41" s="50"/>
    </row>
    <row r="42" spans="1:7" ht="14.25">
      <c r="A42" s="50" t="s">
        <v>333</v>
      </c>
    </row>
    <row r="43" spans="1:7" ht="14.25">
      <c r="A43" s="50" t="s">
        <v>334</v>
      </c>
    </row>
    <row r="44" spans="1:7" ht="12.75">
      <c r="A44" s="62"/>
    </row>
  </sheetData>
  <mergeCells count="26">
    <mergeCell ref="A38:A40"/>
    <mergeCell ref="B38:B40"/>
    <mergeCell ref="C38:C40"/>
    <mergeCell ref="A29:A31"/>
    <mergeCell ref="B29:B31"/>
    <mergeCell ref="C29:C31"/>
    <mergeCell ref="A32:A34"/>
    <mergeCell ref="B32:B34"/>
    <mergeCell ref="C32:C34"/>
    <mergeCell ref="A35:A37"/>
    <mergeCell ref="A27:A28"/>
    <mergeCell ref="B27:B28"/>
    <mergeCell ref="C27:C28"/>
    <mergeCell ref="B35:B37"/>
    <mergeCell ref="C35:C37"/>
    <mergeCell ref="B21:B23"/>
    <mergeCell ref="C21:C23"/>
    <mergeCell ref="A21:A23"/>
    <mergeCell ref="A24:A26"/>
    <mergeCell ref="B24:B26"/>
    <mergeCell ref="C24:C26"/>
    <mergeCell ref="A8:A9"/>
    <mergeCell ref="D8:D9"/>
    <mergeCell ref="A18:A20"/>
    <mergeCell ref="B18:B20"/>
    <mergeCell ref="C18:C20"/>
  </mergeCells>
  <hyperlinks>
    <hyperlink ref="A2" r:id="rId1" location="sec0012" xr:uid="{00000000-0004-0000-0400-000000000000}"/>
    <hyperlink ref="A10" r:id="rId2" location="bib0009" xr:uid="{00000000-0004-0000-0400-000001000000}"/>
    <hyperlink ref="A15" r:id="rId3" location="tbl0008" xr:uid="{00000000-0004-0000-0400-000002000000}"/>
    <hyperlink ref="A16" r:id="rId4" location="bib0047" xr:uid="{00000000-0004-0000-0400-000003000000}"/>
    <hyperlink ref="A42" r:id="rId5" xr:uid="{00000000-0004-0000-0400-000004000000}"/>
    <hyperlink ref="A43" r:id="rId6" xr:uid="{00000000-0004-0000-0400-00000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52"/>
  <sheetViews>
    <sheetView workbookViewId="0"/>
  </sheetViews>
  <sheetFormatPr defaultColWidth="12.42578125" defaultRowHeight="15.75" customHeight="1"/>
  <cols>
    <col min="2" max="2" width="22.42578125" customWidth="1"/>
    <col min="3" max="3" width="37.42578125" customWidth="1"/>
    <col min="4" max="4" width="27.42578125" customWidth="1"/>
    <col min="5" max="5" width="22.42578125" customWidth="1"/>
  </cols>
  <sheetData>
    <row r="1" spans="1:6" ht="12.75">
      <c r="A1" s="25"/>
    </row>
    <row r="2" spans="1:6" ht="12.75">
      <c r="A2" s="48" t="s">
        <v>335</v>
      </c>
    </row>
    <row r="4" spans="1:6" ht="12.75">
      <c r="A4" s="25" t="s">
        <v>336</v>
      </c>
    </row>
    <row r="5" spans="1:6" ht="12.75">
      <c r="A5" s="63" t="s">
        <v>337</v>
      </c>
    </row>
    <row r="6" spans="1:6" ht="12.75">
      <c r="A6" s="25" t="s">
        <v>338</v>
      </c>
    </row>
    <row r="7" spans="1:6" ht="12.75">
      <c r="A7" s="25"/>
    </row>
    <row r="9" spans="1:6" ht="15.75" customHeight="1">
      <c r="A9" s="64" t="s">
        <v>339</v>
      </c>
    </row>
    <row r="10" spans="1:6" ht="15">
      <c r="A10" s="65"/>
      <c r="C10" s="37">
        <f>AVERAGE(C12:C51)</f>
        <v>12.875</v>
      </c>
      <c r="D10" s="37"/>
    </row>
    <row r="11" spans="1:6" ht="12.75">
      <c r="A11" s="66" t="s">
        <v>340</v>
      </c>
      <c r="B11" s="66" t="s">
        <v>341</v>
      </c>
      <c r="C11" s="66" t="s">
        <v>342</v>
      </c>
      <c r="D11" s="66" t="s">
        <v>343</v>
      </c>
      <c r="E11" s="66" t="s">
        <v>344</v>
      </c>
      <c r="F11" s="66" t="s">
        <v>345</v>
      </c>
    </row>
    <row r="12" spans="1:6" ht="12.75">
      <c r="A12" s="238" t="s">
        <v>346</v>
      </c>
      <c r="B12" s="67">
        <v>1</v>
      </c>
      <c r="C12" s="67">
        <v>13</v>
      </c>
      <c r="D12" s="67">
        <v>8</v>
      </c>
      <c r="E12" s="67">
        <v>1</v>
      </c>
      <c r="F12" s="67">
        <v>65</v>
      </c>
    </row>
    <row r="13" spans="1:6" ht="12.75">
      <c r="A13" s="219"/>
      <c r="B13" s="67">
        <v>2</v>
      </c>
      <c r="C13" s="67">
        <v>13</v>
      </c>
      <c r="D13" s="67">
        <v>8</v>
      </c>
      <c r="E13" s="67">
        <v>1</v>
      </c>
      <c r="F13" s="67">
        <v>59</v>
      </c>
    </row>
    <row r="14" spans="1:6" ht="12.75">
      <c r="A14" s="219"/>
      <c r="B14" s="67">
        <v>3</v>
      </c>
      <c r="C14" s="67">
        <v>13</v>
      </c>
      <c r="D14" s="67">
        <v>8</v>
      </c>
      <c r="E14" s="67">
        <v>1</v>
      </c>
      <c r="F14" s="67">
        <v>50</v>
      </c>
    </row>
    <row r="15" spans="1:6" ht="12.75">
      <c r="A15" s="219"/>
      <c r="B15" s="67">
        <v>4</v>
      </c>
      <c r="C15" s="67">
        <v>13</v>
      </c>
      <c r="D15" s="67">
        <v>8</v>
      </c>
      <c r="E15" s="67">
        <v>1</v>
      </c>
      <c r="F15" s="67">
        <v>52</v>
      </c>
    </row>
    <row r="16" spans="1:6" ht="12.75">
      <c r="A16" s="219"/>
      <c r="B16" s="67">
        <v>5</v>
      </c>
      <c r="C16" s="67">
        <v>13</v>
      </c>
      <c r="D16" s="67">
        <v>8</v>
      </c>
      <c r="E16" s="67">
        <v>1</v>
      </c>
      <c r="F16" s="67">
        <v>57</v>
      </c>
    </row>
    <row r="17" spans="1:6" ht="12.75">
      <c r="A17" s="219"/>
      <c r="B17" s="67">
        <v>6</v>
      </c>
      <c r="C17" s="67">
        <v>13</v>
      </c>
      <c r="D17" s="67">
        <v>12</v>
      </c>
      <c r="E17" s="67">
        <v>1</v>
      </c>
      <c r="F17" s="67" t="s">
        <v>347</v>
      </c>
    </row>
    <row r="18" spans="1:6" ht="12.75">
      <c r="A18" s="219"/>
      <c r="B18" s="67">
        <v>7</v>
      </c>
      <c r="C18" s="67">
        <v>13</v>
      </c>
      <c r="D18" s="67">
        <v>12</v>
      </c>
      <c r="E18" s="67">
        <v>1</v>
      </c>
      <c r="F18" s="67" t="s">
        <v>347</v>
      </c>
    </row>
    <row r="19" spans="1:6" ht="12.75">
      <c r="A19" s="219"/>
      <c r="B19" s="67">
        <v>8</v>
      </c>
      <c r="C19" s="67">
        <v>13</v>
      </c>
      <c r="D19" s="67">
        <v>12</v>
      </c>
      <c r="E19" s="67">
        <v>2</v>
      </c>
      <c r="F19" s="67">
        <v>55</v>
      </c>
    </row>
    <row r="20" spans="1:6" ht="12.75">
      <c r="A20" s="219"/>
      <c r="B20" s="67">
        <v>9</v>
      </c>
      <c r="C20" s="67">
        <v>13</v>
      </c>
      <c r="D20" s="67">
        <v>12</v>
      </c>
      <c r="E20" s="67">
        <v>1</v>
      </c>
      <c r="F20" s="67" t="s">
        <v>347</v>
      </c>
    </row>
    <row r="21" spans="1:6" ht="12.75">
      <c r="A21" s="219"/>
      <c r="B21" s="67">
        <v>10</v>
      </c>
      <c r="C21" s="67">
        <v>13</v>
      </c>
      <c r="D21" s="67">
        <v>12</v>
      </c>
      <c r="E21" s="67">
        <v>1</v>
      </c>
      <c r="F21" s="67">
        <v>65</v>
      </c>
    </row>
    <row r="22" spans="1:6" ht="12.75">
      <c r="A22" s="219"/>
      <c r="B22" s="67">
        <v>11</v>
      </c>
      <c r="C22" s="67">
        <v>5</v>
      </c>
      <c r="D22" s="67">
        <v>4</v>
      </c>
      <c r="E22" s="67">
        <v>1</v>
      </c>
      <c r="F22" s="67" t="s">
        <v>347</v>
      </c>
    </row>
    <row r="23" spans="1:6" ht="12.75">
      <c r="A23" s="219"/>
      <c r="B23" s="67">
        <v>12</v>
      </c>
      <c r="C23" s="67">
        <v>14</v>
      </c>
      <c r="D23" s="67">
        <v>12</v>
      </c>
      <c r="E23" s="67">
        <v>1</v>
      </c>
      <c r="F23" s="67">
        <v>65</v>
      </c>
    </row>
    <row r="24" spans="1:6" ht="12.75">
      <c r="A24" s="219"/>
      <c r="B24" s="67">
        <v>13</v>
      </c>
      <c r="C24" s="67">
        <v>14</v>
      </c>
      <c r="D24" s="67">
        <v>12</v>
      </c>
      <c r="E24" s="67">
        <v>1</v>
      </c>
      <c r="F24" s="67">
        <v>77</v>
      </c>
    </row>
    <row r="25" spans="1:6" ht="12.75">
      <c r="A25" s="219"/>
      <c r="B25" s="67">
        <v>14</v>
      </c>
      <c r="C25" s="67">
        <v>8</v>
      </c>
      <c r="D25" s="67">
        <v>12</v>
      </c>
      <c r="E25" s="67">
        <v>1</v>
      </c>
      <c r="F25" s="67">
        <v>52</v>
      </c>
    </row>
    <row r="26" spans="1:6" ht="12.75">
      <c r="A26" s="219"/>
      <c r="B26" s="67">
        <v>15</v>
      </c>
      <c r="C26" s="67">
        <v>13</v>
      </c>
      <c r="D26" s="67">
        <v>12</v>
      </c>
      <c r="E26" s="67">
        <v>1</v>
      </c>
      <c r="F26" s="67">
        <v>54</v>
      </c>
    </row>
    <row r="27" spans="1:6" ht="12.75">
      <c r="A27" s="219"/>
      <c r="B27" s="67">
        <v>16</v>
      </c>
      <c r="C27" s="67">
        <v>12</v>
      </c>
      <c r="D27" s="67">
        <v>8</v>
      </c>
      <c r="E27" s="67">
        <v>1</v>
      </c>
      <c r="F27" s="67">
        <v>65</v>
      </c>
    </row>
    <row r="28" spans="1:6" ht="12.75">
      <c r="A28" s="219"/>
      <c r="B28" s="67">
        <v>17</v>
      </c>
      <c r="C28" s="67">
        <v>6</v>
      </c>
      <c r="D28" s="67">
        <v>4</v>
      </c>
      <c r="E28" s="67">
        <v>1</v>
      </c>
      <c r="F28" s="67" t="s">
        <v>347</v>
      </c>
    </row>
    <row r="29" spans="1:6" ht="12.75">
      <c r="A29" s="219"/>
      <c r="B29" s="67">
        <v>18</v>
      </c>
      <c r="C29" s="67">
        <v>14</v>
      </c>
      <c r="D29" s="67">
        <v>12</v>
      </c>
      <c r="E29" s="67">
        <v>1</v>
      </c>
      <c r="F29" s="67">
        <v>65</v>
      </c>
    </row>
    <row r="30" spans="1:6" ht="12.75">
      <c r="A30" s="219"/>
      <c r="B30" s="67">
        <v>19</v>
      </c>
      <c r="C30" s="67">
        <v>15</v>
      </c>
      <c r="D30" s="67">
        <v>12</v>
      </c>
      <c r="E30" s="67">
        <v>1</v>
      </c>
      <c r="F30" s="67" t="s">
        <v>347</v>
      </c>
    </row>
    <row r="31" spans="1:6" ht="12.75">
      <c r="A31" s="219"/>
      <c r="B31" s="67">
        <v>20</v>
      </c>
      <c r="C31" s="67">
        <v>15</v>
      </c>
      <c r="D31" s="67">
        <v>12</v>
      </c>
      <c r="E31" s="67">
        <v>2</v>
      </c>
      <c r="F31" s="67">
        <v>59</v>
      </c>
    </row>
    <row r="32" spans="1:6" ht="12.75">
      <c r="A32" s="219"/>
      <c r="B32" s="67">
        <v>21</v>
      </c>
      <c r="C32" s="67">
        <v>15</v>
      </c>
      <c r="D32" s="67">
        <v>12</v>
      </c>
      <c r="E32" s="67">
        <v>2</v>
      </c>
      <c r="F32" s="67">
        <v>57</v>
      </c>
    </row>
    <row r="33" spans="1:6" ht="12.75">
      <c r="A33" s="219"/>
      <c r="B33" s="67">
        <v>22</v>
      </c>
      <c r="C33" s="67">
        <v>14</v>
      </c>
      <c r="D33" s="67">
        <v>8</v>
      </c>
      <c r="E33" s="67">
        <v>2</v>
      </c>
      <c r="F33" s="67">
        <v>42</v>
      </c>
    </row>
    <row r="34" spans="1:6" ht="12.75">
      <c r="A34" s="219"/>
      <c r="B34" s="67">
        <v>23</v>
      </c>
      <c r="C34" s="67">
        <v>14</v>
      </c>
      <c r="D34" s="67">
        <v>12</v>
      </c>
      <c r="E34" s="67">
        <v>2</v>
      </c>
      <c r="F34" s="67">
        <v>55</v>
      </c>
    </row>
    <row r="35" spans="1:6" ht="12.75">
      <c r="A35" s="219"/>
      <c r="B35" s="67">
        <v>24</v>
      </c>
      <c r="C35" s="67">
        <v>15</v>
      </c>
      <c r="D35" s="67">
        <v>12</v>
      </c>
      <c r="E35" s="67">
        <v>2</v>
      </c>
      <c r="F35" s="67">
        <v>51</v>
      </c>
    </row>
    <row r="36" spans="1:6" ht="12.75">
      <c r="A36" s="219"/>
      <c r="B36" s="67">
        <v>25</v>
      </c>
      <c r="C36" s="67">
        <v>15</v>
      </c>
      <c r="D36" s="67">
        <v>12</v>
      </c>
      <c r="E36" s="67">
        <v>2</v>
      </c>
      <c r="F36" s="67">
        <v>51</v>
      </c>
    </row>
    <row r="37" spans="1:6" ht="12.75">
      <c r="A37" s="219"/>
      <c r="B37" s="67">
        <v>26</v>
      </c>
      <c r="C37" s="67">
        <v>15</v>
      </c>
      <c r="D37" s="67">
        <v>12</v>
      </c>
      <c r="E37" s="67">
        <v>1</v>
      </c>
      <c r="F37" s="67">
        <v>87</v>
      </c>
    </row>
    <row r="38" spans="1:6" ht="12.75">
      <c r="A38" s="219"/>
      <c r="B38" s="67">
        <v>27</v>
      </c>
      <c r="C38" s="67">
        <v>15</v>
      </c>
      <c r="D38" s="67">
        <v>12</v>
      </c>
      <c r="E38" s="67">
        <v>2</v>
      </c>
      <c r="F38" s="67">
        <v>61</v>
      </c>
    </row>
    <row r="39" spans="1:6" ht="12.75">
      <c r="A39" s="219"/>
      <c r="B39" s="67">
        <v>28</v>
      </c>
      <c r="C39" s="67">
        <v>6</v>
      </c>
      <c r="D39" s="67">
        <v>3.5</v>
      </c>
      <c r="E39" s="67">
        <v>3</v>
      </c>
      <c r="F39" s="67">
        <v>40</v>
      </c>
    </row>
    <row r="40" spans="1:6" ht="12.75">
      <c r="A40" s="219"/>
      <c r="B40" s="67">
        <v>29</v>
      </c>
      <c r="C40" s="67">
        <v>6</v>
      </c>
      <c r="D40" s="67">
        <v>3.5</v>
      </c>
      <c r="E40" s="67">
        <v>1</v>
      </c>
      <c r="F40" s="67" t="s">
        <v>347</v>
      </c>
    </row>
    <row r="41" spans="1:6" ht="12.75">
      <c r="A41" s="219"/>
      <c r="B41" s="67">
        <v>30</v>
      </c>
      <c r="C41" s="67">
        <v>14</v>
      </c>
      <c r="D41" s="67">
        <v>8</v>
      </c>
      <c r="E41" s="67">
        <v>1</v>
      </c>
      <c r="F41" s="67">
        <v>46</v>
      </c>
    </row>
    <row r="42" spans="1:6" ht="12.75">
      <c r="A42" s="219"/>
      <c r="B42" s="67">
        <v>31</v>
      </c>
      <c r="C42" s="67">
        <v>14</v>
      </c>
      <c r="D42" s="67">
        <v>8</v>
      </c>
      <c r="E42" s="67">
        <v>1</v>
      </c>
      <c r="F42" s="67" t="s">
        <v>347</v>
      </c>
    </row>
    <row r="43" spans="1:6" ht="12.75">
      <c r="A43" s="219"/>
      <c r="B43" s="67">
        <v>32</v>
      </c>
      <c r="C43" s="67">
        <v>14</v>
      </c>
      <c r="D43" s="67">
        <v>8</v>
      </c>
      <c r="E43" s="67">
        <v>1</v>
      </c>
      <c r="F43" s="67">
        <v>53</v>
      </c>
    </row>
    <row r="44" spans="1:6" ht="12.75">
      <c r="A44" s="219"/>
      <c r="B44" s="67">
        <v>33</v>
      </c>
      <c r="C44" s="67">
        <v>14</v>
      </c>
      <c r="D44" s="67">
        <v>8</v>
      </c>
      <c r="E44" s="67">
        <v>1</v>
      </c>
      <c r="F44" s="67">
        <v>48</v>
      </c>
    </row>
    <row r="45" spans="1:6" ht="12.75">
      <c r="A45" s="219"/>
      <c r="B45" s="67">
        <v>34</v>
      </c>
      <c r="C45" s="67">
        <v>15</v>
      </c>
      <c r="D45" s="67">
        <v>8</v>
      </c>
      <c r="E45" s="67">
        <v>2</v>
      </c>
      <c r="F45" s="67">
        <v>55</v>
      </c>
    </row>
    <row r="46" spans="1:6" ht="12.75">
      <c r="A46" s="219"/>
      <c r="B46" s="67">
        <v>35</v>
      </c>
      <c r="C46" s="67">
        <v>15</v>
      </c>
      <c r="D46" s="67">
        <v>8</v>
      </c>
      <c r="E46" s="67">
        <v>2</v>
      </c>
      <c r="F46" s="67">
        <v>30</v>
      </c>
    </row>
    <row r="47" spans="1:6" ht="12.75">
      <c r="A47" s="219"/>
      <c r="B47" s="67">
        <v>36</v>
      </c>
      <c r="C47" s="67">
        <v>15</v>
      </c>
      <c r="D47" s="67">
        <v>8</v>
      </c>
      <c r="E47" s="67">
        <v>3</v>
      </c>
      <c r="F47" s="67">
        <v>35</v>
      </c>
    </row>
    <row r="48" spans="1:6" ht="12.75">
      <c r="A48" s="219"/>
      <c r="B48" s="67">
        <v>37</v>
      </c>
      <c r="C48" s="67">
        <v>15</v>
      </c>
      <c r="D48" s="67">
        <v>8</v>
      </c>
      <c r="E48" s="67">
        <v>2</v>
      </c>
      <c r="F48" s="67">
        <v>35</v>
      </c>
    </row>
    <row r="49" spans="1:6" ht="12.75">
      <c r="A49" s="219"/>
      <c r="B49" s="67">
        <v>38</v>
      </c>
      <c r="C49" s="67">
        <v>12</v>
      </c>
      <c r="D49" s="67">
        <v>7</v>
      </c>
      <c r="E49" s="67">
        <v>3</v>
      </c>
      <c r="F49" s="67">
        <v>25</v>
      </c>
    </row>
    <row r="50" spans="1:6" ht="12.75">
      <c r="A50" s="219"/>
      <c r="B50" s="67">
        <v>39</v>
      </c>
      <c r="C50" s="67">
        <v>12</v>
      </c>
      <c r="D50" s="67">
        <v>7</v>
      </c>
      <c r="E50" s="67">
        <v>2</v>
      </c>
      <c r="F50" s="67">
        <v>27</v>
      </c>
    </row>
    <row r="51" spans="1:6" ht="12.75">
      <c r="A51" s="230"/>
      <c r="B51" s="68">
        <v>40</v>
      </c>
      <c r="C51" s="68">
        <v>14</v>
      </c>
      <c r="D51" s="68">
        <v>12</v>
      </c>
      <c r="E51" s="68">
        <v>1</v>
      </c>
      <c r="F51" s="68">
        <v>40</v>
      </c>
    </row>
    <row r="52" spans="1:6" ht="15">
      <c r="A52" s="65"/>
    </row>
  </sheetData>
  <mergeCells count="1">
    <mergeCell ref="A12:A51"/>
  </mergeCells>
  <hyperlinks>
    <hyperlink ref="A2" r:id="rId1" location=":~:text=Long%2Dhaul%20trucks%20can%20weigh,empty%20weight%20about%2033%2C000%20pounds." xr:uid="{00000000-0004-0000-0500-000000000000}"/>
    <hyperlink ref="A5" r:id="rId2" location="sec0010" xr:uid="{00000000-0004-0000-05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48"/>
  <sheetViews>
    <sheetView workbookViewId="0"/>
  </sheetViews>
  <sheetFormatPr defaultColWidth="12.42578125" defaultRowHeight="15.75" customHeight="1"/>
  <cols>
    <col min="1" max="1" width="42.140625" customWidth="1"/>
    <col min="6" max="14" width="12.42578125" hidden="1"/>
    <col min="17" max="17" width="40" customWidth="1"/>
    <col min="26" max="26" width="6.140625" customWidth="1"/>
  </cols>
  <sheetData>
    <row r="1" spans="1:30" ht="15.75" customHeight="1">
      <c r="A1" s="39" t="s">
        <v>348</v>
      </c>
      <c r="Q1" s="69" t="s">
        <v>349</v>
      </c>
    </row>
    <row r="2" spans="1:30" ht="15.75" customHeight="1">
      <c r="A2" s="25" t="s">
        <v>83</v>
      </c>
      <c r="B2" s="25" t="s">
        <v>84</v>
      </c>
      <c r="C2" s="25" t="s">
        <v>85</v>
      </c>
      <c r="D2" s="25" t="s">
        <v>86</v>
      </c>
      <c r="E2" s="25" t="s">
        <v>87</v>
      </c>
      <c r="F2" s="25" t="s">
        <v>88</v>
      </c>
      <c r="G2" s="25" t="s">
        <v>89</v>
      </c>
      <c r="H2" s="25" t="s">
        <v>90</v>
      </c>
      <c r="I2" s="25" t="s">
        <v>91</v>
      </c>
      <c r="J2" s="25" t="s">
        <v>92</v>
      </c>
      <c r="K2" s="25" t="s">
        <v>93</v>
      </c>
      <c r="L2" s="25" t="s">
        <v>94</v>
      </c>
      <c r="M2" s="25" t="s">
        <v>95</v>
      </c>
      <c r="N2" s="25" t="s">
        <v>37</v>
      </c>
      <c r="Q2" s="25" t="s">
        <v>83</v>
      </c>
      <c r="R2" s="25" t="s">
        <v>84</v>
      </c>
      <c r="S2" s="25" t="s">
        <v>85</v>
      </c>
      <c r="T2" s="25" t="s">
        <v>86</v>
      </c>
      <c r="U2" s="25" t="s">
        <v>87</v>
      </c>
      <c r="V2" s="25" t="s">
        <v>88</v>
      </c>
      <c r="W2" s="25" t="s">
        <v>89</v>
      </c>
      <c r="X2" s="25" t="s">
        <v>90</v>
      </c>
      <c r="Y2" s="25" t="s">
        <v>91</v>
      </c>
      <c r="Z2" s="25" t="s">
        <v>92</v>
      </c>
      <c r="AA2" s="25" t="s">
        <v>93</v>
      </c>
      <c r="AB2" s="25" t="s">
        <v>94</v>
      </c>
      <c r="AC2" s="25" t="s">
        <v>95</v>
      </c>
      <c r="AD2" s="25" t="s">
        <v>37</v>
      </c>
    </row>
    <row r="3" spans="1:30" ht="15.75" customHeight="1">
      <c r="A3" s="24" t="s">
        <v>43</v>
      </c>
      <c r="B3" s="25" t="s">
        <v>43</v>
      </c>
      <c r="C3" s="25" t="s">
        <v>96</v>
      </c>
      <c r="E3" s="25" t="s">
        <v>350</v>
      </c>
      <c r="F3" s="25" t="s">
        <v>351</v>
      </c>
      <c r="G3" s="25" t="s">
        <v>348</v>
      </c>
      <c r="H3" s="25" t="s">
        <v>352</v>
      </c>
      <c r="I3" s="25" t="s">
        <v>96</v>
      </c>
      <c r="K3" s="25" t="s">
        <v>350</v>
      </c>
      <c r="L3" s="25" t="s">
        <v>353</v>
      </c>
      <c r="M3" s="25" t="s">
        <v>102</v>
      </c>
      <c r="N3" s="25">
        <v>0</v>
      </c>
      <c r="Q3" s="25" t="s">
        <v>43</v>
      </c>
      <c r="R3" s="25" t="s">
        <v>43</v>
      </c>
      <c r="S3" s="25" t="s">
        <v>96</v>
      </c>
      <c r="U3" s="25" t="s">
        <v>97</v>
      </c>
      <c r="V3" s="25" t="s">
        <v>98</v>
      </c>
      <c r="W3" s="25" t="s">
        <v>99</v>
      </c>
      <c r="X3" s="25" t="s">
        <v>100</v>
      </c>
      <c r="Y3" s="25" t="s">
        <v>96</v>
      </c>
      <c r="AA3" s="25" t="s">
        <v>97</v>
      </c>
      <c r="AB3" s="25" t="s">
        <v>101</v>
      </c>
      <c r="AC3" s="25" t="s">
        <v>102</v>
      </c>
      <c r="AD3" s="25">
        <v>161.28</v>
      </c>
    </row>
    <row r="4" spans="1:30" ht="15.75" customHeight="1">
      <c r="A4" s="25" t="s">
        <v>54</v>
      </c>
      <c r="B4" s="25" t="s">
        <v>54</v>
      </c>
      <c r="C4" s="25" t="s">
        <v>96</v>
      </c>
      <c r="E4" s="25" t="s">
        <v>350</v>
      </c>
      <c r="F4" s="25" t="s">
        <v>354</v>
      </c>
      <c r="G4" s="25" t="s">
        <v>348</v>
      </c>
      <c r="H4" s="25" t="s">
        <v>352</v>
      </c>
      <c r="I4" s="25" t="s">
        <v>96</v>
      </c>
      <c r="K4" s="25" t="s">
        <v>350</v>
      </c>
      <c r="L4" s="25" t="s">
        <v>353</v>
      </c>
      <c r="M4" s="25" t="s">
        <v>102</v>
      </c>
      <c r="N4" s="25">
        <v>0</v>
      </c>
      <c r="Q4" s="25" t="s">
        <v>46</v>
      </c>
      <c r="R4" s="25" t="s">
        <v>46</v>
      </c>
      <c r="S4" s="25" t="s">
        <v>96</v>
      </c>
      <c r="U4" s="25" t="s">
        <v>97</v>
      </c>
      <c r="V4" s="25" t="s">
        <v>103</v>
      </c>
      <c r="W4" s="25" t="s">
        <v>99</v>
      </c>
      <c r="X4" s="25" t="s">
        <v>100</v>
      </c>
      <c r="Y4" s="25" t="s">
        <v>96</v>
      </c>
      <c r="AA4" s="25" t="s">
        <v>97</v>
      </c>
      <c r="AB4" s="25" t="s">
        <v>101</v>
      </c>
      <c r="AC4" s="25" t="s">
        <v>102</v>
      </c>
      <c r="AD4" s="25">
        <v>232.96</v>
      </c>
    </row>
    <row r="5" spans="1:30" ht="15.75" customHeight="1">
      <c r="A5" s="24" t="s">
        <v>40</v>
      </c>
      <c r="B5" s="25" t="s">
        <v>40</v>
      </c>
      <c r="C5" s="25" t="s">
        <v>96</v>
      </c>
      <c r="E5" s="25" t="s">
        <v>350</v>
      </c>
      <c r="F5" s="25" t="s">
        <v>355</v>
      </c>
      <c r="G5" s="25" t="s">
        <v>348</v>
      </c>
      <c r="H5" s="25" t="s">
        <v>352</v>
      </c>
      <c r="I5" s="25" t="s">
        <v>96</v>
      </c>
      <c r="K5" s="25" t="s">
        <v>350</v>
      </c>
      <c r="L5" s="25" t="s">
        <v>353</v>
      </c>
      <c r="M5" s="25" t="s">
        <v>102</v>
      </c>
      <c r="N5" s="25">
        <v>0</v>
      </c>
      <c r="Q5" s="25" t="s">
        <v>52</v>
      </c>
      <c r="R5" s="25" t="s">
        <v>52</v>
      </c>
      <c r="S5" s="25" t="s">
        <v>96</v>
      </c>
      <c r="U5" s="25" t="s">
        <v>97</v>
      </c>
      <c r="V5" s="25" t="s">
        <v>104</v>
      </c>
      <c r="W5" s="25" t="s">
        <v>99</v>
      </c>
      <c r="X5" s="25" t="s">
        <v>100</v>
      </c>
      <c r="Y5" s="25" t="s">
        <v>96</v>
      </c>
      <c r="AA5" s="25" t="s">
        <v>97</v>
      </c>
      <c r="AB5" s="25" t="s">
        <v>101</v>
      </c>
      <c r="AC5" s="25" t="s">
        <v>102</v>
      </c>
      <c r="AD5" s="25">
        <v>176</v>
      </c>
    </row>
    <row r="6" spans="1:30" ht="15.75" customHeight="1">
      <c r="A6" s="24" t="s">
        <v>56</v>
      </c>
      <c r="B6" s="25" t="s">
        <v>56</v>
      </c>
      <c r="C6" s="25" t="s">
        <v>96</v>
      </c>
      <c r="E6" s="25" t="s">
        <v>350</v>
      </c>
      <c r="F6" s="25" t="s">
        <v>356</v>
      </c>
      <c r="G6" s="25" t="s">
        <v>348</v>
      </c>
      <c r="H6" s="25" t="s">
        <v>352</v>
      </c>
      <c r="I6" s="25" t="s">
        <v>96</v>
      </c>
      <c r="K6" s="25" t="s">
        <v>350</v>
      </c>
      <c r="L6" s="25" t="s">
        <v>353</v>
      </c>
      <c r="M6" s="25" t="s">
        <v>102</v>
      </c>
      <c r="N6" s="25">
        <v>0</v>
      </c>
      <c r="Q6" s="25" t="s">
        <v>54</v>
      </c>
      <c r="R6" s="25" t="s">
        <v>54</v>
      </c>
      <c r="S6" s="25" t="s">
        <v>96</v>
      </c>
      <c r="U6" s="25" t="s">
        <v>97</v>
      </c>
      <c r="V6" s="25" t="s">
        <v>105</v>
      </c>
      <c r="W6" s="25" t="s">
        <v>99</v>
      </c>
      <c r="X6" s="25" t="s">
        <v>100</v>
      </c>
      <c r="Y6" s="25" t="s">
        <v>96</v>
      </c>
      <c r="AA6" s="25" t="s">
        <v>97</v>
      </c>
      <c r="AB6" s="25" t="s">
        <v>101</v>
      </c>
      <c r="AC6" s="25" t="s">
        <v>102</v>
      </c>
      <c r="AD6" s="25">
        <v>847</v>
      </c>
    </row>
    <row r="7" spans="1:30" ht="15.75" customHeight="1">
      <c r="A7" s="24" t="s">
        <v>68</v>
      </c>
      <c r="B7" s="25" t="s">
        <v>68</v>
      </c>
      <c r="C7" s="25" t="s">
        <v>96</v>
      </c>
      <c r="E7" s="25" t="s">
        <v>350</v>
      </c>
      <c r="F7" s="25" t="s">
        <v>357</v>
      </c>
      <c r="G7" s="25" t="s">
        <v>348</v>
      </c>
      <c r="H7" s="25" t="s">
        <v>352</v>
      </c>
      <c r="I7" s="25" t="s">
        <v>96</v>
      </c>
      <c r="K7" s="25" t="s">
        <v>350</v>
      </c>
      <c r="L7" s="25" t="s">
        <v>353</v>
      </c>
      <c r="M7" s="25" t="s">
        <v>102</v>
      </c>
      <c r="N7" s="25">
        <v>0</v>
      </c>
      <c r="Q7" s="25" t="s">
        <v>40</v>
      </c>
      <c r="R7" s="25" t="s">
        <v>40</v>
      </c>
      <c r="S7" s="25" t="s">
        <v>96</v>
      </c>
      <c r="U7" s="25" t="s">
        <v>97</v>
      </c>
      <c r="V7" s="25" t="s">
        <v>106</v>
      </c>
      <c r="W7" s="25" t="s">
        <v>99</v>
      </c>
      <c r="X7" s="25" t="s">
        <v>100</v>
      </c>
      <c r="Y7" s="25" t="s">
        <v>96</v>
      </c>
      <c r="AA7" s="25" t="s">
        <v>97</v>
      </c>
      <c r="AB7" s="25" t="s">
        <v>101</v>
      </c>
      <c r="AC7" s="25" t="s">
        <v>102</v>
      </c>
      <c r="AD7" s="25">
        <v>1117.10660196001</v>
      </c>
    </row>
    <row r="8" spans="1:30" ht="15.75" customHeight="1">
      <c r="A8" s="25" t="s">
        <v>77</v>
      </c>
      <c r="B8" s="25" t="s">
        <v>77</v>
      </c>
      <c r="C8" s="25" t="s">
        <v>108</v>
      </c>
      <c r="E8" s="25" t="s">
        <v>350</v>
      </c>
      <c r="F8" s="25" t="s">
        <v>358</v>
      </c>
      <c r="G8" s="25" t="s">
        <v>348</v>
      </c>
      <c r="H8" s="25" t="s">
        <v>352</v>
      </c>
      <c r="I8" s="25" t="s">
        <v>96</v>
      </c>
      <c r="K8" s="25" t="s">
        <v>350</v>
      </c>
      <c r="L8" s="25" t="s">
        <v>353</v>
      </c>
      <c r="M8" s="25" t="s">
        <v>102</v>
      </c>
      <c r="N8" s="25">
        <v>0</v>
      </c>
      <c r="Q8" s="24" t="s">
        <v>75</v>
      </c>
      <c r="R8" s="24" t="s">
        <v>75</v>
      </c>
      <c r="S8" s="24" t="s">
        <v>96</v>
      </c>
      <c r="T8" s="24"/>
      <c r="U8" s="24" t="s">
        <v>97</v>
      </c>
      <c r="V8" s="24" t="s">
        <v>107</v>
      </c>
      <c r="W8" s="24" t="s">
        <v>99</v>
      </c>
      <c r="X8" s="24" t="s">
        <v>100</v>
      </c>
      <c r="Y8" s="24" t="s">
        <v>96</v>
      </c>
      <c r="Z8" s="24"/>
      <c r="AA8" s="24" t="s">
        <v>97</v>
      </c>
      <c r="AB8" s="24" t="s">
        <v>101</v>
      </c>
      <c r="AC8" s="24" t="s">
        <v>102</v>
      </c>
      <c r="AD8" s="24">
        <v>12129.037319857</v>
      </c>
    </row>
    <row r="9" spans="1:30" ht="15.75" customHeight="1">
      <c r="A9" s="24" t="s">
        <v>61</v>
      </c>
      <c r="B9" s="25" t="s">
        <v>122</v>
      </c>
      <c r="C9" s="25" t="s">
        <v>96</v>
      </c>
      <c r="E9" s="25" t="s">
        <v>350</v>
      </c>
      <c r="F9" s="25" t="s">
        <v>359</v>
      </c>
      <c r="G9" s="25" t="s">
        <v>348</v>
      </c>
      <c r="H9" s="25" t="s">
        <v>352</v>
      </c>
      <c r="I9" s="25" t="s">
        <v>96</v>
      </c>
      <c r="K9" s="25" t="s">
        <v>350</v>
      </c>
      <c r="L9" s="25" t="s">
        <v>353</v>
      </c>
      <c r="M9" s="25" t="s">
        <v>102</v>
      </c>
      <c r="N9" s="25">
        <v>0</v>
      </c>
      <c r="Q9" s="25" t="s">
        <v>77</v>
      </c>
      <c r="R9" s="25" t="s">
        <v>77</v>
      </c>
      <c r="S9" s="25" t="s">
        <v>108</v>
      </c>
      <c r="U9" s="25" t="s">
        <v>97</v>
      </c>
      <c r="V9" s="25" t="s">
        <v>109</v>
      </c>
      <c r="W9" s="25" t="s">
        <v>99</v>
      </c>
      <c r="X9" s="25" t="s">
        <v>100</v>
      </c>
      <c r="Y9" s="25" t="s">
        <v>96</v>
      </c>
      <c r="AA9" s="25" t="s">
        <v>97</v>
      </c>
      <c r="AB9" s="25" t="s">
        <v>101</v>
      </c>
      <c r="AC9" s="25" t="s">
        <v>102</v>
      </c>
      <c r="AD9" s="25">
        <v>1.1428571428571399</v>
      </c>
    </row>
    <row r="10" spans="1:30" ht="15.75" customHeight="1">
      <c r="A10" s="25" t="s">
        <v>79</v>
      </c>
      <c r="B10" s="25" t="s">
        <v>114</v>
      </c>
      <c r="C10" s="25" t="s">
        <v>108</v>
      </c>
      <c r="E10" s="25" t="s">
        <v>350</v>
      </c>
      <c r="F10" s="25" t="s">
        <v>360</v>
      </c>
      <c r="G10" s="25" t="s">
        <v>348</v>
      </c>
      <c r="H10" s="25" t="s">
        <v>352</v>
      </c>
      <c r="I10" s="25" t="s">
        <v>96</v>
      </c>
      <c r="K10" s="25" t="s">
        <v>350</v>
      </c>
      <c r="L10" s="25" t="s">
        <v>353</v>
      </c>
      <c r="M10" s="25" t="s">
        <v>102</v>
      </c>
      <c r="N10" s="25">
        <v>0</v>
      </c>
      <c r="P10" s="42" t="s">
        <v>361</v>
      </c>
      <c r="Q10" s="42" t="s">
        <v>63</v>
      </c>
      <c r="R10" s="42" t="s">
        <v>63</v>
      </c>
      <c r="S10" s="42" t="s">
        <v>96</v>
      </c>
      <c r="T10" s="42"/>
      <c r="U10" s="42" t="s">
        <v>97</v>
      </c>
      <c r="V10" s="42" t="s">
        <v>111</v>
      </c>
      <c r="W10" s="42" t="s">
        <v>99</v>
      </c>
      <c r="X10" s="42" t="s">
        <v>100</v>
      </c>
      <c r="Y10" s="42" t="s">
        <v>96</v>
      </c>
      <c r="Z10" s="42"/>
      <c r="AA10" s="42" t="s">
        <v>97</v>
      </c>
      <c r="AB10" s="42" t="s">
        <v>101</v>
      </c>
      <c r="AC10" s="42" t="s">
        <v>102</v>
      </c>
      <c r="AD10" s="42">
        <v>2752</v>
      </c>
    </row>
    <row r="11" spans="1:30" ht="15.75" customHeight="1">
      <c r="A11" s="25" t="s">
        <v>82</v>
      </c>
      <c r="B11" s="25" t="s">
        <v>82</v>
      </c>
      <c r="C11" s="25" t="s">
        <v>116</v>
      </c>
      <c r="E11" s="25" t="s">
        <v>350</v>
      </c>
      <c r="F11" s="25" t="s">
        <v>362</v>
      </c>
      <c r="G11" s="25" t="s">
        <v>348</v>
      </c>
      <c r="H11" s="25" t="s">
        <v>352</v>
      </c>
      <c r="I11" s="25" t="s">
        <v>96</v>
      </c>
      <c r="K11" s="25" t="s">
        <v>350</v>
      </c>
      <c r="L11" s="25" t="s">
        <v>353</v>
      </c>
      <c r="M11" s="25" t="s">
        <v>102</v>
      </c>
      <c r="N11" s="25">
        <v>0</v>
      </c>
      <c r="Q11" s="25" t="s">
        <v>56</v>
      </c>
      <c r="R11" s="25" t="s">
        <v>56</v>
      </c>
      <c r="S11" s="25" t="s">
        <v>96</v>
      </c>
      <c r="U11" s="25" t="s">
        <v>97</v>
      </c>
      <c r="V11" s="25" t="s">
        <v>112</v>
      </c>
      <c r="W11" s="25" t="s">
        <v>99</v>
      </c>
      <c r="X11" s="25" t="s">
        <v>100</v>
      </c>
      <c r="Y11" s="25" t="s">
        <v>96</v>
      </c>
      <c r="AA11" s="25" t="s">
        <v>97</v>
      </c>
      <c r="AB11" s="25" t="s">
        <v>101</v>
      </c>
      <c r="AC11" s="25" t="s">
        <v>102</v>
      </c>
      <c r="AD11" s="25">
        <v>212</v>
      </c>
    </row>
    <row r="12" spans="1:30" ht="15.75" customHeight="1">
      <c r="A12" s="24" t="s">
        <v>46</v>
      </c>
      <c r="B12" s="25" t="s">
        <v>46</v>
      </c>
      <c r="C12" s="25" t="s">
        <v>96</v>
      </c>
      <c r="E12" s="25" t="s">
        <v>350</v>
      </c>
      <c r="F12" s="25" t="s">
        <v>363</v>
      </c>
      <c r="G12" s="25" t="s">
        <v>348</v>
      </c>
      <c r="H12" s="25" t="s">
        <v>352</v>
      </c>
      <c r="I12" s="25" t="s">
        <v>96</v>
      </c>
      <c r="K12" s="25" t="s">
        <v>350</v>
      </c>
      <c r="L12" s="25" t="s">
        <v>353</v>
      </c>
      <c r="M12" s="25" t="s">
        <v>102</v>
      </c>
      <c r="N12" s="25">
        <v>0</v>
      </c>
      <c r="Q12" s="25" t="s">
        <v>66</v>
      </c>
      <c r="R12" s="25" t="s">
        <v>66</v>
      </c>
      <c r="S12" s="25" t="s">
        <v>96</v>
      </c>
      <c r="U12" s="25" t="s">
        <v>97</v>
      </c>
      <c r="V12" s="25" t="s">
        <v>113</v>
      </c>
      <c r="W12" s="25" t="s">
        <v>99</v>
      </c>
      <c r="X12" s="25" t="s">
        <v>100</v>
      </c>
      <c r="Y12" s="25" t="s">
        <v>96</v>
      </c>
      <c r="AA12" s="25" t="s">
        <v>97</v>
      </c>
      <c r="AB12" s="25" t="s">
        <v>101</v>
      </c>
      <c r="AC12" s="25" t="s">
        <v>102</v>
      </c>
      <c r="AD12" s="25">
        <v>1138</v>
      </c>
    </row>
    <row r="13" spans="1:30" ht="15.75" customHeight="1">
      <c r="A13" s="24" t="s">
        <v>63</v>
      </c>
      <c r="B13" s="25" t="s">
        <v>63</v>
      </c>
      <c r="C13" s="25" t="s">
        <v>96</v>
      </c>
      <c r="E13" s="25" t="s">
        <v>350</v>
      </c>
      <c r="F13" s="25" t="s">
        <v>364</v>
      </c>
      <c r="G13" s="25" t="s">
        <v>348</v>
      </c>
      <c r="H13" s="25" t="s">
        <v>352</v>
      </c>
      <c r="I13" s="25" t="s">
        <v>96</v>
      </c>
      <c r="K13" s="25" t="s">
        <v>350</v>
      </c>
      <c r="L13" s="25" t="s">
        <v>353</v>
      </c>
      <c r="M13" s="25" t="s">
        <v>102</v>
      </c>
      <c r="N13" s="25">
        <v>0</v>
      </c>
      <c r="Q13" s="25" t="s">
        <v>79</v>
      </c>
      <c r="R13" s="25" t="s">
        <v>114</v>
      </c>
      <c r="S13" s="25" t="s">
        <v>108</v>
      </c>
      <c r="U13" s="25" t="s">
        <v>97</v>
      </c>
      <c r="V13" s="25" t="s">
        <v>115</v>
      </c>
      <c r="W13" s="25" t="s">
        <v>99</v>
      </c>
      <c r="X13" s="25" t="s">
        <v>100</v>
      </c>
      <c r="Y13" s="25" t="s">
        <v>96</v>
      </c>
      <c r="AA13" s="25" t="s">
        <v>97</v>
      </c>
      <c r="AB13" s="25" t="s">
        <v>101</v>
      </c>
      <c r="AC13" s="25" t="s">
        <v>102</v>
      </c>
      <c r="AD13" s="25">
        <v>-1.1428571428571399</v>
      </c>
    </row>
    <row r="14" spans="1:30" ht="15.75" customHeight="1">
      <c r="A14" s="24" t="s">
        <v>58</v>
      </c>
      <c r="B14" s="25" t="s">
        <v>58</v>
      </c>
      <c r="C14" s="25" t="s">
        <v>96</v>
      </c>
      <c r="E14" s="25" t="s">
        <v>350</v>
      </c>
      <c r="F14" s="25" t="s">
        <v>365</v>
      </c>
      <c r="G14" s="25" t="s">
        <v>348</v>
      </c>
      <c r="H14" s="25" t="s">
        <v>352</v>
      </c>
      <c r="I14" s="25" t="s">
        <v>96</v>
      </c>
      <c r="K14" s="25" t="s">
        <v>350</v>
      </c>
      <c r="L14" s="25" t="s">
        <v>353</v>
      </c>
      <c r="M14" s="25" t="s">
        <v>102</v>
      </c>
      <c r="N14" s="25">
        <v>0</v>
      </c>
      <c r="Q14" s="25" t="s">
        <v>82</v>
      </c>
      <c r="R14" s="25" t="s">
        <v>82</v>
      </c>
      <c r="S14" s="25" t="s">
        <v>116</v>
      </c>
      <c r="U14" s="25" t="s">
        <v>97</v>
      </c>
      <c r="V14" s="25" t="s">
        <v>117</v>
      </c>
      <c r="W14" s="25" t="s">
        <v>99</v>
      </c>
      <c r="X14" s="25" t="s">
        <v>100</v>
      </c>
      <c r="Y14" s="25" t="s">
        <v>96</v>
      </c>
      <c r="AA14" s="25" t="s">
        <v>97</v>
      </c>
      <c r="AB14" s="25" t="s">
        <v>101</v>
      </c>
      <c r="AC14" s="25" t="s">
        <v>102</v>
      </c>
      <c r="AD14" s="25">
        <v>1.07499997284321</v>
      </c>
    </row>
    <row r="15" spans="1:30" ht="15.75" customHeight="1">
      <c r="A15" s="24" t="s">
        <v>52</v>
      </c>
      <c r="B15" s="25" t="s">
        <v>52</v>
      </c>
      <c r="C15" s="25" t="s">
        <v>96</v>
      </c>
      <c r="E15" s="25" t="s">
        <v>350</v>
      </c>
      <c r="F15" s="25" t="s">
        <v>366</v>
      </c>
      <c r="G15" s="25" t="s">
        <v>348</v>
      </c>
      <c r="H15" s="25" t="s">
        <v>352</v>
      </c>
      <c r="I15" s="25" t="s">
        <v>96</v>
      </c>
      <c r="K15" s="25" t="s">
        <v>350</v>
      </c>
      <c r="L15" s="25" t="s">
        <v>353</v>
      </c>
      <c r="M15" s="25" t="s">
        <v>102</v>
      </c>
      <c r="N15" s="25">
        <v>0</v>
      </c>
      <c r="Q15" s="25" t="s">
        <v>118</v>
      </c>
      <c r="R15" s="25" t="s">
        <v>118</v>
      </c>
      <c r="S15" s="25" t="s">
        <v>96</v>
      </c>
      <c r="U15" s="25" t="s">
        <v>97</v>
      </c>
      <c r="V15" s="25" t="s">
        <v>119</v>
      </c>
      <c r="W15" s="25" t="s">
        <v>99</v>
      </c>
      <c r="X15" s="25" t="s">
        <v>100</v>
      </c>
      <c r="Y15" s="25" t="s">
        <v>96</v>
      </c>
      <c r="AA15" s="25" t="s">
        <v>97</v>
      </c>
      <c r="AB15" s="25" t="s">
        <v>101</v>
      </c>
      <c r="AC15" s="25" t="s">
        <v>102</v>
      </c>
      <c r="AD15" s="25">
        <v>922</v>
      </c>
    </row>
    <row r="16" spans="1:30" ht="15.75" customHeight="1">
      <c r="A16" s="25" t="s">
        <v>348</v>
      </c>
      <c r="B16" s="25" t="s">
        <v>352</v>
      </c>
      <c r="C16" s="25" t="s">
        <v>96</v>
      </c>
      <c r="E16" s="25" t="s">
        <v>350</v>
      </c>
      <c r="F16" s="25" t="s">
        <v>353</v>
      </c>
      <c r="G16" s="25" t="s">
        <v>348</v>
      </c>
      <c r="H16" s="25" t="s">
        <v>352</v>
      </c>
      <c r="I16" s="25" t="s">
        <v>96</v>
      </c>
      <c r="K16" s="25" t="s">
        <v>350</v>
      </c>
      <c r="L16" s="25" t="s">
        <v>353</v>
      </c>
      <c r="M16" s="25" t="s">
        <v>124</v>
      </c>
      <c r="N16" s="25">
        <v>1</v>
      </c>
      <c r="Q16" s="42" t="s">
        <v>68</v>
      </c>
      <c r="R16" s="42" t="s">
        <v>68</v>
      </c>
      <c r="S16" s="42" t="s">
        <v>96</v>
      </c>
      <c r="T16" s="42"/>
      <c r="U16" s="42" t="s">
        <v>97</v>
      </c>
      <c r="V16" s="42" t="s">
        <v>120</v>
      </c>
      <c r="W16" s="42" t="s">
        <v>99</v>
      </c>
      <c r="X16" s="42" t="s">
        <v>100</v>
      </c>
      <c r="Y16" s="42" t="s">
        <v>96</v>
      </c>
      <c r="Z16" s="42"/>
      <c r="AA16" s="42" t="s">
        <v>97</v>
      </c>
      <c r="AB16" s="42" t="s">
        <v>101</v>
      </c>
      <c r="AC16" s="42" t="s">
        <v>102</v>
      </c>
      <c r="AD16" s="42">
        <v>4431</v>
      </c>
    </row>
    <row r="17" spans="1:30" ht="15.75" customHeight="1">
      <c r="A17" s="24" t="s">
        <v>75</v>
      </c>
      <c r="B17" s="25" t="s">
        <v>75</v>
      </c>
      <c r="C17" s="25" t="s">
        <v>96</v>
      </c>
      <c r="E17" s="25" t="s">
        <v>350</v>
      </c>
      <c r="F17" s="25" t="s">
        <v>367</v>
      </c>
      <c r="G17" s="25" t="s">
        <v>348</v>
      </c>
      <c r="H17" s="25" t="s">
        <v>352</v>
      </c>
      <c r="I17" s="25" t="s">
        <v>96</v>
      </c>
      <c r="K17" s="25" t="s">
        <v>350</v>
      </c>
      <c r="L17" s="25" t="s">
        <v>353</v>
      </c>
      <c r="M17" s="25" t="s">
        <v>102</v>
      </c>
      <c r="N17" s="25">
        <v>0</v>
      </c>
      <c r="Q17" s="25" t="s">
        <v>58</v>
      </c>
      <c r="R17" s="25" t="s">
        <v>58</v>
      </c>
      <c r="S17" s="25" t="s">
        <v>96</v>
      </c>
      <c r="U17" s="25" t="s">
        <v>97</v>
      </c>
      <c r="V17" s="25" t="s">
        <v>121</v>
      </c>
      <c r="W17" s="25" t="s">
        <v>99</v>
      </c>
      <c r="X17" s="25" t="s">
        <v>100</v>
      </c>
      <c r="Y17" s="25" t="s">
        <v>96</v>
      </c>
      <c r="AA17" s="25" t="s">
        <v>97</v>
      </c>
      <c r="AB17" s="25" t="s">
        <v>101</v>
      </c>
      <c r="AC17" s="25" t="s">
        <v>102</v>
      </c>
      <c r="AD17" s="25">
        <v>53.76</v>
      </c>
    </row>
    <row r="18" spans="1:30" ht="15.75" customHeight="1">
      <c r="A18" s="24" t="s">
        <v>66</v>
      </c>
      <c r="B18" s="25" t="s">
        <v>66</v>
      </c>
      <c r="C18" s="25" t="s">
        <v>96</v>
      </c>
      <c r="E18" s="25" t="s">
        <v>350</v>
      </c>
      <c r="F18" s="25" t="s">
        <v>368</v>
      </c>
      <c r="G18" s="25" t="s">
        <v>348</v>
      </c>
      <c r="H18" s="25" t="s">
        <v>352</v>
      </c>
      <c r="I18" s="25" t="s">
        <v>96</v>
      </c>
      <c r="K18" s="25" t="s">
        <v>350</v>
      </c>
      <c r="L18" s="25" t="s">
        <v>353</v>
      </c>
      <c r="M18" s="25" t="s">
        <v>102</v>
      </c>
      <c r="N18" s="25">
        <v>0</v>
      </c>
      <c r="Q18" s="25" t="s">
        <v>61</v>
      </c>
      <c r="R18" s="25" t="s">
        <v>122</v>
      </c>
      <c r="S18" s="25" t="s">
        <v>96</v>
      </c>
      <c r="U18" s="25" t="s">
        <v>97</v>
      </c>
      <c r="V18" s="25" t="s">
        <v>123</v>
      </c>
      <c r="W18" s="25" t="s">
        <v>99</v>
      </c>
      <c r="X18" s="25" t="s">
        <v>100</v>
      </c>
      <c r="Y18" s="25" t="s">
        <v>96</v>
      </c>
      <c r="AA18" s="25" t="s">
        <v>97</v>
      </c>
      <c r="AB18" s="25" t="s">
        <v>101</v>
      </c>
      <c r="AC18" s="25" t="s">
        <v>102</v>
      </c>
      <c r="AD18" s="25">
        <v>39.429650021965998</v>
      </c>
    </row>
    <row r="19" spans="1:30" ht="15.75" customHeight="1">
      <c r="A19" s="24" t="s">
        <v>118</v>
      </c>
      <c r="B19" s="25" t="s">
        <v>118</v>
      </c>
      <c r="C19" s="25" t="s">
        <v>96</v>
      </c>
      <c r="E19" s="25" t="s">
        <v>350</v>
      </c>
      <c r="F19" s="25" t="s">
        <v>369</v>
      </c>
      <c r="G19" s="25" t="s">
        <v>348</v>
      </c>
      <c r="H19" s="25" t="s">
        <v>352</v>
      </c>
      <c r="I19" s="25" t="s">
        <v>96</v>
      </c>
      <c r="K19" s="25" t="s">
        <v>350</v>
      </c>
      <c r="L19" s="25" t="s">
        <v>353</v>
      </c>
      <c r="M19" s="25" t="s">
        <v>102</v>
      </c>
      <c r="N19" s="25">
        <v>0</v>
      </c>
      <c r="Q19" s="25" t="s">
        <v>99</v>
      </c>
      <c r="R19" s="25" t="s">
        <v>100</v>
      </c>
      <c r="S19" s="25" t="s">
        <v>96</v>
      </c>
      <c r="U19" s="25" t="s">
        <v>97</v>
      </c>
      <c r="V19" s="25" t="s">
        <v>101</v>
      </c>
      <c r="W19" s="25" t="s">
        <v>99</v>
      </c>
      <c r="X19" s="25" t="s">
        <v>100</v>
      </c>
      <c r="Y19" s="25" t="s">
        <v>96</v>
      </c>
      <c r="AA19" s="25" t="s">
        <v>97</v>
      </c>
      <c r="AB19" s="25" t="s">
        <v>101</v>
      </c>
      <c r="AC19" s="25" t="s">
        <v>124</v>
      </c>
      <c r="AD19" s="25">
        <v>1</v>
      </c>
    </row>
    <row r="23" spans="1:30" ht="15.75" customHeight="1">
      <c r="A23" s="39" t="s">
        <v>370</v>
      </c>
    </row>
    <row r="24" spans="1:30" ht="15.75" customHeight="1">
      <c r="A24" s="25" t="s">
        <v>83</v>
      </c>
      <c r="B24" s="25" t="s">
        <v>84</v>
      </c>
      <c r="C24" s="25" t="s">
        <v>85</v>
      </c>
      <c r="D24" s="25" t="s">
        <v>86</v>
      </c>
      <c r="E24" s="25" t="s">
        <v>87</v>
      </c>
      <c r="F24" s="25" t="s">
        <v>88</v>
      </c>
      <c r="G24" s="25" t="s">
        <v>89</v>
      </c>
      <c r="H24" s="25" t="s">
        <v>90</v>
      </c>
      <c r="I24" s="25" t="s">
        <v>91</v>
      </c>
      <c r="J24" s="25" t="s">
        <v>92</v>
      </c>
      <c r="K24" s="25" t="s">
        <v>93</v>
      </c>
      <c r="L24" s="25" t="s">
        <v>94</v>
      </c>
      <c r="M24" s="25" t="s">
        <v>95</v>
      </c>
      <c r="N24" s="25" t="s">
        <v>37</v>
      </c>
    </row>
    <row r="25" spans="1:30" ht="15.75" customHeight="1">
      <c r="A25" s="25" t="s">
        <v>43</v>
      </c>
      <c r="B25" s="25" t="s">
        <v>43</v>
      </c>
      <c r="C25" s="25" t="s">
        <v>96</v>
      </c>
      <c r="E25" s="25" t="s">
        <v>350</v>
      </c>
      <c r="F25" s="25" t="s">
        <v>351</v>
      </c>
      <c r="G25" s="25" t="s">
        <v>370</v>
      </c>
      <c r="H25" s="25" t="s">
        <v>371</v>
      </c>
      <c r="I25" s="25" t="s">
        <v>96</v>
      </c>
      <c r="K25" s="25" t="s">
        <v>350</v>
      </c>
      <c r="L25" s="25" t="s">
        <v>372</v>
      </c>
      <c r="M25" s="25" t="s">
        <v>102</v>
      </c>
      <c r="N25" s="25">
        <v>0</v>
      </c>
    </row>
    <row r="26" spans="1:30" ht="15.75" customHeight="1">
      <c r="A26" s="25" t="s">
        <v>54</v>
      </c>
      <c r="B26" s="25" t="s">
        <v>54</v>
      </c>
      <c r="C26" s="25" t="s">
        <v>96</v>
      </c>
      <c r="E26" s="25" t="s">
        <v>350</v>
      </c>
      <c r="F26" s="25" t="s">
        <v>354</v>
      </c>
      <c r="G26" s="25" t="s">
        <v>370</v>
      </c>
      <c r="H26" s="25" t="s">
        <v>371</v>
      </c>
      <c r="I26" s="25" t="s">
        <v>96</v>
      </c>
      <c r="K26" s="25" t="s">
        <v>350</v>
      </c>
      <c r="L26" s="25" t="s">
        <v>372</v>
      </c>
      <c r="M26" s="25" t="s">
        <v>102</v>
      </c>
      <c r="N26" s="25">
        <v>0</v>
      </c>
      <c r="Q26" s="25"/>
    </row>
    <row r="27" spans="1:30" ht="15.75" customHeight="1">
      <c r="A27" s="25" t="s">
        <v>40</v>
      </c>
      <c r="B27" s="25" t="s">
        <v>40</v>
      </c>
      <c r="C27" s="25" t="s">
        <v>96</v>
      </c>
      <c r="E27" s="25" t="s">
        <v>350</v>
      </c>
      <c r="F27" s="25" t="s">
        <v>355</v>
      </c>
      <c r="G27" s="25" t="s">
        <v>370</v>
      </c>
      <c r="H27" s="25" t="s">
        <v>371</v>
      </c>
      <c r="I27" s="25" t="s">
        <v>96</v>
      </c>
      <c r="K27" s="25" t="s">
        <v>350</v>
      </c>
      <c r="L27" s="25" t="s">
        <v>372</v>
      </c>
      <c r="M27" s="25" t="s">
        <v>102</v>
      </c>
      <c r="N27" s="25">
        <v>0</v>
      </c>
    </row>
    <row r="28" spans="1:30" ht="15.75" customHeight="1">
      <c r="A28" s="25" t="s">
        <v>56</v>
      </c>
      <c r="B28" s="25" t="s">
        <v>56</v>
      </c>
      <c r="C28" s="25" t="s">
        <v>96</v>
      </c>
      <c r="E28" s="25" t="s">
        <v>350</v>
      </c>
      <c r="F28" s="25" t="s">
        <v>356</v>
      </c>
      <c r="G28" s="25" t="s">
        <v>370</v>
      </c>
      <c r="H28" s="25" t="s">
        <v>371</v>
      </c>
      <c r="I28" s="25" t="s">
        <v>96</v>
      </c>
      <c r="K28" s="25" t="s">
        <v>350</v>
      </c>
      <c r="L28" s="25" t="s">
        <v>372</v>
      </c>
      <c r="M28" s="25" t="s">
        <v>102</v>
      </c>
      <c r="N28" s="25">
        <v>0</v>
      </c>
    </row>
    <row r="29" spans="1:30" ht="15.75" customHeight="1">
      <c r="A29" s="25" t="s">
        <v>68</v>
      </c>
      <c r="B29" s="25" t="s">
        <v>68</v>
      </c>
      <c r="C29" s="25" t="s">
        <v>96</v>
      </c>
      <c r="E29" s="25" t="s">
        <v>350</v>
      </c>
      <c r="F29" s="25" t="s">
        <v>357</v>
      </c>
      <c r="G29" s="25" t="s">
        <v>370</v>
      </c>
      <c r="H29" s="25" t="s">
        <v>371</v>
      </c>
      <c r="I29" s="25" t="s">
        <v>96</v>
      </c>
      <c r="K29" s="25" t="s">
        <v>350</v>
      </c>
      <c r="L29" s="25" t="s">
        <v>372</v>
      </c>
      <c r="M29" s="25" t="s">
        <v>102</v>
      </c>
      <c r="N29" s="25">
        <v>0</v>
      </c>
    </row>
    <row r="30" spans="1:30" ht="15.75" customHeight="1">
      <c r="A30" s="25" t="s">
        <v>77</v>
      </c>
      <c r="B30" s="25" t="s">
        <v>77</v>
      </c>
      <c r="C30" s="25" t="s">
        <v>108</v>
      </c>
      <c r="E30" s="25" t="s">
        <v>350</v>
      </c>
      <c r="F30" s="25" t="s">
        <v>358</v>
      </c>
      <c r="G30" s="25" t="s">
        <v>370</v>
      </c>
      <c r="H30" s="25" t="s">
        <v>371</v>
      </c>
      <c r="I30" s="25" t="s">
        <v>96</v>
      </c>
      <c r="K30" s="25" t="s">
        <v>350</v>
      </c>
      <c r="L30" s="25" t="s">
        <v>372</v>
      </c>
      <c r="M30" s="25" t="s">
        <v>102</v>
      </c>
      <c r="N30" s="25">
        <v>0</v>
      </c>
    </row>
    <row r="31" spans="1:30" ht="15.75" customHeight="1">
      <c r="A31" s="25" t="s">
        <v>79</v>
      </c>
      <c r="B31" s="25" t="s">
        <v>114</v>
      </c>
      <c r="C31" s="25" t="s">
        <v>108</v>
      </c>
      <c r="E31" s="25" t="s">
        <v>350</v>
      </c>
      <c r="F31" s="25" t="s">
        <v>360</v>
      </c>
      <c r="G31" s="25" t="s">
        <v>370</v>
      </c>
      <c r="H31" s="25" t="s">
        <v>371</v>
      </c>
      <c r="I31" s="25" t="s">
        <v>96</v>
      </c>
      <c r="K31" s="25" t="s">
        <v>350</v>
      </c>
      <c r="L31" s="25" t="s">
        <v>372</v>
      </c>
      <c r="M31" s="25" t="s">
        <v>102</v>
      </c>
      <c r="N31" s="25">
        <v>0</v>
      </c>
    </row>
    <row r="32" spans="1:30" ht="15.75" customHeight="1">
      <c r="A32" s="25" t="s">
        <v>373</v>
      </c>
      <c r="B32" s="25" t="s">
        <v>373</v>
      </c>
      <c r="C32" s="25" t="s">
        <v>96</v>
      </c>
      <c r="E32" s="25" t="s">
        <v>350</v>
      </c>
      <c r="F32" s="25" t="s">
        <v>374</v>
      </c>
      <c r="G32" s="25" t="s">
        <v>370</v>
      </c>
      <c r="H32" s="25" t="s">
        <v>371</v>
      </c>
      <c r="I32" s="25" t="s">
        <v>96</v>
      </c>
      <c r="K32" s="25" t="s">
        <v>350</v>
      </c>
      <c r="L32" s="25" t="s">
        <v>372</v>
      </c>
      <c r="M32" s="25" t="s">
        <v>102</v>
      </c>
      <c r="N32" s="25">
        <v>0</v>
      </c>
    </row>
    <row r="33" spans="1:14" ht="15.75" customHeight="1">
      <c r="A33" s="25" t="s">
        <v>82</v>
      </c>
      <c r="B33" s="25" t="s">
        <v>82</v>
      </c>
      <c r="C33" s="25" t="s">
        <v>116</v>
      </c>
      <c r="E33" s="25" t="s">
        <v>350</v>
      </c>
      <c r="F33" s="25" t="s">
        <v>362</v>
      </c>
      <c r="G33" s="25" t="s">
        <v>370</v>
      </c>
      <c r="H33" s="25" t="s">
        <v>371</v>
      </c>
      <c r="I33" s="25" t="s">
        <v>96</v>
      </c>
      <c r="K33" s="25" t="s">
        <v>350</v>
      </c>
      <c r="L33" s="25" t="s">
        <v>372</v>
      </c>
      <c r="M33" s="25" t="s">
        <v>102</v>
      </c>
      <c r="N33" s="25">
        <v>0</v>
      </c>
    </row>
    <row r="34" spans="1:14" ht="15.75" customHeight="1">
      <c r="A34" s="25" t="s">
        <v>46</v>
      </c>
      <c r="B34" s="25" t="s">
        <v>46</v>
      </c>
      <c r="C34" s="25" t="s">
        <v>96</v>
      </c>
      <c r="E34" s="25" t="s">
        <v>350</v>
      </c>
      <c r="F34" s="25" t="s">
        <v>363</v>
      </c>
      <c r="G34" s="25" t="s">
        <v>370</v>
      </c>
      <c r="H34" s="25" t="s">
        <v>371</v>
      </c>
      <c r="I34" s="25" t="s">
        <v>96</v>
      </c>
      <c r="K34" s="25" t="s">
        <v>350</v>
      </c>
      <c r="L34" s="25" t="s">
        <v>372</v>
      </c>
      <c r="M34" s="25" t="s">
        <v>102</v>
      </c>
      <c r="N34" s="25">
        <v>0</v>
      </c>
    </row>
    <row r="35" spans="1:14" ht="15.75" customHeight="1">
      <c r="A35" s="25" t="s">
        <v>63</v>
      </c>
      <c r="B35" s="25" t="s">
        <v>63</v>
      </c>
      <c r="C35" s="25" t="s">
        <v>96</v>
      </c>
      <c r="E35" s="25" t="s">
        <v>350</v>
      </c>
      <c r="F35" s="25" t="s">
        <v>364</v>
      </c>
      <c r="G35" s="25" t="s">
        <v>370</v>
      </c>
      <c r="H35" s="25" t="s">
        <v>371</v>
      </c>
      <c r="I35" s="25" t="s">
        <v>96</v>
      </c>
      <c r="K35" s="25" t="s">
        <v>350</v>
      </c>
      <c r="L35" s="25" t="s">
        <v>372</v>
      </c>
      <c r="M35" s="25" t="s">
        <v>102</v>
      </c>
      <c r="N35" s="25">
        <v>0</v>
      </c>
    </row>
    <row r="36" spans="1:14" ht="15.75" customHeight="1">
      <c r="A36" s="25" t="s">
        <v>58</v>
      </c>
      <c r="B36" s="25" t="s">
        <v>58</v>
      </c>
      <c r="C36" s="25" t="s">
        <v>96</v>
      </c>
      <c r="E36" s="25" t="s">
        <v>350</v>
      </c>
      <c r="F36" s="25" t="s">
        <v>365</v>
      </c>
      <c r="G36" s="25" t="s">
        <v>370</v>
      </c>
      <c r="H36" s="25" t="s">
        <v>371</v>
      </c>
      <c r="I36" s="25" t="s">
        <v>96</v>
      </c>
      <c r="K36" s="25" t="s">
        <v>350</v>
      </c>
      <c r="L36" s="25" t="s">
        <v>372</v>
      </c>
      <c r="M36" s="25" t="s">
        <v>102</v>
      </c>
      <c r="N36" s="25">
        <v>0</v>
      </c>
    </row>
    <row r="37" spans="1:14" ht="15.75" customHeight="1">
      <c r="A37" s="25" t="s">
        <v>52</v>
      </c>
      <c r="B37" s="25" t="s">
        <v>52</v>
      </c>
      <c r="C37" s="25" t="s">
        <v>96</v>
      </c>
      <c r="E37" s="25" t="s">
        <v>350</v>
      </c>
      <c r="F37" s="25" t="s">
        <v>366</v>
      </c>
      <c r="G37" s="25" t="s">
        <v>370</v>
      </c>
      <c r="H37" s="25" t="s">
        <v>371</v>
      </c>
      <c r="I37" s="25" t="s">
        <v>96</v>
      </c>
      <c r="K37" s="25" t="s">
        <v>350</v>
      </c>
      <c r="L37" s="25" t="s">
        <v>372</v>
      </c>
      <c r="M37" s="25" t="s">
        <v>102</v>
      </c>
      <c r="N37" s="25">
        <v>0</v>
      </c>
    </row>
    <row r="38" spans="1:14" ht="15.75" customHeight="1">
      <c r="A38" s="25" t="s">
        <v>75</v>
      </c>
      <c r="B38" s="25" t="s">
        <v>75</v>
      </c>
      <c r="C38" s="25" t="s">
        <v>96</v>
      </c>
      <c r="E38" s="25" t="s">
        <v>350</v>
      </c>
      <c r="F38" s="25" t="s">
        <v>367</v>
      </c>
      <c r="G38" s="25" t="s">
        <v>370</v>
      </c>
      <c r="H38" s="25" t="s">
        <v>371</v>
      </c>
      <c r="I38" s="25" t="s">
        <v>96</v>
      </c>
      <c r="K38" s="25" t="s">
        <v>350</v>
      </c>
      <c r="L38" s="25" t="s">
        <v>372</v>
      </c>
      <c r="M38" s="25" t="s">
        <v>102</v>
      </c>
      <c r="N38" s="25">
        <v>0</v>
      </c>
    </row>
    <row r="39" spans="1:14" ht="15.75" customHeight="1">
      <c r="A39" s="25" t="s">
        <v>375</v>
      </c>
      <c r="B39" s="25" t="s">
        <v>375</v>
      </c>
      <c r="C39" s="25" t="s">
        <v>96</v>
      </c>
      <c r="E39" s="25" t="s">
        <v>350</v>
      </c>
      <c r="F39" s="25" t="s">
        <v>376</v>
      </c>
      <c r="G39" s="25" t="s">
        <v>370</v>
      </c>
      <c r="H39" s="25" t="s">
        <v>371</v>
      </c>
      <c r="I39" s="25" t="s">
        <v>96</v>
      </c>
      <c r="K39" s="25" t="s">
        <v>350</v>
      </c>
      <c r="L39" s="25" t="s">
        <v>372</v>
      </c>
      <c r="M39" s="25" t="s">
        <v>102</v>
      </c>
      <c r="N39" s="25">
        <v>0</v>
      </c>
    </row>
    <row r="40" spans="1:14" ht="15.75" customHeight="1">
      <c r="A40" s="25" t="s">
        <v>66</v>
      </c>
      <c r="B40" s="25" t="s">
        <v>66</v>
      </c>
      <c r="C40" s="25" t="s">
        <v>96</v>
      </c>
      <c r="E40" s="25" t="s">
        <v>350</v>
      </c>
      <c r="F40" s="25" t="s">
        <v>368</v>
      </c>
      <c r="G40" s="25" t="s">
        <v>370</v>
      </c>
      <c r="H40" s="25" t="s">
        <v>371</v>
      </c>
      <c r="I40" s="25" t="s">
        <v>96</v>
      </c>
      <c r="K40" s="25" t="s">
        <v>350</v>
      </c>
      <c r="L40" s="25" t="s">
        <v>372</v>
      </c>
      <c r="M40" s="25" t="s">
        <v>102</v>
      </c>
      <c r="N40" s="25">
        <v>0</v>
      </c>
    </row>
    <row r="41" spans="1:14" ht="15.75" customHeight="1">
      <c r="A41" s="25" t="s">
        <v>370</v>
      </c>
      <c r="B41" s="25" t="s">
        <v>371</v>
      </c>
      <c r="C41" s="25" t="s">
        <v>96</v>
      </c>
      <c r="E41" s="25" t="s">
        <v>350</v>
      </c>
      <c r="F41" s="25" t="s">
        <v>372</v>
      </c>
      <c r="G41" s="25" t="s">
        <v>370</v>
      </c>
      <c r="H41" s="25" t="s">
        <v>371</v>
      </c>
      <c r="I41" s="25" t="s">
        <v>96</v>
      </c>
      <c r="K41" s="25" t="s">
        <v>350</v>
      </c>
      <c r="L41" s="25" t="s">
        <v>372</v>
      </c>
      <c r="M41" s="25" t="s">
        <v>124</v>
      </c>
      <c r="N41" s="25">
        <v>1</v>
      </c>
    </row>
    <row r="42" spans="1:14" ht="12.75">
      <c r="A42" s="25" t="s">
        <v>59</v>
      </c>
      <c r="B42" s="25" t="s">
        <v>150</v>
      </c>
      <c r="C42" s="25" t="s">
        <v>116</v>
      </c>
      <c r="E42" s="25" t="s">
        <v>350</v>
      </c>
      <c r="F42" s="25" t="s">
        <v>377</v>
      </c>
      <c r="G42" s="25" t="s">
        <v>370</v>
      </c>
      <c r="H42" s="25" t="s">
        <v>371</v>
      </c>
      <c r="I42" s="25" t="s">
        <v>96</v>
      </c>
      <c r="K42" s="25" t="s">
        <v>350</v>
      </c>
      <c r="L42" s="25" t="s">
        <v>372</v>
      </c>
      <c r="M42" s="25" t="s">
        <v>102</v>
      </c>
      <c r="N42" s="25">
        <v>0</v>
      </c>
    </row>
    <row r="43" spans="1:14" ht="12.75">
      <c r="A43" s="25" t="s">
        <v>118</v>
      </c>
      <c r="B43" s="25" t="s">
        <v>118</v>
      </c>
      <c r="C43" s="25" t="s">
        <v>96</v>
      </c>
      <c r="E43" s="25" t="s">
        <v>350</v>
      </c>
      <c r="F43" s="25" t="s">
        <v>369</v>
      </c>
      <c r="G43" s="25" t="s">
        <v>370</v>
      </c>
      <c r="H43" s="25" t="s">
        <v>371</v>
      </c>
      <c r="I43" s="25" t="s">
        <v>96</v>
      </c>
      <c r="K43" s="25" t="s">
        <v>350</v>
      </c>
      <c r="L43" s="25" t="s">
        <v>372</v>
      </c>
      <c r="M43" s="25" t="s">
        <v>102</v>
      </c>
      <c r="N43" s="25">
        <v>0</v>
      </c>
    </row>
    <row r="48" spans="1:14" ht="12.75">
      <c r="A48" s="3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Cover_LCIsource</vt:lpstr>
      <vt:lpstr>GT_manuf_V1A</vt:lpstr>
      <vt:lpstr>GT_F2</vt:lpstr>
      <vt:lpstr>LSB_V1B</vt:lpstr>
      <vt:lpstr>operation_LCI_Chàfer2019</vt:lpstr>
      <vt:lpstr>LCI_Perez2020</vt:lpstr>
      <vt:lpstr>LCI_Taşkın</vt:lpstr>
      <vt:lpstr>EI_HDV_truck_LCI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Susie WU</cp:lastModifiedBy>
  <dcterms:modified xsi:type="dcterms:W3CDTF">2024-06-21T17:27:10Z</dcterms:modified>
</cp:coreProperties>
</file>