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date1904="1" showInkAnnotation="0" autoCompressPictures="0"/>
  <mc:AlternateContent xmlns:mc="http://schemas.openxmlformats.org/markup-compatibility/2006">
    <mc:Choice Requires="x15">
      <x15ac:absPath xmlns:x15ac="http://schemas.microsoft.com/office/spreadsheetml/2010/11/ac" url="/Users/kyledexter/Documents/Teaching/Analysing_Environment/2016/Lecture1/"/>
    </mc:Choice>
  </mc:AlternateContent>
  <bookViews>
    <workbookView xWindow="80" yWindow="460" windowWidth="27080" windowHeight="17540" tabRatio="500"/>
  </bookViews>
  <sheets>
    <sheet name="Peru_Soil_Data.csv" sheetId="1" r:id="rId1"/>
    <sheet name="pH_Histogram" sheetId="2" r:id="rId2"/>
    <sheet name="pH_vs_habitat" sheetId="3" r:id="rId3"/>
    <sheet name="pH_habitat_ANOVA" sheetId="4" r:id="rId4"/>
    <sheet name="phosphorous_vs_silt" sheetId="5" r:id="rId5"/>
    <sheet name="log_phosphorous_vs_silt" sheetId="6" r:id="rId6"/>
    <sheet name="Phosphorous_vs_pH" sheetId="7" r:id="rId7"/>
    <sheet name="Phosphorous_vs_pH_nonparametric" sheetId="8" r:id="rId8"/>
    <sheet name="pH_vs_BaseSaturation" sheetId="9" r:id="rId9"/>
    <sheet name="chi squared tests" sheetId="11"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1" i="11" l="1"/>
  <c r="B18" i="11"/>
  <c r="C39" i="11"/>
  <c r="B39" i="11"/>
  <c r="C38" i="11"/>
  <c r="B38" i="11"/>
  <c r="C34" i="11"/>
  <c r="B34" i="11"/>
  <c r="D33" i="11"/>
  <c r="D32" i="11"/>
  <c r="C12" i="11"/>
  <c r="B16" i="11"/>
  <c r="A16" i="11"/>
  <c r="J17" i="7"/>
  <c r="B26" i="6"/>
  <c r="B25" i="6"/>
  <c r="B24" i="6"/>
  <c r="B23" i="6"/>
  <c r="B22" i="6"/>
  <c r="B21" i="6"/>
  <c r="B20" i="6"/>
  <c r="B19" i="6"/>
  <c r="B18" i="6"/>
  <c r="B17" i="6"/>
  <c r="B16" i="6"/>
  <c r="B15" i="6"/>
  <c r="B14" i="6"/>
  <c r="B13" i="6"/>
  <c r="B12" i="6"/>
  <c r="B11" i="6"/>
  <c r="B10" i="6"/>
  <c r="B9" i="6"/>
  <c r="B8" i="6"/>
  <c r="B7" i="6"/>
  <c r="B6" i="6"/>
  <c r="B5" i="6"/>
  <c r="B4" i="6"/>
  <c r="B3" i="6"/>
  <c r="B2" i="6"/>
  <c r="G3" i="3"/>
  <c r="G2" i="3"/>
  <c r="F3" i="3"/>
  <c r="F2" i="3"/>
  <c r="H3" i="3"/>
  <c r="H2" i="3"/>
  <c r="E3" i="3"/>
  <c r="E2" i="3"/>
  <c r="G3" i="2"/>
  <c r="G4" i="2"/>
  <c r="G5" i="2"/>
  <c r="G6" i="2"/>
  <c r="G7" i="2"/>
  <c r="G8" i="2"/>
  <c r="G9" i="2"/>
  <c r="G2" i="2"/>
</calcChain>
</file>

<file path=xl/sharedStrings.xml><?xml version="1.0" encoding="utf-8"?>
<sst xmlns="http://schemas.openxmlformats.org/spreadsheetml/2006/main" count="318" uniqueCount="134">
  <si>
    <t>Survey</t>
  </si>
  <si>
    <t>Site</t>
  </si>
  <si>
    <t>River_Basin</t>
  </si>
  <si>
    <t>Habitat</t>
  </si>
  <si>
    <t>Soil_pH</t>
  </si>
  <si>
    <t>Nitrate_Nitrogen</t>
  </si>
  <si>
    <t>Phosphorus</t>
  </si>
  <si>
    <t>Calcium</t>
  </si>
  <si>
    <t>Magnesium</t>
  </si>
  <si>
    <t>Potassium</t>
  </si>
  <si>
    <t>Sodium</t>
  </si>
  <si>
    <t>Manganese</t>
  </si>
  <si>
    <t>Copper</t>
  </si>
  <si>
    <t>Zinc</t>
  </si>
  <si>
    <t>Boron</t>
  </si>
  <si>
    <t>Cation_Exchange_Capacity</t>
  </si>
  <si>
    <t>Total_Base_Saturation</t>
  </si>
  <si>
    <t>Sand</t>
  </si>
  <si>
    <t>Silt</t>
  </si>
  <si>
    <t>Clay</t>
  </si>
  <si>
    <t>Blanquillo_floodplain</t>
  </si>
  <si>
    <t>Blanquillo</t>
  </si>
  <si>
    <t>Madre_de_Dios</t>
  </si>
  <si>
    <t>floodplain</t>
  </si>
  <si>
    <t>BocaManu_floodplain</t>
  </si>
  <si>
    <t>BocaManu</t>
  </si>
  <si>
    <t>Manu</t>
  </si>
  <si>
    <t>Camungo_floodplain</t>
  </si>
  <si>
    <t>Camungo</t>
  </si>
  <si>
    <t>CICRA_floodplain</t>
  </si>
  <si>
    <t>CICRA</t>
  </si>
  <si>
    <t>Los_Amigos</t>
  </si>
  <si>
    <t>CM2_floodplain</t>
  </si>
  <si>
    <t>CM2</t>
  </si>
  <si>
    <t>CM3_floodplain</t>
  </si>
  <si>
    <t>CM3</t>
  </si>
  <si>
    <t>CochaCashu_floodplain</t>
  </si>
  <si>
    <t>CochaCashu</t>
  </si>
  <si>
    <t>LasPiedras_floodplain</t>
  </si>
  <si>
    <t>LasPiedras</t>
  </si>
  <si>
    <t>Las_Piedras</t>
  </si>
  <si>
    <t>Maizal_floodplain</t>
  </si>
  <si>
    <t>Maizal</t>
  </si>
  <si>
    <t>Otorongo_floodplain</t>
  </si>
  <si>
    <t>Otorongo</t>
  </si>
  <si>
    <t>Pakitza_floodplain</t>
  </si>
  <si>
    <t>Pakitza</t>
  </si>
  <si>
    <t>Refugio_floodplain</t>
  </si>
  <si>
    <t>Refugio</t>
  </si>
  <si>
    <t>Salvador_floodplain</t>
  </si>
  <si>
    <t>Salvador</t>
  </si>
  <si>
    <t>Tambopata_floodplain</t>
  </si>
  <si>
    <t>Tambopata</t>
  </si>
  <si>
    <t>BocaManu_upland</t>
  </si>
  <si>
    <t>upland</t>
  </si>
  <si>
    <t>CICRA_upland</t>
  </si>
  <si>
    <t>CM2_upland</t>
  </si>
  <si>
    <t>CM3_upland</t>
  </si>
  <si>
    <t>CochaCashu_upland</t>
  </si>
  <si>
    <t>LasPiedras_upland</t>
  </si>
  <si>
    <t>Maizal_upland</t>
  </si>
  <si>
    <t>Pakitza_upland</t>
  </si>
  <si>
    <t>Refugio_upland</t>
  </si>
  <si>
    <t>Salvador_upland</t>
  </si>
  <si>
    <t>Tambopata_upland</t>
  </si>
  <si>
    <t>Intervals</t>
  </si>
  <si>
    <t>Bin</t>
  </si>
  <si>
    <t>More</t>
  </si>
  <si>
    <t>Frequency</t>
  </si>
  <si>
    <t>Floodplain</t>
  </si>
  <si>
    <t>Upland</t>
  </si>
  <si>
    <t>Mean</t>
  </si>
  <si>
    <t>Standar Error</t>
  </si>
  <si>
    <t>Standard Deviation</t>
  </si>
  <si>
    <t>Count</t>
  </si>
  <si>
    <t>pH</t>
  </si>
  <si>
    <t>Anova: Single Factor</t>
  </si>
  <si>
    <t>SUMMARY</t>
  </si>
  <si>
    <t>Groups</t>
  </si>
  <si>
    <t>Sum</t>
  </si>
  <si>
    <t>Average</t>
  </si>
  <si>
    <t>Variance</t>
  </si>
  <si>
    <t>ANOVA</t>
  </si>
  <si>
    <t>Source of Variation</t>
  </si>
  <si>
    <t>SS</t>
  </si>
  <si>
    <t>df</t>
  </si>
  <si>
    <t>MS</t>
  </si>
  <si>
    <t>F</t>
  </si>
  <si>
    <t>P-value</t>
  </si>
  <si>
    <t>F crit</t>
  </si>
  <si>
    <t>Between Groups</t>
  </si>
  <si>
    <t>Within Groups</t>
  </si>
  <si>
    <t>Total</t>
  </si>
  <si>
    <t>Log_Phosphorus</t>
  </si>
  <si>
    <t>SUMMARY OUTPUT</t>
  </si>
  <si>
    <t>Regression Statistics</t>
  </si>
  <si>
    <t>Multiple R</t>
  </si>
  <si>
    <t>R Square</t>
  </si>
  <si>
    <t>Adjusted R Square</t>
  </si>
  <si>
    <t>Standard Error</t>
  </si>
  <si>
    <t>Observations</t>
  </si>
  <si>
    <t>Regression</t>
  </si>
  <si>
    <t>Residual</t>
  </si>
  <si>
    <t>Intercept</t>
  </si>
  <si>
    <t>Significance F</t>
  </si>
  <si>
    <t>Coefficients</t>
  </si>
  <si>
    <t>t Stat</t>
  </si>
  <si>
    <t>Lower 95%</t>
  </si>
  <si>
    <t>Upper 95%</t>
  </si>
  <si>
    <t>Lower 95.0%</t>
  </si>
  <si>
    <t>Upper 95.0%</t>
  </si>
  <si>
    <t>X Variable 1</t>
  </si>
  <si>
    <t>RESIDUAL OUTPUT</t>
  </si>
  <si>
    <t>Observation</t>
  </si>
  <si>
    <t>Predicted Y</t>
  </si>
  <si>
    <t>Residuals</t>
  </si>
  <si>
    <t>PROBABILITY OUTPUT</t>
  </si>
  <si>
    <t>Percentile</t>
  </si>
  <si>
    <t>Y</t>
  </si>
  <si>
    <t>Column 1</t>
  </si>
  <si>
    <t>Column 2</t>
  </si>
  <si>
    <t>Soil_pH_rank</t>
  </si>
  <si>
    <t>Phosphorous_rank</t>
  </si>
  <si>
    <r>
      <t xml:space="preserve">In a study of oviposition behaviour of tropical butterflies, gravid female </t>
    </r>
    <r>
      <rPr>
        <i/>
        <sz val="12"/>
        <color theme="1"/>
        <rFont val="Times New Roman"/>
      </rPr>
      <t>Heliconius</t>
    </r>
    <r>
      <rPr>
        <sz val="12"/>
        <color theme="1"/>
        <rFont val="Times New Roman"/>
      </rPr>
      <t xml:space="preserve"> were placed individually in chambers containing two leaves from the </t>
    </r>
    <r>
      <rPr>
        <i/>
        <sz val="12"/>
        <color theme="1"/>
        <rFont val="Times New Roman"/>
      </rPr>
      <t>Passiflora</t>
    </r>
    <r>
      <rPr>
        <sz val="12"/>
        <color theme="1"/>
        <rFont val="Times New Roman"/>
      </rPr>
      <t xml:space="preserve"> vine. One of these leaves was smooth, while the other possessed structures mimicking butterfly eggs. The females were observed, and the leaf type on which the first egg was laid was recorded. The results were:</t>
    </r>
  </si>
  <si>
    <t>Smooth Leaf</t>
  </si>
  <si>
    <t>Egg Mimic</t>
  </si>
  <si>
    <t>Expected</t>
  </si>
  <si>
    <t>Chi square P</t>
  </si>
  <si>
    <t>In a study of the feeding behaviour of garter snakes, naïve young were offered slugs as food. Individuals either struck at and eat the slug, or ignored the slug. Samples of young taken from two habitats were used in the trials. The first was from a humid coastal population, and the second from a dry inland population. The results of the trial were:</t>
  </si>
  <si>
    <t>Coast</t>
  </si>
  <si>
    <t>Inland</t>
  </si>
  <si>
    <t>Strikes</t>
  </si>
  <si>
    <t>Ignores</t>
  </si>
  <si>
    <t>Observed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</si>
</sst>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i/>
      <sz val="12"/>
      <color theme="1"/>
      <name val="Calibri"/>
      <family val="2"/>
      <scheme val="minor"/>
    </font>
    <font>
      <sz val="12"/>
      <color theme="1"/>
      <name val="Times New Roman"/>
    </font>
    <font>
      <i/>
      <sz val="12"/>
      <color theme="1"/>
      <name val="Times New Roman"/>
    </font>
  </fonts>
  <fills count="2">
    <fill>
      <patternFill patternType="none"/>
    </fill>
    <fill>
      <patternFill patternType="gray125"/>
    </fill>
  </fills>
  <borders count="3">
    <border>
      <left/>
      <right/>
      <top/>
      <bottom/>
      <diagonal/>
    </border>
    <border>
      <left/>
      <right/>
      <top/>
      <bottom style="medium">
        <color auto="1"/>
      </bottom>
      <diagonal/>
    </border>
    <border>
      <left/>
      <right/>
      <top style="medium">
        <color auto="1"/>
      </top>
      <bottom style="thin">
        <color auto="1"/>
      </bottom>
      <diagonal/>
    </border>
  </borders>
  <cellStyleXfs count="1">
    <xf numFmtId="0" fontId="0" fillId="0" borderId="0"/>
  </cellStyleXfs>
  <cellXfs count="10">
    <xf numFmtId="0" fontId="0" fillId="0" borderId="0" xfId="0"/>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0" fillId="0" borderId="0" xfId="0" applyAlignment="1"/>
    <xf numFmtId="0" fontId="2" fillId="0" borderId="0" xfId="0" applyFont="1" applyAlignment="1">
      <alignment wrapText="1"/>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pH_Histogram!$F$1</c:f>
              <c:strCache>
                <c:ptCount val="1"/>
                <c:pt idx="0">
                  <c:v>Frequency</c:v>
                </c:pt>
              </c:strCache>
            </c:strRef>
          </c:tx>
          <c:spPr>
            <a:solidFill>
              <a:schemeClr val="accent1"/>
            </a:solidFill>
            <a:ln>
              <a:noFill/>
            </a:ln>
            <a:effectLst/>
          </c:spPr>
          <c:invertIfNegative val="0"/>
          <c:cat>
            <c:numRef>
              <c:f>pH_Histogram!$E$2:$E$9</c:f>
              <c:numCache>
                <c:formatCode>General</c:formatCode>
                <c:ptCount val="8"/>
                <c:pt idx="0">
                  <c:v>4.0</c:v>
                </c:pt>
                <c:pt idx="1">
                  <c:v>4.4</c:v>
                </c:pt>
                <c:pt idx="2">
                  <c:v>4.8</c:v>
                </c:pt>
                <c:pt idx="3">
                  <c:v>5.2</c:v>
                </c:pt>
                <c:pt idx="4">
                  <c:v>5.6</c:v>
                </c:pt>
                <c:pt idx="5">
                  <c:v>6.0</c:v>
                </c:pt>
                <c:pt idx="6">
                  <c:v>6.4</c:v>
                </c:pt>
                <c:pt idx="7">
                  <c:v>6.8</c:v>
                </c:pt>
              </c:numCache>
            </c:numRef>
          </c:cat>
          <c:val>
            <c:numRef>
              <c:f>pH_Histogram!$F$2:$F$9</c:f>
              <c:numCache>
                <c:formatCode>General</c:formatCode>
                <c:ptCount val="8"/>
                <c:pt idx="0">
                  <c:v>1.0</c:v>
                </c:pt>
                <c:pt idx="1">
                  <c:v>5.0</c:v>
                </c:pt>
                <c:pt idx="2">
                  <c:v>2.0</c:v>
                </c:pt>
                <c:pt idx="3">
                  <c:v>5.0</c:v>
                </c:pt>
                <c:pt idx="4">
                  <c:v>4.0</c:v>
                </c:pt>
                <c:pt idx="5">
                  <c:v>3.0</c:v>
                </c:pt>
                <c:pt idx="6">
                  <c:v>4.0</c:v>
                </c:pt>
                <c:pt idx="7">
                  <c:v>1.0</c:v>
                </c:pt>
              </c:numCache>
            </c:numRef>
          </c:val>
        </c:ser>
        <c:dLbls>
          <c:showLegendKey val="0"/>
          <c:showVal val="0"/>
          <c:showCatName val="0"/>
          <c:showSerName val="0"/>
          <c:showPercent val="0"/>
          <c:showBubbleSize val="0"/>
        </c:dLbls>
        <c:gapWidth val="219"/>
        <c:overlap val="-27"/>
        <c:axId val="-532445952"/>
        <c:axId val="-533135248"/>
      </c:barChart>
      <c:lineChart>
        <c:grouping val="standard"/>
        <c:varyColors val="0"/>
        <c:ser>
          <c:idx val="1"/>
          <c:order val="1"/>
          <c:tx>
            <c:v>Normal</c:v>
          </c:tx>
          <c:spPr>
            <a:ln w="28575" cap="rnd">
              <a:solidFill>
                <a:schemeClr val="accent2"/>
              </a:solidFill>
              <a:round/>
            </a:ln>
            <a:effectLst/>
          </c:spPr>
          <c:marker>
            <c:symbol val="none"/>
          </c:marker>
          <c:cat>
            <c:numRef>
              <c:f>pH_Histogram!$E$2:$E$9</c:f>
              <c:numCache>
                <c:formatCode>General</c:formatCode>
                <c:ptCount val="8"/>
                <c:pt idx="0">
                  <c:v>4.0</c:v>
                </c:pt>
                <c:pt idx="1">
                  <c:v>4.4</c:v>
                </c:pt>
                <c:pt idx="2">
                  <c:v>4.8</c:v>
                </c:pt>
                <c:pt idx="3">
                  <c:v>5.2</c:v>
                </c:pt>
                <c:pt idx="4">
                  <c:v>5.6</c:v>
                </c:pt>
                <c:pt idx="5">
                  <c:v>6.0</c:v>
                </c:pt>
                <c:pt idx="6">
                  <c:v>6.4</c:v>
                </c:pt>
                <c:pt idx="7">
                  <c:v>6.8</c:v>
                </c:pt>
              </c:numCache>
            </c:numRef>
          </c:cat>
          <c:val>
            <c:numRef>
              <c:f>pH_Histogram!$G$2:$G$9</c:f>
              <c:numCache>
                <c:formatCode>General</c:formatCode>
                <c:ptCount val="8"/>
                <c:pt idx="0">
                  <c:v>0.153185307204095</c:v>
                </c:pt>
                <c:pt idx="1">
                  <c:v>0.291847033665286</c:v>
                </c:pt>
                <c:pt idx="2">
                  <c:v>0.432681270744402</c:v>
                </c:pt>
                <c:pt idx="3">
                  <c:v>0.499178131327068</c:v>
                </c:pt>
                <c:pt idx="4">
                  <c:v>0.448144062431972</c:v>
                </c:pt>
                <c:pt idx="5">
                  <c:v>0.313079321467891</c:v>
                </c:pt>
                <c:pt idx="6">
                  <c:v>0.170202432435075</c:v>
                </c:pt>
                <c:pt idx="7">
                  <c:v>0.0720031974231469</c:v>
                </c:pt>
              </c:numCache>
            </c:numRef>
          </c:val>
          <c:smooth val="0"/>
        </c:ser>
        <c:dLbls>
          <c:showLegendKey val="0"/>
          <c:showVal val="0"/>
          <c:showCatName val="0"/>
          <c:showSerName val="0"/>
          <c:showPercent val="0"/>
          <c:showBubbleSize val="0"/>
        </c:dLbls>
        <c:marker val="1"/>
        <c:smooth val="0"/>
        <c:axId val="-995830608"/>
        <c:axId val="-592003360"/>
      </c:lineChart>
      <c:catAx>
        <c:axId val="-53244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a:t>
                </a:r>
                <a:r>
                  <a:rPr lang="en-US" baseline="0"/>
                  <a:t> pH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35248"/>
        <c:crosses val="autoZero"/>
        <c:auto val="1"/>
        <c:lblAlgn val="ctr"/>
        <c:lblOffset val="100"/>
        <c:noMultiLvlLbl val="0"/>
      </c:catAx>
      <c:valAx>
        <c:axId val="-53313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45952"/>
        <c:crosses val="autoZero"/>
        <c:crossBetween val="between"/>
      </c:valAx>
      <c:valAx>
        <c:axId val="-592003360"/>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830608"/>
        <c:crosses val="max"/>
        <c:crossBetween val="between"/>
      </c:valAx>
      <c:catAx>
        <c:axId val="-995830608"/>
        <c:scaling>
          <c:orientation val="minMax"/>
        </c:scaling>
        <c:delete val="1"/>
        <c:axPos val="b"/>
        <c:numFmt formatCode="General" sourceLinked="1"/>
        <c:majorTickMark val="out"/>
        <c:minorTickMark val="none"/>
        <c:tickLblPos val="nextTo"/>
        <c:crossAx val="-59200336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Probability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log_phosphorous_vs_silt!$E$54:$E$78</c:f>
              <c:numCache>
                <c:formatCode>General</c:formatCode>
                <c:ptCount val="25"/>
                <c:pt idx="0">
                  <c:v>2.0</c:v>
                </c:pt>
                <c:pt idx="1">
                  <c:v>6.0</c:v>
                </c:pt>
                <c:pt idx="2">
                  <c:v>10.0</c:v>
                </c:pt>
                <c:pt idx="3">
                  <c:v>14.0</c:v>
                </c:pt>
                <c:pt idx="4">
                  <c:v>18.0</c:v>
                </c:pt>
                <c:pt idx="5">
                  <c:v>22.0</c:v>
                </c:pt>
                <c:pt idx="6">
                  <c:v>26.0</c:v>
                </c:pt>
                <c:pt idx="7">
                  <c:v>30.0</c:v>
                </c:pt>
                <c:pt idx="8">
                  <c:v>34.0</c:v>
                </c:pt>
                <c:pt idx="9">
                  <c:v>38.0</c:v>
                </c:pt>
                <c:pt idx="10">
                  <c:v>42.0</c:v>
                </c:pt>
                <c:pt idx="11">
                  <c:v>46.0</c:v>
                </c:pt>
                <c:pt idx="12">
                  <c:v>50.0</c:v>
                </c:pt>
                <c:pt idx="13">
                  <c:v>54.0</c:v>
                </c:pt>
                <c:pt idx="14">
                  <c:v>58.0</c:v>
                </c:pt>
                <c:pt idx="15">
                  <c:v>62.0</c:v>
                </c:pt>
                <c:pt idx="16">
                  <c:v>66.0</c:v>
                </c:pt>
                <c:pt idx="17">
                  <c:v>70.0</c:v>
                </c:pt>
                <c:pt idx="18">
                  <c:v>74.0</c:v>
                </c:pt>
                <c:pt idx="19">
                  <c:v>78.0</c:v>
                </c:pt>
                <c:pt idx="20">
                  <c:v>82.0</c:v>
                </c:pt>
                <c:pt idx="21">
                  <c:v>86.0</c:v>
                </c:pt>
                <c:pt idx="22">
                  <c:v>90.0</c:v>
                </c:pt>
                <c:pt idx="23">
                  <c:v>94.0</c:v>
                </c:pt>
                <c:pt idx="24">
                  <c:v>98.0</c:v>
                </c:pt>
              </c:numCache>
            </c:numRef>
          </c:xVal>
          <c:yVal>
            <c:numRef>
              <c:f>log_phosphorous_vs_silt!$F$54:$F$78</c:f>
              <c:numCache>
                <c:formatCode>General</c:formatCode>
                <c:ptCount val="25"/>
                <c:pt idx="0">
                  <c:v>0.255272505103306</c:v>
                </c:pt>
                <c:pt idx="1">
                  <c:v>0.301029995663981</c:v>
                </c:pt>
                <c:pt idx="2">
                  <c:v>0.301029995663981</c:v>
                </c:pt>
                <c:pt idx="3">
                  <c:v>0.397940008672038</c:v>
                </c:pt>
                <c:pt idx="4">
                  <c:v>0.477121254719662</c:v>
                </c:pt>
                <c:pt idx="5">
                  <c:v>0.518513939877887</c:v>
                </c:pt>
                <c:pt idx="6">
                  <c:v>0.544068044350276</c:v>
                </c:pt>
                <c:pt idx="7">
                  <c:v>0.544068044350276</c:v>
                </c:pt>
                <c:pt idx="8">
                  <c:v>0.57978359661681</c:v>
                </c:pt>
                <c:pt idx="9">
                  <c:v>0.602059991327962</c:v>
                </c:pt>
                <c:pt idx="10">
                  <c:v>0.602059991327962</c:v>
                </c:pt>
                <c:pt idx="11">
                  <c:v>0.602059991327962</c:v>
                </c:pt>
                <c:pt idx="12">
                  <c:v>0.633468455579586</c:v>
                </c:pt>
                <c:pt idx="13">
                  <c:v>0.653212513775344</c:v>
                </c:pt>
                <c:pt idx="14">
                  <c:v>0.653212513775344</c:v>
                </c:pt>
                <c:pt idx="15">
                  <c:v>0.698970004336019</c:v>
                </c:pt>
                <c:pt idx="16">
                  <c:v>0.732393759822968</c:v>
                </c:pt>
                <c:pt idx="17">
                  <c:v>0.740362689494244</c:v>
                </c:pt>
                <c:pt idx="18">
                  <c:v>0.812913356642856</c:v>
                </c:pt>
                <c:pt idx="19">
                  <c:v>0.977723605288848</c:v>
                </c:pt>
                <c:pt idx="20">
                  <c:v>1.146128035678238</c:v>
                </c:pt>
                <c:pt idx="21">
                  <c:v>1.267171728403014</c:v>
                </c:pt>
                <c:pt idx="22">
                  <c:v>1.453318340047038</c:v>
                </c:pt>
                <c:pt idx="23">
                  <c:v>1.550228353055094</c:v>
                </c:pt>
                <c:pt idx="24">
                  <c:v>1.755874855672491</c:v>
                </c:pt>
              </c:numCache>
            </c:numRef>
          </c:yVal>
          <c:smooth val="0"/>
        </c:ser>
        <c:dLbls>
          <c:showLegendKey val="0"/>
          <c:showVal val="0"/>
          <c:showCatName val="0"/>
          <c:showSerName val="0"/>
          <c:showPercent val="0"/>
          <c:showBubbleSize val="0"/>
        </c:dLbls>
        <c:axId val="-994994048"/>
        <c:axId val="-994986480"/>
      </c:scatterChart>
      <c:valAx>
        <c:axId val="-99499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Sample Percentile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86480"/>
        <c:crosses val="autoZero"/>
        <c:crossBetween val="midCat"/>
      </c:valAx>
      <c:valAx>
        <c:axId val="-994986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94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Phosphorous_vs_pH!$B$1</c:f>
              <c:strCache>
                <c:ptCount val="1"/>
                <c:pt idx="0">
                  <c:v>Phosphorus</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29547025371829"/>
                  <c:y val="-0.4881448673082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Phosphorous_vs_pH!$A$2:$A$26</c:f>
              <c:numCache>
                <c:formatCode>General</c:formatCode>
                <c:ptCount val="25"/>
                <c:pt idx="0">
                  <c:v>5.2</c:v>
                </c:pt>
                <c:pt idx="1">
                  <c:v>5.9</c:v>
                </c:pt>
                <c:pt idx="2">
                  <c:v>6.2</c:v>
                </c:pt>
                <c:pt idx="3">
                  <c:v>4.9</c:v>
                </c:pt>
                <c:pt idx="4">
                  <c:v>5.4</c:v>
                </c:pt>
                <c:pt idx="5">
                  <c:v>5.0</c:v>
                </c:pt>
                <c:pt idx="6">
                  <c:v>5.8</c:v>
                </c:pt>
                <c:pt idx="7">
                  <c:v>5.3</c:v>
                </c:pt>
                <c:pt idx="8">
                  <c:v>6.7</c:v>
                </c:pt>
                <c:pt idx="9">
                  <c:v>6.4</c:v>
                </c:pt>
                <c:pt idx="10">
                  <c:v>6.2</c:v>
                </c:pt>
                <c:pt idx="11">
                  <c:v>5.3</c:v>
                </c:pt>
                <c:pt idx="12">
                  <c:v>6.4</c:v>
                </c:pt>
                <c:pt idx="13">
                  <c:v>5.0</c:v>
                </c:pt>
                <c:pt idx="14">
                  <c:v>4.4</c:v>
                </c:pt>
                <c:pt idx="15">
                  <c:v>4.0</c:v>
                </c:pt>
                <c:pt idx="16">
                  <c:v>4.2</c:v>
                </c:pt>
                <c:pt idx="17">
                  <c:v>4.9</c:v>
                </c:pt>
                <c:pt idx="18">
                  <c:v>4.6</c:v>
                </c:pt>
                <c:pt idx="19">
                  <c:v>5.6</c:v>
                </c:pt>
                <c:pt idx="20">
                  <c:v>5.9</c:v>
                </c:pt>
                <c:pt idx="21">
                  <c:v>4.5</c:v>
                </c:pt>
                <c:pt idx="22">
                  <c:v>4.4</c:v>
                </c:pt>
                <c:pt idx="23">
                  <c:v>4.3</c:v>
                </c:pt>
                <c:pt idx="24">
                  <c:v>4.2</c:v>
                </c:pt>
              </c:numCache>
            </c:numRef>
          </c:xVal>
          <c:yVal>
            <c:numRef>
              <c:f>Phosphorous_vs_pH!$B$2:$B$26</c:f>
              <c:numCache>
                <c:formatCode>General</c:formatCode>
                <c:ptCount val="25"/>
                <c:pt idx="0">
                  <c:v>6.5</c:v>
                </c:pt>
                <c:pt idx="1">
                  <c:v>5.5</c:v>
                </c:pt>
                <c:pt idx="2">
                  <c:v>57.0</c:v>
                </c:pt>
                <c:pt idx="3">
                  <c:v>3.3</c:v>
                </c:pt>
                <c:pt idx="4">
                  <c:v>3.5</c:v>
                </c:pt>
                <c:pt idx="5">
                  <c:v>2.0</c:v>
                </c:pt>
                <c:pt idx="6">
                  <c:v>28.4</c:v>
                </c:pt>
                <c:pt idx="7">
                  <c:v>3.8</c:v>
                </c:pt>
                <c:pt idx="8">
                  <c:v>35.5</c:v>
                </c:pt>
                <c:pt idx="9">
                  <c:v>18.5</c:v>
                </c:pt>
                <c:pt idx="10">
                  <c:v>9.5</c:v>
                </c:pt>
                <c:pt idx="11">
                  <c:v>3.5</c:v>
                </c:pt>
                <c:pt idx="12">
                  <c:v>14.0</c:v>
                </c:pt>
                <c:pt idx="13">
                  <c:v>5.0</c:v>
                </c:pt>
                <c:pt idx="14">
                  <c:v>4.0</c:v>
                </c:pt>
                <c:pt idx="15">
                  <c:v>4.0</c:v>
                </c:pt>
                <c:pt idx="16">
                  <c:v>3.0</c:v>
                </c:pt>
                <c:pt idx="17">
                  <c:v>2.0</c:v>
                </c:pt>
                <c:pt idx="18">
                  <c:v>5.4</c:v>
                </c:pt>
                <c:pt idx="19">
                  <c:v>1.8</c:v>
                </c:pt>
                <c:pt idx="20">
                  <c:v>4.0</c:v>
                </c:pt>
                <c:pt idx="21">
                  <c:v>4.5</c:v>
                </c:pt>
                <c:pt idx="22">
                  <c:v>2.5</c:v>
                </c:pt>
                <c:pt idx="23">
                  <c:v>4.5</c:v>
                </c:pt>
                <c:pt idx="24">
                  <c:v>4.3</c:v>
                </c:pt>
              </c:numCache>
            </c:numRef>
          </c:yVal>
          <c:smooth val="0"/>
        </c:ser>
        <c:dLbls>
          <c:showLegendKey val="0"/>
          <c:showVal val="0"/>
          <c:showCatName val="0"/>
          <c:showSerName val="0"/>
          <c:showPercent val="0"/>
          <c:showBubbleSize val="0"/>
        </c:dLbls>
        <c:axId val="-994598144"/>
        <c:axId val="-994593616"/>
      </c:scatterChart>
      <c:valAx>
        <c:axId val="-99459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93616"/>
        <c:crosses val="autoZero"/>
        <c:crossBetween val="midCat"/>
      </c:valAx>
      <c:valAx>
        <c:axId val="-99459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98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Phosphorous_vs_pH_nonparametric!$D$1</c:f>
              <c:strCache>
                <c:ptCount val="1"/>
                <c:pt idx="0">
                  <c:v>Phosphorous_rank</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0374978127734"/>
                  <c:y val="-0.34360382035578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Phosphorous_vs_pH_nonparametric!$C$2:$C$26</c:f>
              <c:numCache>
                <c:formatCode>General</c:formatCode>
                <c:ptCount val="25"/>
                <c:pt idx="0">
                  <c:v>17.0</c:v>
                </c:pt>
                <c:pt idx="1">
                  <c:v>10.0</c:v>
                </c:pt>
                <c:pt idx="2">
                  <c:v>11.0</c:v>
                </c:pt>
                <c:pt idx="3">
                  <c:v>6.0</c:v>
                </c:pt>
                <c:pt idx="4">
                  <c:v>2.0</c:v>
                </c:pt>
                <c:pt idx="5">
                  <c:v>9.0</c:v>
                </c:pt>
                <c:pt idx="6">
                  <c:v>15.0</c:v>
                </c:pt>
                <c:pt idx="7">
                  <c:v>16.0</c:v>
                </c:pt>
                <c:pt idx="8">
                  <c:v>14.0</c:v>
                </c:pt>
                <c:pt idx="9">
                  <c:v>1.0</c:v>
                </c:pt>
                <c:pt idx="10">
                  <c:v>5.0</c:v>
                </c:pt>
                <c:pt idx="11">
                  <c:v>20.0</c:v>
                </c:pt>
                <c:pt idx="12">
                  <c:v>3.0</c:v>
                </c:pt>
                <c:pt idx="13">
                  <c:v>4.0</c:v>
                </c:pt>
                <c:pt idx="14">
                  <c:v>7.0</c:v>
                </c:pt>
                <c:pt idx="15">
                  <c:v>12.0</c:v>
                </c:pt>
                <c:pt idx="16">
                  <c:v>8.0</c:v>
                </c:pt>
                <c:pt idx="17">
                  <c:v>19.0</c:v>
                </c:pt>
                <c:pt idx="18">
                  <c:v>13.0</c:v>
                </c:pt>
                <c:pt idx="19">
                  <c:v>22.0</c:v>
                </c:pt>
                <c:pt idx="20">
                  <c:v>24.0</c:v>
                </c:pt>
                <c:pt idx="21">
                  <c:v>23.0</c:v>
                </c:pt>
                <c:pt idx="22">
                  <c:v>18.0</c:v>
                </c:pt>
                <c:pt idx="23">
                  <c:v>25.0</c:v>
                </c:pt>
                <c:pt idx="24">
                  <c:v>21.0</c:v>
                </c:pt>
              </c:numCache>
            </c:numRef>
          </c:xVal>
          <c:yVal>
            <c:numRef>
              <c:f>Phosphorous_vs_pH_nonparametric!$D$2:$D$26</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yVal>
          <c:smooth val="0"/>
        </c:ser>
        <c:dLbls>
          <c:showLegendKey val="0"/>
          <c:showVal val="0"/>
          <c:showCatName val="0"/>
          <c:showSerName val="0"/>
          <c:showPercent val="0"/>
          <c:showBubbleSize val="0"/>
        </c:dLbls>
        <c:axId val="-553880032"/>
        <c:axId val="-553875472"/>
      </c:scatterChart>
      <c:valAx>
        <c:axId val="-5538800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75472"/>
        <c:crosses val="autoZero"/>
        <c:crossBetween val="midCat"/>
      </c:valAx>
      <c:valAx>
        <c:axId val="-5538754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pH_vs_BaseSaturation!$C$1</c:f>
              <c:strCache>
                <c:ptCount val="1"/>
                <c:pt idx="0">
                  <c:v>Floodplain</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00721566532848602"/>
                  <c:y val="0.21746514307662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pH_vs_BaseSaturation!$B$2:$B$26</c:f>
              <c:numCache>
                <c:formatCode>General</c:formatCode>
                <c:ptCount val="25"/>
                <c:pt idx="0">
                  <c:v>52.0</c:v>
                </c:pt>
                <c:pt idx="1">
                  <c:v>77.0</c:v>
                </c:pt>
                <c:pt idx="2">
                  <c:v>77.0</c:v>
                </c:pt>
                <c:pt idx="3">
                  <c:v>47.0</c:v>
                </c:pt>
                <c:pt idx="4">
                  <c:v>72.0</c:v>
                </c:pt>
                <c:pt idx="5">
                  <c:v>58.0</c:v>
                </c:pt>
                <c:pt idx="6">
                  <c:v>77.0</c:v>
                </c:pt>
                <c:pt idx="7">
                  <c:v>61.0</c:v>
                </c:pt>
                <c:pt idx="8">
                  <c:v>87.0</c:v>
                </c:pt>
                <c:pt idx="9">
                  <c:v>79.0</c:v>
                </c:pt>
                <c:pt idx="10">
                  <c:v>80.0</c:v>
                </c:pt>
                <c:pt idx="11">
                  <c:v>65.0</c:v>
                </c:pt>
                <c:pt idx="12">
                  <c:v>79.0</c:v>
                </c:pt>
                <c:pt idx="13">
                  <c:v>40.0</c:v>
                </c:pt>
                <c:pt idx="14">
                  <c:v>15.0</c:v>
                </c:pt>
                <c:pt idx="15">
                  <c:v>9.0</c:v>
                </c:pt>
                <c:pt idx="16">
                  <c:v>10.0</c:v>
                </c:pt>
                <c:pt idx="17">
                  <c:v>33.0</c:v>
                </c:pt>
                <c:pt idx="18">
                  <c:v>25.0</c:v>
                </c:pt>
                <c:pt idx="19">
                  <c:v>50.0</c:v>
                </c:pt>
                <c:pt idx="20">
                  <c:v>65.0</c:v>
                </c:pt>
                <c:pt idx="21">
                  <c:v>18.0</c:v>
                </c:pt>
                <c:pt idx="22">
                  <c:v>18.0</c:v>
                </c:pt>
                <c:pt idx="23">
                  <c:v>23.0</c:v>
                </c:pt>
                <c:pt idx="24">
                  <c:v>7.0</c:v>
                </c:pt>
              </c:numCache>
            </c:numRef>
          </c:xVal>
          <c:yVal>
            <c:numRef>
              <c:f>pH_vs_BaseSaturation!$C$2:$C$26</c:f>
              <c:numCache>
                <c:formatCode>General</c:formatCode>
                <c:ptCount val="25"/>
                <c:pt idx="0">
                  <c:v>5.2</c:v>
                </c:pt>
                <c:pt idx="1">
                  <c:v>5.9</c:v>
                </c:pt>
                <c:pt idx="2">
                  <c:v>6.2</c:v>
                </c:pt>
                <c:pt idx="3">
                  <c:v>4.9</c:v>
                </c:pt>
                <c:pt idx="4">
                  <c:v>5.4</c:v>
                </c:pt>
                <c:pt idx="5">
                  <c:v>5.0</c:v>
                </c:pt>
                <c:pt idx="6">
                  <c:v>5.8</c:v>
                </c:pt>
                <c:pt idx="7">
                  <c:v>5.3</c:v>
                </c:pt>
                <c:pt idx="8">
                  <c:v>6.7</c:v>
                </c:pt>
                <c:pt idx="9">
                  <c:v>6.4</c:v>
                </c:pt>
                <c:pt idx="10">
                  <c:v>6.2</c:v>
                </c:pt>
                <c:pt idx="11">
                  <c:v>5.3</c:v>
                </c:pt>
                <c:pt idx="12">
                  <c:v>6.4</c:v>
                </c:pt>
                <c:pt idx="13">
                  <c:v>5.0</c:v>
                </c:pt>
              </c:numCache>
            </c:numRef>
          </c:yVal>
          <c:smooth val="0"/>
        </c:ser>
        <c:ser>
          <c:idx val="1"/>
          <c:order val="1"/>
          <c:tx>
            <c:strRef>
              <c:f>pH_vs_BaseSaturation!$D$1</c:f>
              <c:strCache>
                <c:ptCount val="1"/>
                <c:pt idx="0">
                  <c:v>Upland</c:v>
                </c:pt>
              </c:strCache>
            </c:strRef>
          </c:tx>
          <c:spPr>
            <a:ln w="4762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520136632264512"/>
                  <c:y val="0.005435183406952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pH_vs_BaseSaturation!$B$2:$B$26</c:f>
              <c:numCache>
                <c:formatCode>General</c:formatCode>
                <c:ptCount val="25"/>
                <c:pt idx="0">
                  <c:v>52.0</c:v>
                </c:pt>
                <c:pt idx="1">
                  <c:v>77.0</c:v>
                </c:pt>
                <c:pt idx="2">
                  <c:v>77.0</c:v>
                </c:pt>
                <c:pt idx="3">
                  <c:v>47.0</c:v>
                </c:pt>
                <c:pt idx="4">
                  <c:v>72.0</c:v>
                </c:pt>
                <c:pt idx="5">
                  <c:v>58.0</c:v>
                </c:pt>
                <c:pt idx="6">
                  <c:v>77.0</c:v>
                </c:pt>
                <c:pt idx="7">
                  <c:v>61.0</c:v>
                </c:pt>
                <c:pt idx="8">
                  <c:v>87.0</c:v>
                </c:pt>
                <c:pt idx="9">
                  <c:v>79.0</c:v>
                </c:pt>
                <c:pt idx="10">
                  <c:v>80.0</c:v>
                </c:pt>
                <c:pt idx="11">
                  <c:v>65.0</c:v>
                </c:pt>
                <c:pt idx="12">
                  <c:v>79.0</c:v>
                </c:pt>
                <c:pt idx="13">
                  <c:v>40.0</c:v>
                </c:pt>
                <c:pt idx="14">
                  <c:v>15.0</c:v>
                </c:pt>
                <c:pt idx="15">
                  <c:v>9.0</c:v>
                </c:pt>
                <c:pt idx="16">
                  <c:v>10.0</c:v>
                </c:pt>
                <c:pt idx="17">
                  <c:v>33.0</c:v>
                </c:pt>
                <c:pt idx="18">
                  <c:v>25.0</c:v>
                </c:pt>
                <c:pt idx="19">
                  <c:v>50.0</c:v>
                </c:pt>
                <c:pt idx="20">
                  <c:v>65.0</c:v>
                </c:pt>
                <c:pt idx="21">
                  <c:v>18.0</c:v>
                </c:pt>
                <c:pt idx="22">
                  <c:v>18.0</c:v>
                </c:pt>
                <c:pt idx="23">
                  <c:v>23.0</c:v>
                </c:pt>
                <c:pt idx="24">
                  <c:v>7.0</c:v>
                </c:pt>
              </c:numCache>
            </c:numRef>
          </c:xVal>
          <c:yVal>
            <c:numRef>
              <c:f>pH_vs_BaseSaturation!$D$2:$D$26</c:f>
              <c:numCache>
                <c:formatCode>General</c:formatCode>
                <c:ptCount val="25"/>
                <c:pt idx="14">
                  <c:v>4.4</c:v>
                </c:pt>
                <c:pt idx="15">
                  <c:v>4.0</c:v>
                </c:pt>
                <c:pt idx="16">
                  <c:v>4.2</c:v>
                </c:pt>
                <c:pt idx="17">
                  <c:v>4.9</c:v>
                </c:pt>
                <c:pt idx="18">
                  <c:v>4.6</c:v>
                </c:pt>
                <c:pt idx="19">
                  <c:v>5.6</c:v>
                </c:pt>
                <c:pt idx="20">
                  <c:v>5.9</c:v>
                </c:pt>
                <c:pt idx="21">
                  <c:v>4.5</c:v>
                </c:pt>
                <c:pt idx="22">
                  <c:v>4.4</c:v>
                </c:pt>
                <c:pt idx="23">
                  <c:v>4.3</c:v>
                </c:pt>
                <c:pt idx="24">
                  <c:v>4.2</c:v>
                </c:pt>
              </c:numCache>
            </c:numRef>
          </c:yVal>
          <c:smooth val="0"/>
        </c:ser>
        <c:dLbls>
          <c:showLegendKey val="0"/>
          <c:showVal val="0"/>
          <c:showCatName val="0"/>
          <c:showSerName val="0"/>
          <c:showPercent val="0"/>
          <c:showBubbleSize val="0"/>
        </c:dLbls>
        <c:axId val="-1001592608"/>
        <c:axId val="-650502976"/>
      </c:scatterChart>
      <c:valAx>
        <c:axId val="-1001592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Base Saturation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02976"/>
        <c:crosses val="autoZero"/>
        <c:crossBetween val="midCat"/>
      </c:valAx>
      <c:valAx>
        <c:axId val="-65050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 pH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5926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errBars>
            <c:errBarType val="both"/>
            <c:errValType val="cust"/>
            <c:noEndCap val="0"/>
            <c:plus>
              <c:numRef>
                <c:f>pH_vs_habitat!$H$2:$H$3</c:f>
                <c:numCache>
                  <c:formatCode>General</c:formatCode>
                  <c:ptCount val="2"/>
                  <c:pt idx="0">
                    <c:v>0.162556595626847</c:v>
                  </c:pt>
                  <c:pt idx="1">
                    <c:v>0.181545249692606</c:v>
                  </c:pt>
                </c:numCache>
              </c:numRef>
            </c:plus>
            <c:minus>
              <c:numRef>
                <c:f>pH_vs_habitat!$H$2:$H$3</c:f>
                <c:numCache>
                  <c:formatCode>General</c:formatCode>
                  <c:ptCount val="2"/>
                  <c:pt idx="0">
                    <c:v>0.162556595626847</c:v>
                  </c:pt>
                  <c:pt idx="1">
                    <c:v>0.181545249692606</c:v>
                  </c:pt>
                </c:numCache>
              </c:numRef>
            </c:minus>
            <c:spPr>
              <a:noFill/>
              <a:ln w="9525" cap="flat" cmpd="sng" algn="ctr">
                <a:solidFill>
                  <a:schemeClr val="tx1">
                    <a:lumMod val="65000"/>
                    <a:lumOff val="35000"/>
                  </a:schemeClr>
                </a:solidFill>
                <a:round/>
              </a:ln>
              <a:effectLst/>
            </c:spPr>
          </c:errBars>
          <c:cat>
            <c:strRef>
              <c:f>pH_vs_habitat!$D$2:$D$3</c:f>
              <c:strCache>
                <c:ptCount val="2"/>
                <c:pt idx="0">
                  <c:v>Floodplain</c:v>
                </c:pt>
                <c:pt idx="1">
                  <c:v>Upland</c:v>
                </c:pt>
              </c:strCache>
            </c:strRef>
          </c:cat>
          <c:val>
            <c:numRef>
              <c:f>pH_vs_habitat!$E$2:$E$3</c:f>
              <c:numCache>
                <c:formatCode>General</c:formatCode>
                <c:ptCount val="2"/>
                <c:pt idx="0">
                  <c:v>5.692857142857143</c:v>
                </c:pt>
                <c:pt idx="1">
                  <c:v>4.636363636363636</c:v>
                </c:pt>
              </c:numCache>
            </c:numRef>
          </c:val>
        </c:ser>
        <c:dLbls>
          <c:showLegendKey val="0"/>
          <c:showVal val="0"/>
          <c:showCatName val="0"/>
          <c:showSerName val="0"/>
          <c:showPercent val="0"/>
          <c:showBubbleSize val="0"/>
        </c:dLbls>
        <c:gapWidth val="100"/>
        <c:overlap val="-24"/>
        <c:axId val="-561405904"/>
        <c:axId val="-993592144"/>
      </c:barChart>
      <c:catAx>
        <c:axId val="-5614059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Habitat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592144"/>
        <c:crosses val="autoZero"/>
        <c:auto val="1"/>
        <c:lblAlgn val="ctr"/>
        <c:lblOffset val="100"/>
        <c:noMultiLvlLbl val="0"/>
      </c:catAx>
      <c:valAx>
        <c:axId val="-99359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Soil pH</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0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phosphorous_vs_silt!$B$1</c:f>
              <c:strCache>
                <c:ptCount val="1"/>
                <c:pt idx="0">
                  <c:v>Phosphorus</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8954286964129"/>
                  <c:y val="-0.49160141440653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exp"/>
            <c:dispRSqr val="1"/>
            <c:dispEq val="1"/>
            <c:trendlineLbl>
              <c:layout>
                <c:manualLayout>
                  <c:x val="-0.57004571303587"/>
                  <c:y val="-0.546261300670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phosphorous_vs_silt!$A$2:$A$26</c:f>
              <c:numCache>
                <c:formatCode>General</c:formatCode>
                <c:ptCount val="25"/>
                <c:pt idx="0">
                  <c:v>33.0</c:v>
                </c:pt>
                <c:pt idx="1">
                  <c:v>46.0</c:v>
                </c:pt>
                <c:pt idx="2">
                  <c:v>72.2</c:v>
                </c:pt>
                <c:pt idx="3">
                  <c:v>48.9</c:v>
                </c:pt>
                <c:pt idx="4">
                  <c:v>54.1</c:v>
                </c:pt>
                <c:pt idx="5">
                  <c:v>30.2</c:v>
                </c:pt>
                <c:pt idx="6">
                  <c:v>42.7</c:v>
                </c:pt>
                <c:pt idx="7">
                  <c:v>38.6</c:v>
                </c:pt>
                <c:pt idx="8">
                  <c:v>66.0</c:v>
                </c:pt>
                <c:pt idx="9">
                  <c:v>56.0</c:v>
                </c:pt>
                <c:pt idx="10">
                  <c:v>45.1</c:v>
                </c:pt>
                <c:pt idx="11">
                  <c:v>28.8</c:v>
                </c:pt>
                <c:pt idx="12">
                  <c:v>56.8</c:v>
                </c:pt>
                <c:pt idx="13">
                  <c:v>65.6</c:v>
                </c:pt>
                <c:pt idx="14">
                  <c:v>32.2</c:v>
                </c:pt>
                <c:pt idx="15">
                  <c:v>21.4</c:v>
                </c:pt>
                <c:pt idx="16">
                  <c:v>21.2</c:v>
                </c:pt>
                <c:pt idx="17">
                  <c:v>11.4</c:v>
                </c:pt>
                <c:pt idx="18">
                  <c:v>30.5</c:v>
                </c:pt>
                <c:pt idx="19">
                  <c:v>22.3</c:v>
                </c:pt>
                <c:pt idx="20">
                  <c:v>21.8</c:v>
                </c:pt>
                <c:pt idx="21">
                  <c:v>27.6</c:v>
                </c:pt>
                <c:pt idx="22">
                  <c:v>12.2</c:v>
                </c:pt>
                <c:pt idx="23">
                  <c:v>15.9</c:v>
                </c:pt>
                <c:pt idx="24">
                  <c:v>24.6</c:v>
                </c:pt>
              </c:numCache>
            </c:numRef>
          </c:xVal>
          <c:yVal>
            <c:numRef>
              <c:f>phosphorous_vs_silt!$B$2:$B$26</c:f>
              <c:numCache>
                <c:formatCode>General</c:formatCode>
                <c:ptCount val="25"/>
                <c:pt idx="0">
                  <c:v>6.5</c:v>
                </c:pt>
                <c:pt idx="1">
                  <c:v>5.5</c:v>
                </c:pt>
                <c:pt idx="2">
                  <c:v>57.0</c:v>
                </c:pt>
                <c:pt idx="3">
                  <c:v>3.3</c:v>
                </c:pt>
                <c:pt idx="4">
                  <c:v>3.5</c:v>
                </c:pt>
                <c:pt idx="5">
                  <c:v>2.0</c:v>
                </c:pt>
                <c:pt idx="6">
                  <c:v>28.4</c:v>
                </c:pt>
                <c:pt idx="7">
                  <c:v>3.8</c:v>
                </c:pt>
                <c:pt idx="8">
                  <c:v>35.5</c:v>
                </c:pt>
                <c:pt idx="9">
                  <c:v>18.5</c:v>
                </c:pt>
                <c:pt idx="10">
                  <c:v>9.5</c:v>
                </c:pt>
                <c:pt idx="11">
                  <c:v>3.5</c:v>
                </c:pt>
                <c:pt idx="12">
                  <c:v>14.0</c:v>
                </c:pt>
                <c:pt idx="13">
                  <c:v>5.0</c:v>
                </c:pt>
                <c:pt idx="14">
                  <c:v>4.0</c:v>
                </c:pt>
                <c:pt idx="15">
                  <c:v>4.0</c:v>
                </c:pt>
                <c:pt idx="16">
                  <c:v>3.0</c:v>
                </c:pt>
                <c:pt idx="17">
                  <c:v>2.0</c:v>
                </c:pt>
                <c:pt idx="18">
                  <c:v>5.4</c:v>
                </c:pt>
                <c:pt idx="19">
                  <c:v>1.8</c:v>
                </c:pt>
                <c:pt idx="20">
                  <c:v>4.0</c:v>
                </c:pt>
                <c:pt idx="21">
                  <c:v>4.5</c:v>
                </c:pt>
                <c:pt idx="22">
                  <c:v>2.5</c:v>
                </c:pt>
                <c:pt idx="23">
                  <c:v>4.5</c:v>
                </c:pt>
                <c:pt idx="24">
                  <c:v>4.3</c:v>
                </c:pt>
              </c:numCache>
            </c:numRef>
          </c:yVal>
          <c:smooth val="0"/>
        </c:ser>
        <c:dLbls>
          <c:showLegendKey val="0"/>
          <c:showVal val="0"/>
          <c:showCatName val="0"/>
          <c:showSerName val="0"/>
          <c:showPercent val="0"/>
          <c:showBubbleSize val="0"/>
        </c:dLbls>
        <c:axId val="-595962160"/>
        <c:axId val="-533237872"/>
      </c:scatterChart>
      <c:valAx>
        <c:axId val="-5959621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37872"/>
        <c:crosses val="autoZero"/>
        <c:crossBetween val="midCat"/>
      </c:valAx>
      <c:valAx>
        <c:axId val="-5332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962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Variable 1  Residual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phosphorous_vs_silt!$A$2:$A$26</c:f>
              <c:numCache>
                <c:formatCode>General</c:formatCode>
                <c:ptCount val="25"/>
                <c:pt idx="0">
                  <c:v>33.0</c:v>
                </c:pt>
                <c:pt idx="1">
                  <c:v>46.0</c:v>
                </c:pt>
                <c:pt idx="2">
                  <c:v>72.2</c:v>
                </c:pt>
                <c:pt idx="3">
                  <c:v>48.9</c:v>
                </c:pt>
                <c:pt idx="4">
                  <c:v>54.1</c:v>
                </c:pt>
                <c:pt idx="5">
                  <c:v>30.2</c:v>
                </c:pt>
                <c:pt idx="6">
                  <c:v>42.7</c:v>
                </c:pt>
                <c:pt idx="7">
                  <c:v>38.6</c:v>
                </c:pt>
                <c:pt idx="8">
                  <c:v>66.0</c:v>
                </c:pt>
                <c:pt idx="9">
                  <c:v>56.0</c:v>
                </c:pt>
                <c:pt idx="10">
                  <c:v>45.1</c:v>
                </c:pt>
                <c:pt idx="11">
                  <c:v>28.8</c:v>
                </c:pt>
                <c:pt idx="12">
                  <c:v>56.8</c:v>
                </c:pt>
                <c:pt idx="13">
                  <c:v>65.6</c:v>
                </c:pt>
                <c:pt idx="14">
                  <c:v>32.2</c:v>
                </c:pt>
                <c:pt idx="15">
                  <c:v>21.4</c:v>
                </c:pt>
                <c:pt idx="16">
                  <c:v>21.2</c:v>
                </c:pt>
                <c:pt idx="17">
                  <c:v>11.4</c:v>
                </c:pt>
                <c:pt idx="18">
                  <c:v>30.5</c:v>
                </c:pt>
                <c:pt idx="19">
                  <c:v>22.3</c:v>
                </c:pt>
                <c:pt idx="20">
                  <c:v>21.8</c:v>
                </c:pt>
                <c:pt idx="21">
                  <c:v>27.6</c:v>
                </c:pt>
                <c:pt idx="22">
                  <c:v>12.2</c:v>
                </c:pt>
                <c:pt idx="23">
                  <c:v>15.9</c:v>
                </c:pt>
                <c:pt idx="24">
                  <c:v>24.6</c:v>
                </c:pt>
              </c:numCache>
            </c:numRef>
          </c:xVal>
          <c:yVal>
            <c:numRef>
              <c:f>phosphorous_vs_silt!$C$54:$C$78</c:f>
              <c:numCache>
                <c:formatCode>General</c:formatCode>
                <c:ptCount val="25"/>
                <c:pt idx="0">
                  <c:v>-0.993995012820157</c:v>
                </c:pt>
                <c:pt idx="1">
                  <c:v>-8.31219302314433</c:v>
                </c:pt>
                <c:pt idx="2">
                  <c:v>30.45420790989463</c:v>
                </c:pt>
                <c:pt idx="3">
                  <c:v>-11.92163719467818</c:v>
                </c:pt>
                <c:pt idx="4">
                  <c:v>-14.24891639880786</c:v>
                </c:pt>
                <c:pt idx="5">
                  <c:v>-4.13315236444264</c:v>
                </c:pt>
                <c:pt idx="6">
                  <c:v>16.19165724101488</c:v>
                </c:pt>
                <c:pt idx="7">
                  <c:v>-6.415680309575188</c:v>
                </c:pt>
                <c:pt idx="8">
                  <c:v>11.9675023455877</c:v>
                </c:pt>
                <c:pt idx="9">
                  <c:v>-0.172345338778314</c:v>
                </c:pt>
                <c:pt idx="10">
                  <c:v>-3.874779314737275</c:v>
                </c:pt>
                <c:pt idx="11">
                  <c:v>-1.952731040253884</c:v>
                </c:pt>
                <c:pt idx="12">
                  <c:v>-5.061157524029028</c:v>
                </c:pt>
                <c:pt idx="13">
                  <c:v>-18.33809156178693</c:v>
                </c:pt>
                <c:pt idx="14">
                  <c:v>-3.105182827569438</c:v>
                </c:pt>
                <c:pt idx="15">
                  <c:v>2.143781673315264</c:v>
                </c:pt>
                <c:pt idx="16">
                  <c:v>1.240984719627942</c:v>
                </c:pt>
                <c:pt idx="17">
                  <c:v>5.003933988949243</c:v>
                </c:pt>
                <c:pt idx="18">
                  <c:v>-0.87895693391166</c:v>
                </c:pt>
                <c:pt idx="19">
                  <c:v>-0.493632035091797</c:v>
                </c:pt>
                <c:pt idx="20">
                  <c:v>1.949375580689903</c:v>
                </c:pt>
                <c:pt idx="21">
                  <c:v>-0.369512762377807</c:v>
                </c:pt>
                <c:pt idx="22">
                  <c:v>5.115121803698525</c:v>
                </c:pt>
                <c:pt idx="23">
                  <c:v>5.316865446913951</c:v>
                </c:pt>
                <c:pt idx="24">
                  <c:v>0.888532932312388</c:v>
                </c:pt>
              </c:numCache>
            </c:numRef>
          </c:yVal>
          <c:smooth val="0"/>
        </c:ser>
        <c:dLbls>
          <c:showLegendKey val="0"/>
          <c:showVal val="0"/>
          <c:showCatName val="0"/>
          <c:showSerName val="0"/>
          <c:showPercent val="0"/>
          <c:showBubbleSize val="0"/>
        </c:dLbls>
        <c:axId val="-1001526496"/>
        <c:axId val="-994888800"/>
      </c:scatterChart>
      <c:valAx>
        <c:axId val="-100152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 Variable 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88800"/>
        <c:crosses val="autoZero"/>
        <c:crossBetween val="midCat"/>
      </c:valAx>
      <c:valAx>
        <c:axId val="-994888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526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Variable 1 Line Fit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Y</c:v>
          </c:tx>
          <c:spPr>
            <a:ln w="25400" cap="rnd">
              <a:noFill/>
              <a:round/>
            </a:ln>
            <a:effectLst/>
          </c:spPr>
          <c:marker>
            <c:symbol val="circle"/>
            <c:size val="5"/>
            <c:spPr>
              <a:solidFill>
                <a:schemeClr val="accent1"/>
              </a:solidFill>
              <a:ln w="9525">
                <a:solidFill>
                  <a:schemeClr val="accent1"/>
                </a:solidFill>
              </a:ln>
              <a:effectLst/>
            </c:spPr>
          </c:marker>
          <c:xVal>
            <c:numRef>
              <c:f>phosphorous_vs_silt!$A$2:$A$26</c:f>
              <c:numCache>
                <c:formatCode>General</c:formatCode>
                <c:ptCount val="25"/>
                <c:pt idx="0">
                  <c:v>33.0</c:v>
                </c:pt>
                <c:pt idx="1">
                  <c:v>46.0</c:v>
                </c:pt>
                <c:pt idx="2">
                  <c:v>72.2</c:v>
                </c:pt>
                <c:pt idx="3">
                  <c:v>48.9</c:v>
                </c:pt>
                <c:pt idx="4">
                  <c:v>54.1</c:v>
                </c:pt>
                <c:pt idx="5">
                  <c:v>30.2</c:v>
                </c:pt>
                <c:pt idx="6">
                  <c:v>42.7</c:v>
                </c:pt>
                <c:pt idx="7">
                  <c:v>38.6</c:v>
                </c:pt>
                <c:pt idx="8">
                  <c:v>66.0</c:v>
                </c:pt>
                <c:pt idx="9">
                  <c:v>56.0</c:v>
                </c:pt>
                <c:pt idx="10">
                  <c:v>45.1</c:v>
                </c:pt>
                <c:pt idx="11">
                  <c:v>28.8</c:v>
                </c:pt>
                <c:pt idx="12">
                  <c:v>56.8</c:v>
                </c:pt>
                <c:pt idx="13">
                  <c:v>65.6</c:v>
                </c:pt>
                <c:pt idx="14">
                  <c:v>32.2</c:v>
                </c:pt>
                <c:pt idx="15">
                  <c:v>21.4</c:v>
                </c:pt>
                <c:pt idx="16">
                  <c:v>21.2</c:v>
                </c:pt>
                <c:pt idx="17">
                  <c:v>11.4</c:v>
                </c:pt>
                <c:pt idx="18">
                  <c:v>30.5</c:v>
                </c:pt>
                <c:pt idx="19">
                  <c:v>22.3</c:v>
                </c:pt>
                <c:pt idx="20">
                  <c:v>21.8</c:v>
                </c:pt>
                <c:pt idx="21">
                  <c:v>27.6</c:v>
                </c:pt>
                <c:pt idx="22">
                  <c:v>12.2</c:v>
                </c:pt>
                <c:pt idx="23">
                  <c:v>15.9</c:v>
                </c:pt>
                <c:pt idx="24">
                  <c:v>24.6</c:v>
                </c:pt>
              </c:numCache>
            </c:numRef>
          </c:xVal>
          <c:yVal>
            <c:numRef>
              <c:f>phosphorous_vs_silt!$B$2:$B$26</c:f>
              <c:numCache>
                <c:formatCode>General</c:formatCode>
                <c:ptCount val="25"/>
                <c:pt idx="0">
                  <c:v>6.5</c:v>
                </c:pt>
                <c:pt idx="1">
                  <c:v>5.5</c:v>
                </c:pt>
                <c:pt idx="2">
                  <c:v>57.0</c:v>
                </c:pt>
                <c:pt idx="3">
                  <c:v>3.3</c:v>
                </c:pt>
                <c:pt idx="4">
                  <c:v>3.5</c:v>
                </c:pt>
                <c:pt idx="5">
                  <c:v>2.0</c:v>
                </c:pt>
                <c:pt idx="6">
                  <c:v>28.4</c:v>
                </c:pt>
                <c:pt idx="7">
                  <c:v>3.8</c:v>
                </c:pt>
                <c:pt idx="8">
                  <c:v>35.5</c:v>
                </c:pt>
                <c:pt idx="9">
                  <c:v>18.5</c:v>
                </c:pt>
                <c:pt idx="10">
                  <c:v>9.5</c:v>
                </c:pt>
                <c:pt idx="11">
                  <c:v>3.5</c:v>
                </c:pt>
                <c:pt idx="12">
                  <c:v>14.0</c:v>
                </c:pt>
                <c:pt idx="13">
                  <c:v>5.0</c:v>
                </c:pt>
                <c:pt idx="14">
                  <c:v>4.0</c:v>
                </c:pt>
                <c:pt idx="15">
                  <c:v>4.0</c:v>
                </c:pt>
                <c:pt idx="16">
                  <c:v>3.0</c:v>
                </c:pt>
                <c:pt idx="17">
                  <c:v>2.0</c:v>
                </c:pt>
                <c:pt idx="18">
                  <c:v>5.4</c:v>
                </c:pt>
                <c:pt idx="19">
                  <c:v>1.8</c:v>
                </c:pt>
                <c:pt idx="20">
                  <c:v>4.0</c:v>
                </c:pt>
                <c:pt idx="21">
                  <c:v>4.5</c:v>
                </c:pt>
                <c:pt idx="22">
                  <c:v>2.5</c:v>
                </c:pt>
                <c:pt idx="23">
                  <c:v>4.5</c:v>
                </c:pt>
                <c:pt idx="24">
                  <c:v>4.3</c:v>
                </c:pt>
              </c:numCache>
            </c:numRef>
          </c:yVal>
          <c:smooth val="0"/>
        </c:ser>
        <c:ser>
          <c:idx val="1"/>
          <c:order val="1"/>
          <c:tx>
            <c:v>Predicted Y</c:v>
          </c:tx>
          <c:spPr>
            <a:ln w="25400" cap="rnd">
              <a:noFill/>
              <a:round/>
            </a:ln>
            <a:effectLst/>
          </c:spPr>
          <c:marker>
            <c:symbol val="circle"/>
            <c:size val="5"/>
            <c:spPr>
              <a:solidFill>
                <a:schemeClr val="accent2"/>
              </a:solidFill>
              <a:ln w="9525">
                <a:solidFill>
                  <a:schemeClr val="accent2"/>
                </a:solidFill>
              </a:ln>
              <a:effectLst/>
            </c:spPr>
          </c:marker>
          <c:xVal>
            <c:numRef>
              <c:f>phosphorous_vs_silt!$A$2:$A$26</c:f>
              <c:numCache>
                <c:formatCode>General</c:formatCode>
                <c:ptCount val="25"/>
                <c:pt idx="0">
                  <c:v>33.0</c:v>
                </c:pt>
                <c:pt idx="1">
                  <c:v>46.0</c:v>
                </c:pt>
                <c:pt idx="2">
                  <c:v>72.2</c:v>
                </c:pt>
                <c:pt idx="3">
                  <c:v>48.9</c:v>
                </c:pt>
                <c:pt idx="4">
                  <c:v>54.1</c:v>
                </c:pt>
                <c:pt idx="5">
                  <c:v>30.2</c:v>
                </c:pt>
                <c:pt idx="6">
                  <c:v>42.7</c:v>
                </c:pt>
                <c:pt idx="7">
                  <c:v>38.6</c:v>
                </c:pt>
                <c:pt idx="8">
                  <c:v>66.0</c:v>
                </c:pt>
                <c:pt idx="9">
                  <c:v>56.0</c:v>
                </c:pt>
                <c:pt idx="10">
                  <c:v>45.1</c:v>
                </c:pt>
                <c:pt idx="11">
                  <c:v>28.8</c:v>
                </c:pt>
                <c:pt idx="12">
                  <c:v>56.8</c:v>
                </c:pt>
                <c:pt idx="13">
                  <c:v>65.6</c:v>
                </c:pt>
                <c:pt idx="14">
                  <c:v>32.2</c:v>
                </c:pt>
                <c:pt idx="15">
                  <c:v>21.4</c:v>
                </c:pt>
                <c:pt idx="16">
                  <c:v>21.2</c:v>
                </c:pt>
                <c:pt idx="17">
                  <c:v>11.4</c:v>
                </c:pt>
                <c:pt idx="18">
                  <c:v>30.5</c:v>
                </c:pt>
                <c:pt idx="19">
                  <c:v>22.3</c:v>
                </c:pt>
                <c:pt idx="20">
                  <c:v>21.8</c:v>
                </c:pt>
                <c:pt idx="21">
                  <c:v>27.6</c:v>
                </c:pt>
                <c:pt idx="22">
                  <c:v>12.2</c:v>
                </c:pt>
                <c:pt idx="23">
                  <c:v>15.9</c:v>
                </c:pt>
                <c:pt idx="24">
                  <c:v>24.6</c:v>
                </c:pt>
              </c:numCache>
            </c:numRef>
          </c:xVal>
          <c:yVal>
            <c:numRef>
              <c:f>phosphorous_vs_silt!$B$54:$B$78</c:f>
              <c:numCache>
                <c:formatCode>General</c:formatCode>
                <c:ptCount val="25"/>
                <c:pt idx="0">
                  <c:v>7.493995012820157</c:v>
                </c:pt>
                <c:pt idx="1">
                  <c:v>13.81219302314433</c:v>
                </c:pt>
                <c:pt idx="2">
                  <c:v>26.54579209010537</c:v>
                </c:pt>
                <c:pt idx="3">
                  <c:v>15.22163719467818</c:v>
                </c:pt>
                <c:pt idx="4">
                  <c:v>17.74891639880786</c:v>
                </c:pt>
                <c:pt idx="5">
                  <c:v>6.13315236444264</c:v>
                </c:pt>
                <c:pt idx="6">
                  <c:v>12.20834275898512</c:v>
                </c:pt>
                <c:pt idx="7">
                  <c:v>10.21568030957519</c:v>
                </c:pt>
                <c:pt idx="8">
                  <c:v>23.5324976544123</c:v>
                </c:pt>
                <c:pt idx="9">
                  <c:v>18.67234533877831</c:v>
                </c:pt>
                <c:pt idx="10">
                  <c:v>13.37477931473727</c:v>
                </c:pt>
                <c:pt idx="11">
                  <c:v>5.452731040253884</c:v>
                </c:pt>
                <c:pt idx="12">
                  <c:v>19.06115752402903</c:v>
                </c:pt>
                <c:pt idx="13">
                  <c:v>23.33809156178693</c:v>
                </c:pt>
                <c:pt idx="14">
                  <c:v>7.105182827569438</c:v>
                </c:pt>
                <c:pt idx="15">
                  <c:v>1.856218326684736</c:v>
                </c:pt>
                <c:pt idx="16">
                  <c:v>1.759015280372058</c:v>
                </c:pt>
                <c:pt idx="17">
                  <c:v>-3.003933988949243</c:v>
                </c:pt>
                <c:pt idx="18">
                  <c:v>6.27895693391166</c:v>
                </c:pt>
                <c:pt idx="19">
                  <c:v>2.293632035091797</c:v>
                </c:pt>
                <c:pt idx="20">
                  <c:v>2.050624419310097</c:v>
                </c:pt>
                <c:pt idx="21">
                  <c:v>4.869512762377807</c:v>
                </c:pt>
                <c:pt idx="22">
                  <c:v>-2.615121803698525</c:v>
                </c:pt>
                <c:pt idx="23">
                  <c:v>-0.816865446913951</c:v>
                </c:pt>
                <c:pt idx="24">
                  <c:v>3.411467067687612</c:v>
                </c:pt>
              </c:numCache>
            </c:numRef>
          </c:yVal>
          <c:smooth val="0"/>
        </c:ser>
        <c:dLbls>
          <c:showLegendKey val="0"/>
          <c:showVal val="0"/>
          <c:showCatName val="0"/>
          <c:showSerName val="0"/>
          <c:showPercent val="0"/>
          <c:showBubbleSize val="0"/>
        </c:dLbls>
        <c:axId val="-994744384"/>
        <c:axId val="-994865824"/>
      </c:scatterChart>
      <c:valAx>
        <c:axId val="-99474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 Variable 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65824"/>
        <c:crosses val="autoZero"/>
        <c:crossBetween val="midCat"/>
      </c:valAx>
      <c:valAx>
        <c:axId val="-994865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44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Probability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phosphorous_vs_silt!$E$54:$E$78</c:f>
              <c:numCache>
                <c:formatCode>General</c:formatCode>
                <c:ptCount val="25"/>
                <c:pt idx="0">
                  <c:v>2.0</c:v>
                </c:pt>
                <c:pt idx="1">
                  <c:v>6.0</c:v>
                </c:pt>
                <c:pt idx="2">
                  <c:v>10.0</c:v>
                </c:pt>
                <c:pt idx="3">
                  <c:v>14.0</c:v>
                </c:pt>
                <c:pt idx="4">
                  <c:v>18.0</c:v>
                </c:pt>
                <c:pt idx="5">
                  <c:v>22.0</c:v>
                </c:pt>
                <c:pt idx="6">
                  <c:v>26.0</c:v>
                </c:pt>
                <c:pt idx="7">
                  <c:v>30.0</c:v>
                </c:pt>
                <c:pt idx="8">
                  <c:v>34.0</c:v>
                </c:pt>
                <c:pt idx="9">
                  <c:v>38.0</c:v>
                </c:pt>
                <c:pt idx="10">
                  <c:v>42.0</c:v>
                </c:pt>
                <c:pt idx="11">
                  <c:v>46.0</c:v>
                </c:pt>
                <c:pt idx="12">
                  <c:v>50.0</c:v>
                </c:pt>
                <c:pt idx="13">
                  <c:v>54.0</c:v>
                </c:pt>
                <c:pt idx="14">
                  <c:v>58.0</c:v>
                </c:pt>
                <c:pt idx="15">
                  <c:v>62.0</c:v>
                </c:pt>
                <c:pt idx="16">
                  <c:v>66.0</c:v>
                </c:pt>
                <c:pt idx="17">
                  <c:v>70.0</c:v>
                </c:pt>
                <c:pt idx="18">
                  <c:v>74.0</c:v>
                </c:pt>
                <c:pt idx="19">
                  <c:v>78.0</c:v>
                </c:pt>
                <c:pt idx="20">
                  <c:v>82.0</c:v>
                </c:pt>
                <c:pt idx="21">
                  <c:v>86.0</c:v>
                </c:pt>
                <c:pt idx="22">
                  <c:v>90.0</c:v>
                </c:pt>
                <c:pt idx="23">
                  <c:v>94.0</c:v>
                </c:pt>
                <c:pt idx="24">
                  <c:v>98.0</c:v>
                </c:pt>
              </c:numCache>
            </c:numRef>
          </c:xVal>
          <c:yVal>
            <c:numRef>
              <c:f>phosphorous_vs_silt!$F$54:$F$78</c:f>
              <c:numCache>
                <c:formatCode>General</c:formatCode>
                <c:ptCount val="25"/>
                <c:pt idx="0">
                  <c:v>1.8</c:v>
                </c:pt>
                <c:pt idx="1">
                  <c:v>2.0</c:v>
                </c:pt>
                <c:pt idx="2">
                  <c:v>2.0</c:v>
                </c:pt>
                <c:pt idx="3">
                  <c:v>2.5</c:v>
                </c:pt>
                <c:pt idx="4">
                  <c:v>3.0</c:v>
                </c:pt>
                <c:pt idx="5">
                  <c:v>3.3</c:v>
                </c:pt>
                <c:pt idx="6">
                  <c:v>3.5</c:v>
                </c:pt>
                <c:pt idx="7">
                  <c:v>3.5</c:v>
                </c:pt>
                <c:pt idx="8">
                  <c:v>3.8</c:v>
                </c:pt>
                <c:pt idx="9">
                  <c:v>4.0</c:v>
                </c:pt>
                <c:pt idx="10">
                  <c:v>4.0</c:v>
                </c:pt>
                <c:pt idx="11">
                  <c:v>4.0</c:v>
                </c:pt>
                <c:pt idx="12">
                  <c:v>4.3</c:v>
                </c:pt>
                <c:pt idx="13">
                  <c:v>4.5</c:v>
                </c:pt>
                <c:pt idx="14">
                  <c:v>4.5</c:v>
                </c:pt>
                <c:pt idx="15">
                  <c:v>5.0</c:v>
                </c:pt>
                <c:pt idx="16">
                  <c:v>5.4</c:v>
                </c:pt>
                <c:pt idx="17">
                  <c:v>5.5</c:v>
                </c:pt>
                <c:pt idx="18">
                  <c:v>6.5</c:v>
                </c:pt>
                <c:pt idx="19">
                  <c:v>9.5</c:v>
                </c:pt>
                <c:pt idx="20">
                  <c:v>14.0</c:v>
                </c:pt>
                <c:pt idx="21">
                  <c:v>18.5</c:v>
                </c:pt>
                <c:pt idx="22">
                  <c:v>28.4</c:v>
                </c:pt>
                <c:pt idx="23">
                  <c:v>35.5</c:v>
                </c:pt>
                <c:pt idx="24">
                  <c:v>57.0</c:v>
                </c:pt>
              </c:numCache>
            </c:numRef>
          </c:yVal>
          <c:smooth val="0"/>
        </c:ser>
        <c:dLbls>
          <c:showLegendKey val="0"/>
          <c:showVal val="0"/>
          <c:showCatName val="0"/>
          <c:showSerName val="0"/>
          <c:showPercent val="0"/>
          <c:showBubbleSize val="0"/>
        </c:dLbls>
        <c:axId val="-994319632"/>
        <c:axId val="-1002012896"/>
      </c:scatterChart>
      <c:valAx>
        <c:axId val="-99431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Sample Percentile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012896"/>
        <c:crosses val="autoZero"/>
        <c:crossBetween val="midCat"/>
      </c:valAx>
      <c:valAx>
        <c:axId val="-1002012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1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log_phosphorous_vs_silt!$B$1</c:f>
              <c:strCache>
                <c:ptCount val="1"/>
                <c:pt idx="0">
                  <c:v>Log_Phosphorus</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4988626421697"/>
                  <c:y val="-0.3340890201224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log_phosphorous_vs_silt!$A$2:$A$26</c:f>
              <c:numCache>
                <c:formatCode>General</c:formatCode>
                <c:ptCount val="25"/>
                <c:pt idx="0">
                  <c:v>33.0</c:v>
                </c:pt>
                <c:pt idx="1">
                  <c:v>46.0</c:v>
                </c:pt>
                <c:pt idx="2">
                  <c:v>72.2</c:v>
                </c:pt>
                <c:pt idx="3">
                  <c:v>48.9</c:v>
                </c:pt>
                <c:pt idx="4">
                  <c:v>54.1</c:v>
                </c:pt>
                <c:pt idx="5">
                  <c:v>30.2</c:v>
                </c:pt>
                <c:pt idx="6">
                  <c:v>42.7</c:v>
                </c:pt>
                <c:pt idx="7">
                  <c:v>38.6</c:v>
                </c:pt>
                <c:pt idx="8">
                  <c:v>66.0</c:v>
                </c:pt>
                <c:pt idx="9">
                  <c:v>56.0</c:v>
                </c:pt>
                <c:pt idx="10">
                  <c:v>45.1</c:v>
                </c:pt>
                <c:pt idx="11">
                  <c:v>28.8</c:v>
                </c:pt>
                <c:pt idx="12">
                  <c:v>56.8</c:v>
                </c:pt>
                <c:pt idx="13">
                  <c:v>65.6</c:v>
                </c:pt>
                <c:pt idx="14">
                  <c:v>32.2</c:v>
                </c:pt>
                <c:pt idx="15">
                  <c:v>21.4</c:v>
                </c:pt>
                <c:pt idx="16">
                  <c:v>21.2</c:v>
                </c:pt>
                <c:pt idx="17">
                  <c:v>11.4</c:v>
                </c:pt>
                <c:pt idx="18">
                  <c:v>30.5</c:v>
                </c:pt>
                <c:pt idx="19">
                  <c:v>22.3</c:v>
                </c:pt>
                <c:pt idx="20">
                  <c:v>21.8</c:v>
                </c:pt>
                <c:pt idx="21">
                  <c:v>27.6</c:v>
                </c:pt>
                <c:pt idx="22">
                  <c:v>12.2</c:v>
                </c:pt>
                <c:pt idx="23">
                  <c:v>15.9</c:v>
                </c:pt>
                <c:pt idx="24">
                  <c:v>24.6</c:v>
                </c:pt>
              </c:numCache>
            </c:numRef>
          </c:xVal>
          <c:yVal>
            <c:numRef>
              <c:f>log_phosphorous_vs_silt!$B$2:$B$26</c:f>
              <c:numCache>
                <c:formatCode>General</c:formatCode>
                <c:ptCount val="25"/>
                <c:pt idx="0">
                  <c:v>0.812913356642856</c:v>
                </c:pt>
                <c:pt idx="1">
                  <c:v>0.740362689494244</c:v>
                </c:pt>
                <c:pt idx="2">
                  <c:v>1.755874855672491</c:v>
                </c:pt>
                <c:pt idx="3">
                  <c:v>0.518513939877887</c:v>
                </c:pt>
                <c:pt idx="4">
                  <c:v>0.544068044350276</c:v>
                </c:pt>
                <c:pt idx="5">
                  <c:v>0.301029995663981</c:v>
                </c:pt>
                <c:pt idx="6">
                  <c:v>1.453318340047038</c:v>
                </c:pt>
                <c:pt idx="7">
                  <c:v>0.57978359661681</c:v>
                </c:pt>
                <c:pt idx="8">
                  <c:v>1.550228353055094</c:v>
                </c:pt>
                <c:pt idx="9">
                  <c:v>1.267171728403014</c:v>
                </c:pt>
                <c:pt idx="10">
                  <c:v>0.977723605288848</c:v>
                </c:pt>
                <c:pt idx="11">
                  <c:v>0.544068044350276</c:v>
                </c:pt>
                <c:pt idx="12">
                  <c:v>1.146128035678238</c:v>
                </c:pt>
                <c:pt idx="13">
                  <c:v>0.698970004336019</c:v>
                </c:pt>
                <c:pt idx="14">
                  <c:v>0.602059991327962</c:v>
                </c:pt>
                <c:pt idx="15">
                  <c:v>0.602059991327962</c:v>
                </c:pt>
                <c:pt idx="16">
                  <c:v>0.477121254719662</c:v>
                </c:pt>
                <c:pt idx="17">
                  <c:v>0.301029995663981</c:v>
                </c:pt>
                <c:pt idx="18">
                  <c:v>0.732393759822968</c:v>
                </c:pt>
                <c:pt idx="19">
                  <c:v>0.255272505103306</c:v>
                </c:pt>
                <c:pt idx="20">
                  <c:v>0.602059991327962</c:v>
                </c:pt>
                <c:pt idx="21">
                  <c:v>0.653212513775344</c:v>
                </c:pt>
                <c:pt idx="22">
                  <c:v>0.397940008672038</c:v>
                </c:pt>
                <c:pt idx="23">
                  <c:v>0.653212513775344</c:v>
                </c:pt>
                <c:pt idx="24">
                  <c:v>0.633468455579586</c:v>
                </c:pt>
              </c:numCache>
            </c:numRef>
          </c:yVal>
          <c:smooth val="0"/>
        </c:ser>
        <c:dLbls>
          <c:showLegendKey val="0"/>
          <c:showVal val="0"/>
          <c:showCatName val="0"/>
          <c:showSerName val="0"/>
          <c:showPercent val="0"/>
          <c:showBubbleSize val="0"/>
        </c:dLbls>
        <c:axId val="-994292784"/>
        <c:axId val="-994269760"/>
      </c:scatterChart>
      <c:valAx>
        <c:axId val="-9942927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69760"/>
        <c:crosses val="autoZero"/>
        <c:crossBetween val="midCat"/>
      </c:valAx>
      <c:valAx>
        <c:axId val="-99426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92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Variable 1  Residual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log_phosphorous_vs_silt!$A$2:$A$26</c:f>
              <c:numCache>
                <c:formatCode>General</c:formatCode>
                <c:ptCount val="25"/>
                <c:pt idx="0">
                  <c:v>33.0</c:v>
                </c:pt>
                <c:pt idx="1">
                  <c:v>46.0</c:v>
                </c:pt>
                <c:pt idx="2">
                  <c:v>72.2</c:v>
                </c:pt>
                <c:pt idx="3">
                  <c:v>48.9</c:v>
                </c:pt>
                <c:pt idx="4">
                  <c:v>54.1</c:v>
                </c:pt>
                <c:pt idx="5">
                  <c:v>30.2</c:v>
                </c:pt>
                <c:pt idx="6">
                  <c:v>42.7</c:v>
                </c:pt>
                <c:pt idx="7">
                  <c:v>38.6</c:v>
                </c:pt>
                <c:pt idx="8">
                  <c:v>66.0</c:v>
                </c:pt>
                <c:pt idx="9">
                  <c:v>56.0</c:v>
                </c:pt>
                <c:pt idx="10">
                  <c:v>45.1</c:v>
                </c:pt>
                <c:pt idx="11">
                  <c:v>28.8</c:v>
                </c:pt>
                <c:pt idx="12">
                  <c:v>56.8</c:v>
                </c:pt>
                <c:pt idx="13">
                  <c:v>65.6</c:v>
                </c:pt>
                <c:pt idx="14">
                  <c:v>32.2</c:v>
                </c:pt>
                <c:pt idx="15">
                  <c:v>21.4</c:v>
                </c:pt>
                <c:pt idx="16">
                  <c:v>21.2</c:v>
                </c:pt>
                <c:pt idx="17">
                  <c:v>11.4</c:v>
                </c:pt>
                <c:pt idx="18">
                  <c:v>30.5</c:v>
                </c:pt>
                <c:pt idx="19">
                  <c:v>22.3</c:v>
                </c:pt>
                <c:pt idx="20">
                  <c:v>21.8</c:v>
                </c:pt>
                <c:pt idx="21">
                  <c:v>27.6</c:v>
                </c:pt>
                <c:pt idx="22">
                  <c:v>12.2</c:v>
                </c:pt>
                <c:pt idx="23">
                  <c:v>15.9</c:v>
                </c:pt>
                <c:pt idx="24">
                  <c:v>24.6</c:v>
                </c:pt>
              </c:numCache>
            </c:numRef>
          </c:xVal>
          <c:yVal>
            <c:numRef>
              <c:f>log_phosphorous_vs_silt!$C$54:$C$78</c:f>
              <c:numCache>
                <c:formatCode>General</c:formatCode>
                <c:ptCount val="25"/>
                <c:pt idx="0">
                  <c:v>0.126266744940061</c:v>
                </c:pt>
                <c:pt idx="1">
                  <c:v>-0.158468373897295</c:v>
                </c:pt>
                <c:pt idx="2">
                  <c:v>0.429410512723636</c:v>
                </c:pt>
                <c:pt idx="3">
                  <c:v>-0.427650578121141</c:v>
                </c:pt>
                <c:pt idx="4">
                  <c:v>-0.48697025432425</c:v>
                </c:pt>
                <c:pt idx="5">
                  <c:v>-0.339915349521237</c:v>
                </c:pt>
                <c:pt idx="6">
                  <c:v>0.608349483622642</c:v>
                </c:pt>
                <c:pt idx="7">
                  <c:v>-0.198265548121136</c:v>
                </c:pt>
                <c:pt idx="8">
                  <c:v>0.324959671680871</c:v>
                </c:pt>
                <c:pt idx="9">
                  <c:v>0.205121856020133</c:v>
                </c:pt>
                <c:pt idx="10">
                  <c:v>0.0935822347065296</c:v>
                </c:pt>
                <c:pt idx="11">
                  <c:v>-0.0740266675761548</c:v>
                </c:pt>
                <c:pt idx="12">
                  <c:v>0.0710206585760498</c:v>
                </c:pt>
                <c:pt idx="13">
                  <c:v>-0.51976992467855</c:v>
                </c:pt>
                <c:pt idx="14">
                  <c:v>-0.0715291156555244</c:v>
                </c:pt>
                <c:pt idx="15">
                  <c:v>0.104747198055125</c:v>
                </c:pt>
                <c:pt idx="16">
                  <c:v>-0.0169271623733481</c:v>
                </c:pt>
                <c:pt idx="17">
                  <c:v>-0.0330639886175141</c:v>
                </c:pt>
                <c:pt idx="18">
                  <c:v>0.0865518503680099</c:v>
                </c:pt>
                <c:pt idx="19">
                  <c:v>-0.256729980978752</c:v>
                </c:pt>
                <c:pt idx="20">
                  <c:v>0.0982184456954713</c:v>
                </c:pt>
                <c:pt idx="21">
                  <c:v>0.0547040589278742</c:v>
                </c:pt>
                <c:pt idx="22">
                  <c:v>0.050788519671235</c:v>
                </c:pt>
                <c:pt idx="23">
                  <c:v>0.245670065447744</c:v>
                </c:pt>
                <c:pt idx="24">
                  <c:v>0.0839256434295197</c:v>
                </c:pt>
              </c:numCache>
            </c:numRef>
          </c:yVal>
          <c:smooth val="0"/>
        </c:ser>
        <c:dLbls>
          <c:showLegendKey val="0"/>
          <c:showVal val="0"/>
          <c:showCatName val="0"/>
          <c:showSerName val="0"/>
          <c:showPercent val="0"/>
          <c:showBubbleSize val="0"/>
        </c:dLbls>
        <c:axId val="-593001536"/>
        <c:axId val="-501467360"/>
      </c:scatterChart>
      <c:valAx>
        <c:axId val="-59300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 Variable 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467360"/>
        <c:crosses val="autoZero"/>
        <c:crossBetween val="midCat"/>
      </c:valAx>
      <c:valAx>
        <c:axId val="-501467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01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Variable 1 Line Fit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Y</c:v>
          </c:tx>
          <c:spPr>
            <a:ln w="25400" cap="rnd">
              <a:noFill/>
              <a:round/>
            </a:ln>
            <a:effectLst/>
          </c:spPr>
          <c:marker>
            <c:symbol val="circle"/>
            <c:size val="5"/>
            <c:spPr>
              <a:solidFill>
                <a:schemeClr val="accent1"/>
              </a:solidFill>
              <a:ln w="9525">
                <a:solidFill>
                  <a:schemeClr val="accent1"/>
                </a:solidFill>
              </a:ln>
              <a:effectLst/>
            </c:spPr>
          </c:marker>
          <c:xVal>
            <c:numRef>
              <c:f>log_phosphorous_vs_silt!$A$2:$A$26</c:f>
              <c:numCache>
                <c:formatCode>General</c:formatCode>
                <c:ptCount val="25"/>
                <c:pt idx="0">
                  <c:v>33.0</c:v>
                </c:pt>
                <c:pt idx="1">
                  <c:v>46.0</c:v>
                </c:pt>
                <c:pt idx="2">
                  <c:v>72.2</c:v>
                </c:pt>
                <c:pt idx="3">
                  <c:v>48.9</c:v>
                </c:pt>
                <c:pt idx="4">
                  <c:v>54.1</c:v>
                </c:pt>
                <c:pt idx="5">
                  <c:v>30.2</c:v>
                </c:pt>
                <c:pt idx="6">
                  <c:v>42.7</c:v>
                </c:pt>
                <c:pt idx="7">
                  <c:v>38.6</c:v>
                </c:pt>
                <c:pt idx="8">
                  <c:v>66.0</c:v>
                </c:pt>
                <c:pt idx="9">
                  <c:v>56.0</c:v>
                </c:pt>
                <c:pt idx="10">
                  <c:v>45.1</c:v>
                </c:pt>
                <c:pt idx="11">
                  <c:v>28.8</c:v>
                </c:pt>
                <c:pt idx="12">
                  <c:v>56.8</c:v>
                </c:pt>
                <c:pt idx="13">
                  <c:v>65.6</c:v>
                </c:pt>
                <c:pt idx="14">
                  <c:v>32.2</c:v>
                </c:pt>
                <c:pt idx="15">
                  <c:v>21.4</c:v>
                </c:pt>
                <c:pt idx="16">
                  <c:v>21.2</c:v>
                </c:pt>
                <c:pt idx="17">
                  <c:v>11.4</c:v>
                </c:pt>
                <c:pt idx="18">
                  <c:v>30.5</c:v>
                </c:pt>
                <c:pt idx="19">
                  <c:v>22.3</c:v>
                </c:pt>
                <c:pt idx="20">
                  <c:v>21.8</c:v>
                </c:pt>
                <c:pt idx="21">
                  <c:v>27.6</c:v>
                </c:pt>
                <c:pt idx="22">
                  <c:v>12.2</c:v>
                </c:pt>
                <c:pt idx="23">
                  <c:v>15.9</c:v>
                </c:pt>
                <c:pt idx="24">
                  <c:v>24.6</c:v>
                </c:pt>
              </c:numCache>
            </c:numRef>
          </c:xVal>
          <c:yVal>
            <c:numRef>
              <c:f>log_phosphorous_vs_silt!$B$2:$B$26</c:f>
              <c:numCache>
                <c:formatCode>General</c:formatCode>
                <c:ptCount val="25"/>
                <c:pt idx="0">
                  <c:v>0.812913356642856</c:v>
                </c:pt>
                <c:pt idx="1">
                  <c:v>0.740362689494244</c:v>
                </c:pt>
                <c:pt idx="2">
                  <c:v>1.755874855672491</c:v>
                </c:pt>
                <c:pt idx="3">
                  <c:v>0.518513939877887</c:v>
                </c:pt>
                <c:pt idx="4">
                  <c:v>0.544068044350276</c:v>
                </c:pt>
                <c:pt idx="5">
                  <c:v>0.301029995663981</c:v>
                </c:pt>
                <c:pt idx="6">
                  <c:v>1.453318340047038</c:v>
                </c:pt>
                <c:pt idx="7">
                  <c:v>0.57978359661681</c:v>
                </c:pt>
                <c:pt idx="8">
                  <c:v>1.550228353055094</c:v>
                </c:pt>
                <c:pt idx="9">
                  <c:v>1.267171728403014</c:v>
                </c:pt>
                <c:pt idx="10">
                  <c:v>0.977723605288848</c:v>
                </c:pt>
                <c:pt idx="11">
                  <c:v>0.544068044350276</c:v>
                </c:pt>
                <c:pt idx="12">
                  <c:v>1.146128035678238</c:v>
                </c:pt>
                <c:pt idx="13">
                  <c:v>0.698970004336019</c:v>
                </c:pt>
                <c:pt idx="14">
                  <c:v>0.602059991327962</c:v>
                </c:pt>
                <c:pt idx="15">
                  <c:v>0.602059991327962</c:v>
                </c:pt>
                <c:pt idx="16">
                  <c:v>0.477121254719662</c:v>
                </c:pt>
                <c:pt idx="17">
                  <c:v>0.301029995663981</c:v>
                </c:pt>
                <c:pt idx="18">
                  <c:v>0.732393759822968</c:v>
                </c:pt>
                <c:pt idx="19">
                  <c:v>0.255272505103306</c:v>
                </c:pt>
                <c:pt idx="20">
                  <c:v>0.602059991327962</c:v>
                </c:pt>
                <c:pt idx="21">
                  <c:v>0.653212513775344</c:v>
                </c:pt>
                <c:pt idx="22">
                  <c:v>0.397940008672038</c:v>
                </c:pt>
                <c:pt idx="23">
                  <c:v>0.653212513775344</c:v>
                </c:pt>
                <c:pt idx="24">
                  <c:v>0.633468455579586</c:v>
                </c:pt>
              </c:numCache>
            </c:numRef>
          </c:yVal>
          <c:smooth val="0"/>
        </c:ser>
        <c:ser>
          <c:idx val="1"/>
          <c:order val="1"/>
          <c:tx>
            <c:v>Predicted Y</c:v>
          </c:tx>
          <c:spPr>
            <a:ln w="25400" cap="rnd">
              <a:noFill/>
              <a:round/>
            </a:ln>
            <a:effectLst/>
          </c:spPr>
          <c:marker>
            <c:symbol val="circle"/>
            <c:size val="5"/>
            <c:spPr>
              <a:solidFill>
                <a:schemeClr val="accent2"/>
              </a:solidFill>
              <a:ln w="9525">
                <a:solidFill>
                  <a:schemeClr val="accent2"/>
                </a:solidFill>
              </a:ln>
              <a:effectLst/>
            </c:spPr>
          </c:marker>
          <c:xVal>
            <c:numRef>
              <c:f>log_phosphorous_vs_silt!$A$2:$A$26</c:f>
              <c:numCache>
                <c:formatCode>General</c:formatCode>
                <c:ptCount val="25"/>
                <c:pt idx="0">
                  <c:v>33.0</c:v>
                </c:pt>
                <c:pt idx="1">
                  <c:v>46.0</c:v>
                </c:pt>
                <c:pt idx="2">
                  <c:v>72.2</c:v>
                </c:pt>
                <c:pt idx="3">
                  <c:v>48.9</c:v>
                </c:pt>
                <c:pt idx="4">
                  <c:v>54.1</c:v>
                </c:pt>
                <c:pt idx="5">
                  <c:v>30.2</c:v>
                </c:pt>
                <c:pt idx="6">
                  <c:v>42.7</c:v>
                </c:pt>
                <c:pt idx="7">
                  <c:v>38.6</c:v>
                </c:pt>
                <c:pt idx="8">
                  <c:v>66.0</c:v>
                </c:pt>
                <c:pt idx="9">
                  <c:v>56.0</c:v>
                </c:pt>
                <c:pt idx="10">
                  <c:v>45.1</c:v>
                </c:pt>
                <c:pt idx="11">
                  <c:v>28.8</c:v>
                </c:pt>
                <c:pt idx="12">
                  <c:v>56.8</c:v>
                </c:pt>
                <c:pt idx="13">
                  <c:v>65.6</c:v>
                </c:pt>
                <c:pt idx="14">
                  <c:v>32.2</c:v>
                </c:pt>
                <c:pt idx="15">
                  <c:v>21.4</c:v>
                </c:pt>
                <c:pt idx="16">
                  <c:v>21.2</c:v>
                </c:pt>
                <c:pt idx="17">
                  <c:v>11.4</c:v>
                </c:pt>
                <c:pt idx="18">
                  <c:v>30.5</c:v>
                </c:pt>
                <c:pt idx="19">
                  <c:v>22.3</c:v>
                </c:pt>
                <c:pt idx="20">
                  <c:v>21.8</c:v>
                </c:pt>
                <c:pt idx="21">
                  <c:v>27.6</c:v>
                </c:pt>
                <c:pt idx="22">
                  <c:v>12.2</c:v>
                </c:pt>
                <c:pt idx="23">
                  <c:v>15.9</c:v>
                </c:pt>
                <c:pt idx="24">
                  <c:v>24.6</c:v>
                </c:pt>
              </c:numCache>
            </c:numRef>
          </c:xVal>
          <c:yVal>
            <c:numRef>
              <c:f>log_phosphorous_vs_silt!$B$54:$B$78</c:f>
              <c:numCache>
                <c:formatCode>General</c:formatCode>
                <c:ptCount val="25"/>
                <c:pt idx="0">
                  <c:v>0.686646611702794</c:v>
                </c:pt>
                <c:pt idx="1">
                  <c:v>0.898831063391539</c:v>
                </c:pt>
                <c:pt idx="2">
                  <c:v>1.326464342948855</c:v>
                </c:pt>
                <c:pt idx="3">
                  <c:v>0.946164517999028</c:v>
                </c:pt>
                <c:pt idx="4">
                  <c:v>1.031038298674526</c:v>
                </c:pt>
                <c:pt idx="5">
                  <c:v>0.640945345185218</c:v>
                </c:pt>
                <c:pt idx="6">
                  <c:v>0.844968856424396</c:v>
                </c:pt>
                <c:pt idx="7">
                  <c:v>0.778049144737946</c:v>
                </c:pt>
                <c:pt idx="8">
                  <c:v>1.225268681374223</c:v>
                </c:pt>
                <c:pt idx="9">
                  <c:v>1.062049872382881</c:v>
                </c:pt>
                <c:pt idx="10">
                  <c:v>0.884141370582318</c:v>
                </c:pt>
                <c:pt idx="11">
                  <c:v>0.61809471192643</c:v>
                </c:pt>
                <c:pt idx="12">
                  <c:v>1.075107377102188</c:v>
                </c:pt>
                <c:pt idx="13">
                  <c:v>1.218739929014569</c:v>
                </c:pt>
                <c:pt idx="14">
                  <c:v>0.673589106983487</c:v>
                </c:pt>
                <c:pt idx="15">
                  <c:v>0.497312793272837</c:v>
                </c:pt>
                <c:pt idx="16">
                  <c:v>0.49404841709301</c:v>
                </c:pt>
                <c:pt idx="17">
                  <c:v>0.334093984281495</c:v>
                </c:pt>
                <c:pt idx="18">
                  <c:v>0.645841909454958</c:v>
                </c:pt>
                <c:pt idx="19">
                  <c:v>0.512002486082058</c:v>
                </c:pt>
                <c:pt idx="20">
                  <c:v>0.503841545632491</c:v>
                </c:pt>
                <c:pt idx="21">
                  <c:v>0.598508454847469</c:v>
                </c:pt>
                <c:pt idx="22">
                  <c:v>0.347151489000803</c:v>
                </c:pt>
                <c:pt idx="23">
                  <c:v>0.407542448327599</c:v>
                </c:pt>
                <c:pt idx="24">
                  <c:v>0.549542812150067</c:v>
                </c:pt>
              </c:numCache>
            </c:numRef>
          </c:yVal>
          <c:smooth val="0"/>
        </c:ser>
        <c:dLbls>
          <c:showLegendKey val="0"/>
          <c:showVal val="0"/>
          <c:showCatName val="0"/>
          <c:showSerName val="0"/>
          <c:showPercent val="0"/>
          <c:showBubbleSize val="0"/>
        </c:dLbls>
        <c:axId val="-994647184"/>
        <c:axId val="-994639424"/>
      </c:scatterChart>
      <c:valAx>
        <c:axId val="-9946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 Variable 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39424"/>
        <c:crosses val="autoZero"/>
        <c:crossBetween val="midCat"/>
      </c:valAx>
      <c:valAx>
        <c:axId val="-994639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471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4" Type="http://schemas.openxmlformats.org/officeDocument/2006/relationships/chart" Target="../charts/chart6.xml"/><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1" Type="http://schemas.openxmlformats.org/officeDocument/2006/relationships/chart" Target="../charts/chart7.xml"/><Relationship Id="rId2"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9</xdr:col>
      <xdr:colOff>654050</xdr:colOff>
      <xdr:row>1</xdr:row>
      <xdr:rowOff>69850</xdr:rowOff>
    </xdr:from>
    <xdr:to>
      <xdr:col>15</xdr:col>
      <xdr:colOff>273050</xdr:colOff>
      <xdr:row>14</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5</xdr:row>
      <xdr:rowOff>139700</xdr:rowOff>
    </xdr:from>
    <xdr:to>
      <xdr:col>10</xdr:col>
      <xdr:colOff>190500</xdr:colOff>
      <xdr:row>26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692150</xdr:colOff>
      <xdr:row>0</xdr:row>
      <xdr:rowOff>152400</xdr:rowOff>
    </xdr:from>
    <xdr:to>
      <xdr:col>8</xdr:col>
      <xdr:colOff>755650</xdr:colOff>
      <xdr:row>14</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292100</xdr:colOff>
      <xdr:row>30</xdr:row>
      <xdr:rowOff>63500</xdr:rowOff>
    </xdr:from>
    <xdr:to>
      <xdr:col>15</xdr:col>
      <xdr:colOff>292100</xdr:colOff>
      <xdr:row>40</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43</xdr:row>
      <xdr:rowOff>139700</xdr:rowOff>
    </xdr:from>
    <xdr:to>
      <xdr:col>15</xdr:col>
      <xdr:colOff>342900</xdr:colOff>
      <xdr:row>53</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58</xdr:row>
      <xdr:rowOff>114300</xdr:rowOff>
    </xdr:from>
    <xdr:to>
      <xdr:col>15</xdr:col>
      <xdr:colOff>381000</xdr:colOff>
      <xdr:row>68</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0</xdr:row>
      <xdr:rowOff>50800</xdr:rowOff>
    </xdr:from>
    <xdr:to>
      <xdr:col>8</xdr:col>
      <xdr:colOff>730250</xdr:colOff>
      <xdr:row>13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292100</xdr:colOff>
      <xdr:row>30</xdr:row>
      <xdr:rowOff>63500</xdr:rowOff>
    </xdr:from>
    <xdr:to>
      <xdr:col>15</xdr:col>
      <xdr:colOff>292100</xdr:colOff>
      <xdr:row>40</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41</xdr:row>
      <xdr:rowOff>190500</xdr:rowOff>
    </xdr:from>
    <xdr:to>
      <xdr:col>15</xdr:col>
      <xdr:colOff>190500</xdr:colOff>
      <xdr:row>51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215900</xdr:colOff>
      <xdr:row>53</xdr:row>
      <xdr:rowOff>0</xdr:rowOff>
    </xdr:from>
    <xdr:to>
      <xdr:col>15</xdr:col>
      <xdr:colOff>215900</xdr:colOff>
      <xdr:row>63</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755650</xdr:colOff>
      <xdr:row>1</xdr:row>
      <xdr:rowOff>127000</xdr:rowOff>
    </xdr:from>
    <xdr:to>
      <xdr:col>10</xdr:col>
      <xdr:colOff>374650</xdr:colOff>
      <xdr:row>15</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609600</xdr:colOff>
      <xdr:row>0</xdr:row>
      <xdr:rowOff>165100</xdr:rowOff>
    </xdr:from>
    <xdr:to>
      <xdr:col>10</xdr:col>
      <xdr:colOff>228600</xdr:colOff>
      <xdr:row>14</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482600</xdr:colOff>
      <xdr:row>0</xdr:row>
      <xdr:rowOff>127000</xdr:rowOff>
    </xdr:from>
    <xdr:to>
      <xdr:col>13</xdr:col>
      <xdr:colOff>508000</xdr:colOff>
      <xdr:row>26</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tabSelected="1" zoomScale="125" zoomScaleNormal="125" zoomScalePageLayoutView="125" workbookViewId="0"/>
  </sheetViews>
  <sheetFormatPr baseColWidth="10" defaultRowHeight="16" x14ac:dyDescent="0.2"/>
  <cols>
    <col min="1" max="1" width="20.1640625" bestFit="1" customWidth="1"/>
    <col min="2" max="2" width="11" bestFit="1" customWidth="1"/>
    <col min="3" max="3" width="14" bestFit="1" customWidth="1"/>
    <col min="4" max="4" width="9.33203125" bestFit="1" customWidth="1"/>
    <col min="5" max="5" width="7.33203125" bestFit="1" customWidth="1"/>
    <col min="6" max="6" width="15" bestFit="1" customWidth="1"/>
    <col min="7" max="7" width="10.6640625" bestFit="1" customWidth="1"/>
    <col min="8" max="8" width="7.5" bestFit="1" customWidth="1"/>
    <col min="9" max="9" width="10.6640625" bestFit="1" customWidth="1"/>
    <col min="10" max="10" width="9.5" bestFit="1" customWidth="1"/>
    <col min="11" max="11" width="7.1640625" bestFit="1" customWidth="1"/>
    <col min="12" max="12" width="10.5" bestFit="1" customWidth="1"/>
    <col min="13" max="13" width="7" bestFit="1" customWidth="1"/>
    <col min="14" max="14" width="5.1640625" bestFit="1" customWidth="1"/>
    <col min="15" max="15" width="6" bestFit="1" customWidth="1"/>
    <col min="16" max="16" width="23" bestFit="1" customWidth="1"/>
    <col min="17" max="17" width="19.5" bestFit="1" customWidth="1"/>
    <col min="18" max="20" width="5.1640625" bestFit="1" customWidth="1"/>
  </cols>
  <sheetData>
    <row r="1" spans="1:2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
      <c r="A2" t="s">
        <v>20</v>
      </c>
      <c r="B2" t="s">
        <v>21</v>
      </c>
      <c r="C2" t="s">
        <v>22</v>
      </c>
      <c r="D2" t="s">
        <v>23</v>
      </c>
      <c r="E2">
        <v>5.2</v>
      </c>
      <c r="F2">
        <v>1</v>
      </c>
      <c r="G2">
        <v>6.5</v>
      </c>
      <c r="H2">
        <v>864</v>
      </c>
      <c r="I2">
        <v>278</v>
      </c>
      <c r="J2">
        <v>42.5</v>
      </c>
      <c r="K2">
        <v>136</v>
      </c>
      <c r="L2">
        <v>7</v>
      </c>
      <c r="M2">
        <v>0.65</v>
      </c>
      <c r="N2">
        <v>1</v>
      </c>
      <c r="O2">
        <v>0.1</v>
      </c>
      <c r="P2">
        <v>14.1</v>
      </c>
      <c r="Q2">
        <v>52</v>
      </c>
      <c r="R2">
        <v>2.6</v>
      </c>
      <c r="S2">
        <v>33</v>
      </c>
      <c r="T2">
        <v>64.400000000000006</v>
      </c>
    </row>
    <row r="3" spans="1:20" x14ac:dyDescent="0.2">
      <c r="A3" t="s">
        <v>24</v>
      </c>
      <c r="B3" t="s">
        <v>25</v>
      </c>
      <c r="C3" t="s">
        <v>26</v>
      </c>
      <c r="D3" t="s">
        <v>23</v>
      </c>
      <c r="E3">
        <v>5.9</v>
      </c>
      <c r="F3">
        <v>1.5</v>
      </c>
      <c r="G3">
        <v>5.5</v>
      </c>
      <c r="H3">
        <v>2260.5</v>
      </c>
      <c r="I3">
        <v>244.5</v>
      </c>
      <c r="J3">
        <v>64.5</v>
      </c>
      <c r="K3">
        <v>19.5</v>
      </c>
      <c r="L3">
        <v>16.5</v>
      </c>
      <c r="M3">
        <v>0.8</v>
      </c>
      <c r="N3">
        <v>1.3</v>
      </c>
      <c r="O3">
        <v>0.25</v>
      </c>
      <c r="P3">
        <v>17.600000000000001</v>
      </c>
      <c r="Q3">
        <v>77</v>
      </c>
      <c r="R3">
        <v>5.4</v>
      </c>
      <c r="S3">
        <v>46</v>
      </c>
      <c r="T3">
        <v>48.6</v>
      </c>
    </row>
    <row r="4" spans="1:20" x14ac:dyDescent="0.2">
      <c r="A4" t="s">
        <v>27</v>
      </c>
      <c r="B4" t="s">
        <v>28</v>
      </c>
      <c r="C4" t="s">
        <v>22</v>
      </c>
      <c r="D4" t="s">
        <v>23</v>
      </c>
      <c r="E4">
        <v>6.2</v>
      </c>
      <c r="F4">
        <v>1.5</v>
      </c>
      <c r="G4">
        <v>57</v>
      </c>
      <c r="H4">
        <v>1853</v>
      </c>
      <c r="I4">
        <v>177.5</v>
      </c>
      <c r="J4">
        <v>52.5</v>
      </c>
      <c r="K4">
        <v>11</v>
      </c>
      <c r="L4">
        <v>17.5</v>
      </c>
      <c r="M4">
        <v>2.15</v>
      </c>
      <c r="N4">
        <v>2.0499999999999998</v>
      </c>
      <c r="O4">
        <v>0.15</v>
      </c>
      <c r="P4">
        <v>14.1</v>
      </c>
      <c r="Q4">
        <v>77</v>
      </c>
      <c r="R4">
        <v>3.7</v>
      </c>
      <c r="S4">
        <v>72.2</v>
      </c>
      <c r="T4">
        <v>24.1</v>
      </c>
    </row>
    <row r="5" spans="1:20" x14ac:dyDescent="0.2">
      <c r="A5" t="s">
        <v>29</v>
      </c>
      <c r="B5" t="s">
        <v>30</v>
      </c>
      <c r="C5" t="s">
        <v>31</v>
      </c>
      <c r="D5" t="s">
        <v>23</v>
      </c>
      <c r="E5">
        <v>4.9000000000000004</v>
      </c>
      <c r="F5">
        <v>1.4</v>
      </c>
      <c r="G5">
        <v>3.3</v>
      </c>
      <c r="H5">
        <v>861.3</v>
      </c>
      <c r="I5">
        <v>184.8</v>
      </c>
      <c r="J5">
        <v>55.5</v>
      </c>
      <c r="K5">
        <v>11.9</v>
      </c>
      <c r="L5">
        <v>47.9</v>
      </c>
      <c r="M5">
        <v>1.3</v>
      </c>
      <c r="N5">
        <v>2.21</v>
      </c>
      <c r="O5">
        <v>0.03</v>
      </c>
      <c r="P5">
        <v>12.9</v>
      </c>
      <c r="Q5">
        <v>47</v>
      </c>
      <c r="R5">
        <v>9.8000000000000007</v>
      </c>
      <c r="S5">
        <v>48.9</v>
      </c>
      <c r="T5">
        <v>41.3</v>
      </c>
    </row>
    <row r="6" spans="1:20" x14ac:dyDescent="0.2">
      <c r="A6" t="s">
        <v>32</v>
      </c>
      <c r="B6" t="s">
        <v>33</v>
      </c>
      <c r="C6" t="s">
        <v>31</v>
      </c>
      <c r="D6" t="s">
        <v>23</v>
      </c>
      <c r="E6">
        <v>5.4</v>
      </c>
      <c r="F6">
        <v>0</v>
      </c>
      <c r="G6">
        <v>3.5</v>
      </c>
      <c r="H6">
        <v>1473</v>
      </c>
      <c r="I6">
        <v>214.5</v>
      </c>
      <c r="J6">
        <v>65.5</v>
      </c>
      <c r="K6">
        <v>8.5</v>
      </c>
      <c r="L6">
        <v>33</v>
      </c>
      <c r="M6">
        <v>1.05</v>
      </c>
      <c r="N6">
        <v>1.6</v>
      </c>
      <c r="O6">
        <v>0.1</v>
      </c>
      <c r="P6">
        <v>13</v>
      </c>
      <c r="Q6">
        <v>72</v>
      </c>
      <c r="R6">
        <v>5.8</v>
      </c>
      <c r="S6">
        <v>54.1</v>
      </c>
      <c r="T6">
        <v>40.200000000000003</v>
      </c>
    </row>
    <row r="7" spans="1:20" x14ac:dyDescent="0.2">
      <c r="A7" t="s">
        <v>34</v>
      </c>
      <c r="B7" t="s">
        <v>35</v>
      </c>
      <c r="C7" t="s">
        <v>31</v>
      </c>
      <c r="D7" t="s">
        <v>23</v>
      </c>
      <c r="E7">
        <v>5</v>
      </c>
      <c r="F7">
        <v>1</v>
      </c>
      <c r="G7">
        <v>2</v>
      </c>
      <c r="H7">
        <v>524.5</v>
      </c>
      <c r="I7">
        <v>64.5</v>
      </c>
      <c r="J7">
        <v>19</v>
      </c>
      <c r="K7">
        <v>7.5</v>
      </c>
      <c r="L7">
        <v>19.5</v>
      </c>
      <c r="M7">
        <v>0.7</v>
      </c>
      <c r="N7">
        <v>1.1499999999999999</v>
      </c>
      <c r="O7">
        <v>0.05</v>
      </c>
      <c r="P7">
        <v>5.6</v>
      </c>
      <c r="Q7">
        <v>58</v>
      </c>
      <c r="R7">
        <v>58</v>
      </c>
      <c r="S7">
        <v>30.2</v>
      </c>
      <c r="T7">
        <v>11.8</v>
      </c>
    </row>
    <row r="8" spans="1:20" x14ac:dyDescent="0.2">
      <c r="A8" t="s">
        <v>36</v>
      </c>
      <c r="B8" t="s">
        <v>37</v>
      </c>
      <c r="C8" t="s">
        <v>26</v>
      </c>
      <c r="D8" t="s">
        <v>23</v>
      </c>
      <c r="E8">
        <v>5.8</v>
      </c>
      <c r="F8">
        <v>2.2000000000000002</v>
      </c>
      <c r="G8">
        <v>28.4</v>
      </c>
      <c r="H8">
        <v>1943.9</v>
      </c>
      <c r="I8">
        <v>255.8</v>
      </c>
      <c r="J8">
        <v>63.1</v>
      </c>
      <c r="K8">
        <v>11.4</v>
      </c>
      <c r="L8">
        <v>95.6</v>
      </c>
      <c r="M8">
        <v>1.01</v>
      </c>
      <c r="N8">
        <v>4.01</v>
      </c>
      <c r="O8">
        <v>0.18</v>
      </c>
      <c r="P8">
        <v>15.7</v>
      </c>
      <c r="Q8">
        <v>77</v>
      </c>
      <c r="R8">
        <v>21.7</v>
      </c>
      <c r="S8">
        <v>42.7</v>
      </c>
      <c r="T8">
        <v>35.6</v>
      </c>
    </row>
    <row r="9" spans="1:20" x14ac:dyDescent="0.2">
      <c r="A9" t="s">
        <v>38</v>
      </c>
      <c r="B9" t="s">
        <v>39</v>
      </c>
      <c r="C9" t="s">
        <v>40</v>
      </c>
      <c r="D9" t="s">
        <v>23</v>
      </c>
      <c r="E9">
        <v>5.3</v>
      </c>
      <c r="F9">
        <v>1.3</v>
      </c>
      <c r="G9">
        <v>3.8</v>
      </c>
      <c r="H9">
        <v>949.5</v>
      </c>
      <c r="I9">
        <v>176.5</v>
      </c>
      <c r="J9">
        <v>44</v>
      </c>
      <c r="K9">
        <v>8.5</v>
      </c>
      <c r="L9">
        <v>28.8</v>
      </c>
      <c r="M9">
        <v>0.57999999999999996</v>
      </c>
      <c r="N9">
        <v>1.88</v>
      </c>
      <c r="O9">
        <v>0.08</v>
      </c>
      <c r="P9">
        <v>10.4</v>
      </c>
      <c r="Q9">
        <v>61</v>
      </c>
      <c r="R9">
        <v>39.5</v>
      </c>
      <c r="S9">
        <v>38.6</v>
      </c>
      <c r="T9">
        <v>21.9</v>
      </c>
    </row>
    <row r="10" spans="1:20" x14ac:dyDescent="0.2">
      <c r="A10" t="s">
        <v>41</v>
      </c>
      <c r="B10" t="s">
        <v>42</v>
      </c>
      <c r="C10" t="s">
        <v>26</v>
      </c>
      <c r="D10" t="s">
        <v>23</v>
      </c>
      <c r="E10">
        <v>6.7</v>
      </c>
      <c r="F10">
        <v>0.5</v>
      </c>
      <c r="G10">
        <v>35.5</v>
      </c>
      <c r="H10">
        <v>2292</v>
      </c>
      <c r="I10">
        <v>239</v>
      </c>
      <c r="J10">
        <v>84</v>
      </c>
      <c r="K10">
        <v>9</v>
      </c>
      <c r="L10">
        <v>26.5</v>
      </c>
      <c r="M10">
        <v>0.9</v>
      </c>
      <c r="N10">
        <v>2.75</v>
      </c>
      <c r="O10">
        <v>0.3</v>
      </c>
      <c r="P10">
        <v>15.7</v>
      </c>
      <c r="Q10">
        <v>87</v>
      </c>
      <c r="R10">
        <v>5.6</v>
      </c>
      <c r="S10">
        <v>66</v>
      </c>
      <c r="T10">
        <v>28.5</v>
      </c>
    </row>
    <row r="11" spans="1:20" x14ac:dyDescent="0.2">
      <c r="A11" t="s">
        <v>43</v>
      </c>
      <c r="B11" t="s">
        <v>44</v>
      </c>
      <c r="C11" t="s">
        <v>26</v>
      </c>
      <c r="D11" t="s">
        <v>23</v>
      </c>
      <c r="E11">
        <v>6.4</v>
      </c>
      <c r="F11">
        <v>0</v>
      </c>
      <c r="G11">
        <v>18.5</v>
      </c>
      <c r="H11">
        <v>2034.5</v>
      </c>
      <c r="I11">
        <v>248</v>
      </c>
      <c r="J11">
        <v>79</v>
      </c>
      <c r="K11">
        <v>9</v>
      </c>
      <c r="L11">
        <v>16</v>
      </c>
      <c r="M11">
        <v>1.05</v>
      </c>
      <c r="N11">
        <v>1.75</v>
      </c>
      <c r="O11">
        <v>0.25</v>
      </c>
      <c r="P11">
        <v>15.7</v>
      </c>
      <c r="Q11">
        <v>79</v>
      </c>
      <c r="R11">
        <v>9.6</v>
      </c>
      <c r="S11">
        <v>56</v>
      </c>
      <c r="T11">
        <v>34.4</v>
      </c>
    </row>
    <row r="12" spans="1:20" x14ac:dyDescent="0.2">
      <c r="A12" t="s">
        <v>45</v>
      </c>
      <c r="B12" t="s">
        <v>46</v>
      </c>
      <c r="C12" t="s">
        <v>26</v>
      </c>
      <c r="D12" t="s">
        <v>23</v>
      </c>
      <c r="E12">
        <v>6.2</v>
      </c>
      <c r="F12">
        <v>1.5</v>
      </c>
      <c r="G12">
        <v>9.5</v>
      </c>
      <c r="H12">
        <v>2108</v>
      </c>
      <c r="I12">
        <v>226</v>
      </c>
      <c r="J12">
        <v>66.5</v>
      </c>
      <c r="K12">
        <v>11</v>
      </c>
      <c r="L12">
        <v>12.5</v>
      </c>
      <c r="M12">
        <v>0.7</v>
      </c>
      <c r="N12">
        <v>3</v>
      </c>
      <c r="O12">
        <v>0.3</v>
      </c>
      <c r="P12">
        <v>15.8</v>
      </c>
      <c r="Q12">
        <v>80</v>
      </c>
      <c r="R12">
        <v>21.9</v>
      </c>
      <c r="S12">
        <v>45.1</v>
      </c>
      <c r="T12">
        <v>33</v>
      </c>
    </row>
    <row r="13" spans="1:20" x14ac:dyDescent="0.2">
      <c r="A13" t="s">
        <v>47</v>
      </c>
      <c r="B13" t="s">
        <v>48</v>
      </c>
      <c r="C13" t="s">
        <v>31</v>
      </c>
      <c r="D13" t="s">
        <v>23</v>
      </c>
      <c r="E13">
        <v>5.3</v>
      </c>
      <c r="F13">
        <v>0.5</v>
      </c>
      <c r="G13">
        <v>3.5</v>
      </c>
      <c r="H13">
        <v>653.5</v>
      </c>
      <c r="I13">
        <v>125.5</v>
      </c>
      <c r="J13">
        <v>31</v>
      </c>
      <c r="K13">
        <v>6</v>
      </c>
      <c r="L13">
        <v>27</v>
      </c>
      <c r="M13">
        <v>0.5</v>
      </c>
      <c r="N13">
        <v>1.25</v>
      </c>
      <c r="O13">
        <v>0.05</v>
      </c>
      <c r="P13">
        <v>6.8</v>
      </c>
      <c r="Q13">
        <v>65</v>
      </c>
      <c r="R13">
        <v>60.6</v>
      </c>
      <c r="S13">
        <v>28.8</v>
      </c>
      <c r="T13">
        <v>10.6</v>
      </c>
    </row>
    <row r="14" spans="1:20" x14ac:dyDescent="0.2">
      <c r="A14" t="s">
        <v>49</v>
      </c>
      <c r="B14" t="s">
        <v>50</v>
      </c>
      <c r="C14" t="s">
        <v>26</v>
      </c>
      <c r="D14" t="s">
        <v>23</v>
      </c>
      <c r="E14">
        <v>6.4</v>
      </c>
      <c r="F14">
        <v>1</v>
      </c>
      <c r="G14">
        <v>14</v>
      </c>
      <c r="H14">
        <v>2145.5</v>
      </c>
      <c r="I14">
        <v>323</v>
      </c>
      <c r="J14">
        <v>88.5</v>
      </c>
      <c r="K14">
        <v>11.5</v>
      </c>
      <c r="L14">
        <v>14</v>
      </c>
      <c r="M14">
        <v>0.95</v>
      </c>
      <c r="N14">
        <v>1.7</v>
      </c>
      <c r="O14">
        <v>0.25</v>
      </c>
      <c r="P14">
        <v>17.3</v>
      </c>
      <c r="Q14">
        <v>79</v>
      </c>
      <c r="R14">
        <v>4.4000000000000004</v>
      </c>
      <c r="S14">
        <v>56.8</v>
      </c>
      <c r="T14">
        <v>38.799999999999997</v>
      </c>
    </row>
    <row r="15" spans="1:20" x14ac:dyDescent="0.2">
      <c r="A15" t="s">
        <v>51</v>
      </c>
      <c r="B15" t="s">
        <v>52</v>
      </c>
      <c r="C15" t="s">
        <v>52</v>
      </c>
      <c r="D15" t="s">
        <v>23</v>
      </c>
      <c r="E15">
        <v>5</v>
      </c>
      <c r="F15">
        <v>1.3</v>
      </c>
      <c r="G15">
        <v>5</v>
      </c>
      <c r="H15">
        <v>403.3</v>
      </c>
      <c r="I15">
        <v>138</v>
      </c>
      <c r="J15">
        <v>30</v>
      </c>
      <c r="K15">
        <v>7</v>
      </c>
      <c r="L15">
        <v>27.5</v>
      </c>
      <c r="M15">
        <v>1.1499999999999999</v>
      </c>
      <c r="N15">
        <v>1.98</v>
      </c>
      <c r="O15">
        <v>0</v>
      </c>
      <c r="P15">
        <v>8.3000000000000007</v>
      </c>
      <c r="Q15">
        <v>40</v>
      </c>
      <c r="R15">
        <v>11.5</v>
      </c>
      <c r="S15">
        <v>65.599999999999994</v>
      </c>
      <c r="T15">
        <v>22.9</v>
      </c>
    </row>
    <row r="16" spans="1:20" x14ac:dyDescent="0.2">
      <c r="A16" t="s">
        <v>53</v>
      </c>
      <c r="B16" t="s">
        <v>25</v>
      </c>
      <c r="C16" t="s">
        <v>26</v>
      </c>
      <c r="D16" t="s">
        <v>54</v>
      </c>
      <c r="E16">
        <v>4.4000000000000004</v>
      </c>
      <c r="F16">
        <v>2</v>
      </c>
      <c r="G16">
        <v>4</v>
      </c>
      <c r="H16">
        <v>114.5</v>
      </c>
      <c r="I16">
        <v>22</v>
      </c>
      <c r="J16">
        <v>22</v>
      </c>
      <c r="K16">
        <v>11.5</v>
      </c>
      <c r="L16">
        <v>92</v>
      </c>
      <c r="M16">
        <v>0.65</v>
      </c>
      <c r="N16">
        <v>1.25</v>
      </c>
      <c r="O16">
        <v>0.05</v>
      </c>
      <c r="P16">
        <v>5.7</v>
      </c>
      <c r="Q16">
        <v>15</v>
      </c>
      <c r="R16">
        <v>50.6</v>
      </c>
      <c r="S16">
        <v>32.200000000000003</v>
      </c>
      <c r="T16">
        <v>17.100000000000001</v>
      </c>
    </row>
    <row r="17" spans="1:20" x14ac:dyDescent="0.2">
      <c r="A17" t="s">
        <v>55</v>
      </c>
      <c r="B17" t="s">
        <v>30</v>
      </c>
      <c r="C17" t="s">
        <v>31</v>
      </c>
      <c r="D17" t="s">
        <v>54</v>
      </c>
      <c r="E17">
        <v>4</v>
      </c>
      <c r="F17">
        <v>2.4</v>
      </c>
      <c r="G17">
        <v>4</v>
      </c>
      <c r="H17">
        <v>53.1</v>
      </c>
      <c r="I17">
        <v>13.7</v>
      </c>
      <c r="J17">
        <v>19.2</v>
      </c>
      <c r="K17">
        <v>5.7</v>
      </c>
      <c r="L17">
        <v>6.7</v>
      </c>
      <c r="M17">
        <v>1.1399999999999999</v>
      </c>
      <c r="N17">
        <v>2.12</v>
      </c>
      <c r="O17">
        <v>0.01</v>
      </c>
      <c r="P17">
        <v>5.2</v>
      </c>
      <c r="Q17">
        <v>9</v>
      </c>
      <c r="R17">
        <v>56.3</v>
      </c>
      <c r="S17">
        <v>21.4</v>
      </c>
      <c r="T17">
        <v>22.3</v>
      </c>
    </row>
    <row r="18" spans="1:20" x14ac:dyDescent="0.2">
      <c r="A18" t="s">
        <v>56</v>
      </c>
      <c r="B18" t="s">
        <v>33</v>
      </c>
      <c r="C18" t="s">
        <v>31</v>
      </c>
      <c r="D18" t="s">
        <v>54</v>
      </c>
      <c r="E18">
        <v>4.2</v>
      </c>
      <c r="F18">
        <v>0.5</v>
      </c>
      <c r="G18">
        <v>3</v>
      </c>
      <c r="H18">
        <v>40.5</v>
      </c>
      <c r="I18">
        <v>11</v>
      </c>
      <c r="J18">
        <v>17</v>
      </c>
      <c r="K18">
        <v>4.5</v>
      </c>
      <c r="L18">
        <v>24.5</v>
      </c>
      <c r="M18">
        <v>0.95</v>
      </c>
      <c r="N18">
        <v>0.65</v>
      </c>
      <c r="O18">
        <v>0</v>
      </c>
      <c r="P18">
        <v>3.6</v>
      </c>
      <c r="Q18">
        <v>10</v>
      </c>
      <c r="R18">
        <v>67.400000000000006</v>
      </c>
      <c r="S18">
        <v>21.2</v>
      </c>
      <c r="T18">
        <v>11.5</v>
      </c>
    </row>
    <row r="19" spans="1:20" x14ac:dyDescent="0.2">
      <c r="A19" t="s">
        <v>57</v>
      </c>
      <c r="B19" t="s">
        <v>35</v>
      </c>
      <c r="C19" t="s">
        <v>31</v>
      </c>
      <c r="D19" t="s">
        <v>54</v>
      </c>
      <c r="E19">
        <v>4.9000000000000004</v>
      </c>
      <c r="F19">
        <v>0</v>
      </c>
      <c r="G19">
        <v>2</v>
      </c>
      <c r="H19">
        <v>84</v>
      </c>
      <c r="I19">
        <v>12</v>
      </c>
      <c r="J19">
        <v>17</v>
      </c>
      <c r="K19">
        <v>5.5</v>
      </c>
      <c r="L19">
        <v>65.5</v>
      </c>
      <c r="M19">
        <v>0.65</v>
      </c>
      <c r="N19">
        <v>0.5</v>
      </c>
      <c r="O19">
        <v>0.05</v>
      </c>
      <c r="P19">
        <v>1.8</v>
      </c>
      <c r="Q19">
        <v>33</v>
      </c>
      <c r="R19">
        <v>82</v>
      </c>
      <c r="S19">
        <v>11.4</v>
      </c>
      <c r="T19">
        <v>6.6</v>
      </c>
    </row>
    <row r="20" spans="1:20" x14ac:dyDescent="0.2">
      <c r="A20" t="s">
        <v>58</v>
      </c>
      <c r="B20" t="s">
        <v>37</v>
      </c>
      <c r="C20" t="s">
        <v>26</v>
      </c>
      <c r="D20" t="s">
        <v>54</v>
      </c>
      <c r="E20">
        <v>4.5999999999999996</v>
      </c>
      <c r="F20">
        <v>2.2999999999999998</v>
      </c>
      <c r="G20">
        <v>5.4</v>
      </c>
      <c r="H20">
        <v>141.4</v>
      </c>
      <c r="I20">
        <v>29</v>
      </c>
      <c r="J20">
        <v>28.5</v>
      </c>
      <c r="K20">
        <v>4.5</v>
      </c>
      <c r="L20">
        <v>44.1</v>
      </c>
      <c r="M20">
        <v>0.64</v>
      </c>
      <c r="N20">
        <v>1.74</v>
      </c>
      <c r="O20">
        <v>0</v>
      </c>
      <c r="P20">
        <v>4.4000000000000004</v>
      </c>
      <c r="Q20">
        <v>25</v>
      </c>
      <c r="R20">
        <v>57.9</v>
      </c>
      <c r="S20">
        <v>30.5</v>
      </c>
      <c r="T20">
        <v>11.5</v>
      </c>
    </row>
    <row r="21" spans="1:20" x14ac:dyDescent="0.2">
      <c r="A21" t="s">
        <v>59</v>
      </c>
      <c r="B21" t="s">
        <v>39</v>
      </c>
      <c r="C21" t="s">
        <v>40</v>
      </c>
      <c r="D21" t="s">
        <v>54</v>
      </c>
      <c r="E21">
        <v>5.6</v>
      </c>
      <c r="F21">
        <v>1.8</v>
      </c>
      <c r="G21">
        <v>1.8</v>
      </c>
      <c r="H21">
        <v>271.3</v>
      </c>
      <c r="I21">
        <v>37.5</v>
      </c>
      <c r="J21">
        <v>32.299999999999997</v>
      </c>
      <c r="K21">
        <v>4.3</v>
      </c>
      <c r="L21">
        <v>74.5</v>
      </c>
      <c r="M21">
        <v>0.65</v>
      </c>
      <c r="N21">
        <v>3</v>
      </c>
      <c r="O21">
        <v>0.05</v>
      </c>
      <c r="P21">
        <v>3.4</v>
      </c>
      <c r="Q21">
        <v>50</v>
      </c>
      <c r="R21">
        <v>71.400000000000006</v>
      </c>
      <c r="S21">
        <v>22.3</v>
      </c>
      <c r="T21">
        <v>6.3</v>
      </c>
    </row>
    <row r="22" spans="1:20" x14ac:dyDescent="0.2">
      <c r="A22" t="s">
        <v>60</v>
      </c>
      <c r="B22" t="s">
        <v>42</v>
      </c>
      <c r="C22" t="s">
        <v>26</v>
      </c>
      <c r="D22" t="s">
        <v>54</v>
      </c>
      <c r="E22">
        <v>5.9</v>
      </c>
      <c r="F22">
        <v>2</v>
      </c>
      <c r="G22">
        <v>4</v>
      </c>
      <c r="H22">
        <v>543</v>
      </c>
      <c r="I22">
        <v>96.5</v>
      </c>
      <c r="J22">
        <v>35.5</v>
      </c>
      <c r="K22">
        <v>4</v>
      </c>
      <c r="L22">
        <v>103.5</v>
      </c>
      <c r="M22">
        <v>0.5</v>
      </c>
      <c r="N22">
        <v>9.15</v>
      </c>
      <c r="O22">
        <v>0.15</v>
      </c>
      <c r="P22">
        <v>5.6</v>
      </c>
      <c r="Q22">
        <v>65</v>
      </c>
      <c r="R22">
        <v>66.2</v>
      </c>
      <c r="S22">
        <v>21.8</v>
      </c>
      <c r="T22">
        <v>12</v>
      </c>
    </row>
    <row r="23" spans="1:20" x14ac:dyDescent="0.2">
      <c r="A23" t="s">
        <v>61</v>
      </c>
      <c r="B23" t="s">
        <v>46</v>
      </c>
      <c r="C23" t="s">
        <v>26</v>
      </c>
      <c r="D23" t="s">
        <v>54</v>
      </c>
      <c r="E23">
        <v>4.5</v>
      </c>
      <c r="F23">
        <v>1.5</v>
      </c>
      <c r="G23">
        <v>4.5</v>
      </c>
      <c r="H23">
        <v>104.5</v>
      </c>
      <c r="I23">
        <v>28.5</v>
      </c>
      <c r="J23">
        <v>33</v>
      </c>
      <c r="K23">
        <v>5</v>
      </c>
      <c r="L23">
        <v>15.5</v>
      </c>
      <c r="M23">
        <v>0.65</v>
      </c>
      <c r="N23">
        <v>0.95</v>
      </c>
      <c r="O23">
        <v>0.05</v>
      </c>
      <c r="P23">
        <v>4.9000000000000004</v>
      </c>
      <c r="Q23">
        <v>18</v>
      </c>
      <c r="R23">
        <v>52.5</v>
      </c>
      <c r="S23">
        <v>27.6</v>
      </c>
      <c r="T23">
        <v>20</v>
      </c>
    </row>
    <row r="24" spans="1:20" x14ac:dyDescent="0.2">
      <c r="A24" t="s">
        <v>62</v>
      </c>
      <c r="B24" t="s">
        <v>48</v>
      </c>
      <c r="C24" t="s">
        <v>31</v>
      </c>
      <c r="D24" t="s">
        <v>54</v>
      </c>
      <c r="E24">
        <v>4.4000000000000004</v>
      </c>
      <c r="F24">
        <v>0</v>
      </c>
      <c r="G24">
        <v>2.5</v>
      </c>
      <c r="H24">
        <v>41.5</v>
      </c>
      <c r="I24">
        <v>10.5</v>
      </c>
      <c r="J24">
        <v>14.5</v>
      </c>
      <c r="K24">
        <v>3.5</v>
      </c>
      <c r="L24">
        <v>15</v>
      </c>
      <c r="M24">
        <v>0.45</v>
      </c>
      <c r="N24">
        <v>0.95</v>
      </c>
      <c r="O24">
        <v>0</v>
      </c>
      <c r="P24">
        <v>1.9</v>
      </c>
      <c r="Q24">
        <v>18</v>
      </c>
      <c r="R24">
        <v>80.3</v>
      </c>
      <c r="S24">
        <v>12.2</v>
      </c>
      <c r="T24">
        <v>7.5</v>
      </c>
    </row>
    <row r="25" spans="1:20" x14ac:dyDescent="0.2">
      <c r="A25" t="s">
        <v>63</v>
      </c>
      <c r="B25" t="s">
        <v>50</v>
      </c>
      <c r="C25" t="s">
        <v>26</v>
      </c>
      <c r="D25" t="s">
        <v>54</v>
      </c>
      <c r="E25">
        <v>4.3</v>
      </c>
      <c r="F25">
        <v>2</v>
      </c>
      <c r="G25">
        <v>4.5</v>
      </c>
      <c r="H25">
        <v>91</v>
      </c>
      <c r="I25">
        <v>20</v>
      </c>
      <c r="J25">
        <v>27</v>
      </c>
      <c r="K25">
        <v>4.5</v>
      </c>
      <c r="L25">
        <v>5</v>
      </c>
      <c r="M25">
        <v>0.4</v>
      </c>
      <c r="N25">
        <v>0.65</v>
      </c>
      <c r="O25">
        <v>0.05</v>
      </c>
      <c r="P25">
        <v>3.1</v>
      </c>
      <c r="Q25">
        <v>23</v>
      </c>
      <c r="R25">
        <v>73.8</v>
      </c>
      <c r="S25">
        <v>15.9</v>
      </c>
      <c r="T25">
        <v>10.3</v>
      </c>
    </row>
    <row r="26" spans="1:20" x14ac:dyDescent="0.2">
      <c r="A26" t="s">
        <v>64</v>
      </c>
      <c r="B26" t="s">
        <v>52</v>
      </c>
      <c r="C26" t="s">
        <v>52</v>
      </c>
      <c r="D26" t="s">
        <v>54</v>
      </c>
      <c r="E26">
        <v>4.2</v>
      </c>
      <c r="F26">
        <v>2.2999999999999998</v>
      </c>
      <c r="G26">
        <v>4.3</v>
      </c>
      <c r="H26">
        <v>39</v>
      </c>
      <c r="I26">
        <v>15.5</v>
      </c>
      <c r="J26">
        <v>35.799999999999997</v>
      </c>
      <c r="K26">
        <v>5.5</v>
      </c>
      <c r="L26">
        <v>12</v>
      </c>
      <c r="M26">
        <v>0.83</v>
      </c>
      <c r="N26">
        <v>0.88</v>
      </c>
      <c r="O26">
        <v>0</v>
      </c>
      <c r="P26">
        <v>6.7</v>
      </c>
      <c r="Q26">
        <v>7</v>
      </c>
      <c r="R26">
        <v>48.3</v>
      </c>
      <c r="S26">
        <v>24.6</v>
      </c>
      <c r="T26">
        <v>27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H19" sqref="H19"/>
    </sheetView>
  </sheetViews>
  <sheetFormatPr baseColWidth="10" defaultRowHeight="16" x14ac:dyDescent="0.2"/>
  <cols>
    <col min="2" max="2" width="11.83203125" bestFit="1" customWidth="1"/>
  </cols>
  <sheetData>
    <row r="1" spans="1:4" x14ac:dyDescent="0.2">
      <c r="A1" s="7" t="s">
        <v>123</v>
      </c>
      <c r="B1" s="8"/>
      <c r="C1" s="8"/>
      <c r="D1" s="8"/>
    </row>
    <row r="2" spans="1:4" x14ac:dyDescent="0.2">
      <c r="A2" s="8"/>
      <c r="B2" s="8"/>
      <c r="C2" s="8"/>
      <c r="D2" s="8"/>
    </row>
    <row r="3" spans="1:4" x14ac:dyDescent="0.2">
      <c r="A3" s="8"/>
      <c r="B3" s="8"/>
      <c r="C3" s="8"/>
      <c r="D3" s="8"/>
    </row>
    <row r="4" spans="1:4" x14ac:dyDescent="0.2">
      <c r="A4" s="8"/>
      <c r="B4" s="8"/>
      <c r="C4" s="8"/>
      <c r="D4" s="8"/>
    </row>
    <row r="5" spans="1:4" x14ac:dyDescent="0.2">
      <c r="A5" s="8"/>
      <c r="B5" s="8"/>
      <c r="C5" s="8"/>
      <c r="D5" s="8"/>
    </row>
    <row r="6" spans="1:4" x14ac:dyDescent="0.2">
      <c r="A6" s="6"/>
      <c r="B6" s="6"/>
      <c r="C6" s="6"/>
      <c r="D6" s="6"/>
    </row>
    <row r="7" spans="1:4" x14ac:dyDescent="0.2">
      <c r="A7" s="6"/>
      <c r="B7" s="6"/>
      <c r="C7" s="6"/>
      <c r="D7" s="6"/>
    </row>
    <row r="8" spans="1:4" x14ac:dyDescent="0.2">
      <c r="A8" s="6"/>
      <c r="B8" s="6"/>
      <c r="C8" s="6"/>
      <c r="D8" s="6"/>
    </row>
    <row r="9" spans="1:4" x14ac:dyDescent="0.2">
      <c r="A9" s="9"/>
      <c r="B9" s="9"/>
      <c r="C9" s="9"/>
      <c r="D9" s="9"/>
    </row>
    <row r="10" spans="1:4" x14ac:dyDescent="0.2">
      <c r="A10" t="s">
        <v>133</v>
      </c>
    </row>
    <row r="11" spans="1:4" x14ac:dyDescent="0.2">
      <c r="A11" t="s">
        <v>124</v>
      </c>
      <c r="B11" t="s">
        <v>125</v>
      </c>
      <c r="C11" t="s">
        <v>92</v>
      </c>
    </row>
    <row r="12" spans="1:4" x14ac:dyDescent="0.2">
      <c r="A12">
        <v>73</v>
      </c>
      <c r="B12">
        <v>54</v>
      </c>
      <c r="C12">
        <f>A12+B12</f>
        <v>127</v>
      </c>
    </row>
    <row r="14" spans="1:4" x14ac:dyDescent="0.2">
      <c r="A14" t="s">
        <v>126</v>
      </c>
    </row>
    <row r="15" spans="1:4" x14ac:dyDescent="0.2">
      <c r="A15" t="s">
        <v>124</v>
      </c>
      <c r="B15" t="s">
        <v>125</v>
      </c>
    </row>
    <row r="16" spans="1:4" x14ac:dyDescent="0.2">
      <c r="A16">
        <f>$C$12/2</f>
        <v>63.5</v>
      </c>
      <c r="B16">
        <f>$C$12/2</f>
        <v>63.5</v>
      </c>
    </row>
    <row r="18" spans="1:4" x14ac:dyDescent="0.2">
      <c r="A18" t="s">
        <v>127</v>
      </c>
      <c r="B18">
        <f>_xlfn.CHISQ.TEST(A12:B12,A16:B16)</f>
        <v>9.1800158606622898E-2</v>
      </c>
    </row>
    <row r="22" spans="1:4" x14ac:dyDescent="0.2">
      <c r="A22" s="7" t="s">
        <v>128</v>
      </c>
      <c r="B22" s="8"/>
      <c r="C22" s="8"/>
      <c r="D22" s="8"/>
    </row>
    <row r="23" spans="1:4" x14ac:dyDescent="0.2">
      <c r="A23" s="8"/>
      <c r="B23" s="8"/>
      <c r="C23" s="8"/>
      <c r="D23" s="8"/>
    </row>
    <row r="24" spans="1:4" x14ac:dyDescent="0.2">
      <c r="A24" s="8"/>
      <c r="B24" s="8"/>
      <c r="C24" s="8"/>
      <c r="D24" s="8"/>
    </row>
    <row r="25" spans="1:4" x14ac:dyDescent="0.2">
      <c r="A25" s="8"/>
      <c r="B25" s="8"/>
      <c r="C25" s="8"/>
      <c r="D25" s="8"/>
    </row>
    <row r="26" spans="1:4" x14ac:dyDescent="0.2">
      <c r="A26" s="8"/>
      <c r="B26" s="8"/>
      <c r="C26" s="8"/>
      <c r="D26" s="8"/>
    </row>
    <row r="27" spans="1:4" x14ac:dyDescent="0.2">
      <c r="A27" s="8"/>
      <c r="B27" s="8"/>
      <c r="C27" s="8"/>
      <c r="D27" s="8"/>
    </row>
    <row r="28" spans="1:4" x14ac:dyDescent="0.2">
      <c r="A28" s="8"/>
      <c r="B28" s="8"/>
      <c r="C28" s="8"/>
      <c r="D28" s="8"/>
    </row>
    <row r="30" spans="1:4" x14ac:dyDescent="0.2">
      <c r="A30" t="s">
        <v>133</v>
      </c>
    </row>
    <row r="31" spans="1:4" x14ac:dyDescent="0.2">
      <c r="B31" t="s">
        <v>131</v>
      </c>
      <c r="C31" t="s">
        <v>132</v>
      </c>
      <c r="D31" t="s">
        <v>92</v>
      </c>
    </row>
    <row r="32" spans="1:4" x14ac:dyDescent="0.2">
      <c r="A32" t="s">
        <v>129</v>
      </c>
      <c r="B32">
        <v>45</v>
      </c>
      <c r="C32">
        <v>10</v>
      </c>
      <c r="D32">
        <f>SUM(B32:C32)</f>
        <v>55</v>
      </c>
    </row>
    <row r="33" spans="1:4" x14ac:dyDescent="0.2">
      <c r="A33" t="s">
        <v>130</v>
      </c>
      <c r="B33">
        <v>8</v>
      </c>
      <c r="C33">
        <v>37</v>
      </c>
      <c r="D33">
        <f>SUM(B33:C33)</f>
        <v>45</v>
      </c>
    </row>
    <row r="34" spans="1:4" x14ac:dyDescent="0.2">
      <c r="A34" t="s">
        <v>92</v>
      </c>
      <c r="B34">
        <f>SUM(B32:B33)</f>
        <v>53</v>
      </c>
      <c r="C34">
        <f>SUM(C32:C33)</f>
        <v>47</v>
      </c>
    </row>
    <row r="36" spans="1:4" x14ac:dyDescent="0.2">
      <c r="A36" t="s">
        <v>126</v>
      </c>
    </row>
    <row r="37" spans="1:4" x14ac:dyDescent="0.2">
      <c r="B37" t="s">
        <v>131</v>
      </c>
      <c r="C37" t="s">
        <v>132</v>
      </c>
    </row>
    <row r="38" spans="1:4" x14ac:dyDescent="0.2">
      <c r="A38" t="s">
        <v>129</v>
      </c>
      <c r="B38">
        <f>D32*B34/SUM(B32:C33)</f>
        <v>29.15</v>
      </c>
      <c r="C38">
        <f>D32*C34/SUM(B32:C33)</f>
        <v>25.85</v>
      </c>
    </row>
    <row r="39" spans="1:4" x14ac:dyDescent="0.2">
      <c r="A39" t="s">
        <v>130</v>
      </c>
      <c r="B39">
        <f>B34*D33/SUM(B32:C33)</f>
        <v>23.85</v>
      </c>
      <c r="C39">
        <f>C34*D33/SUM(B32:C33)</f>
        <v>21.15</v>
      </c>
    </row>
    <row r="41" spans="1:4" x14ac:dyDescent="0.2">
      <c r="A41" t="s">
        <v>127</v>
      </c>
      <c r="B41">
        <f>_xlfn.CHISQ.TEST(B32:C33,B38:C39)</f>
        <v>1.7315311694824178E-10</v>
      </c>
    </row>
  </sheetData>
  <mergeCells count="2">
    <mergeCell ref="A1:D8"/>
    <mergeCell ref="A22:D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I21" sqref="I21"/>
    </sheetView>
  </sheetViews>
  <sheetFormatPr baseColWidth="10" defaultRowHeight="16" x14ac:dyDescent="0.2"/>
  <sheetData>
    <row r="1" spans="1:7" x14ac:dyDescent="0.2">
      <c r="A1" t="s">
        <v>4</v>
      </c>
      <c r="C1" t="s">
        <v>65</v>
      </c>
      <c r="E1" s="4" t="s">
        <v>66</v>
      </c>
      <c r="F1" s="4" t="s">
        <v>68</v>
      </c>
    </row>
    <row r="2" spans="1:7" x14ac:dyDescent="0.2">
      <c r="A2">
        <v>4</v>
      </c>
      <c r="C2">
        <v>4</v>
      </c>
      <c r="E2" s="1">
        <v>4</v>
      </c>
      <c r="F2" s="2">
        <v>1</v>
      </c>
      <c r="G2">
        <f>_xlfn.NORM.DIST(E2,AVERAGE($A$2:$A$26),STDEV($A$2:$A$26),FALSE)</f>
        <v>0.15318530720409534</v>
      </c>
    </row>
    <row r="3" spans="1:7" x14ac:dyDescent="0.2">
      <c r="A3">
        <v>4.2</v>
      </c>
      <c r="C3">
        <v>4.4000000000000004</v>
      </c>
      <c r="E3" s="1">
        <v>4.4000000000000004</v>
      </c>
      <c r="F3" s="2">
        <v>5</v>
      </c>
      <c r="G3">
        <f t="shared" ref="G3:G9" si="0">_xlfn.NORM.DIST(E3,AVERAGE($A$2:$A$26),STDEV($A$2:$A$26),FALSE)</f>
        <v>0.29184703366528647</v>
      </c>
    </row>
    <row r="4" spans="1:7" x14ac:dyDescent="0.2">
      <c r="A4">
        <v>4.2</v>
      </c>
      <c r="C4">
        <v>4.8</v>
      </c>
      <c r="E4" s="1">
        <v>4.8</v>
      </c>
      <c r="F4" s="2">
        <v>2</v>
      </c>
      <c r="G4">
        <f t="shared" si="0"/>
        <v>0.4326812707444021</v>
      </c>
    </row>
    <row r="5" spans="1:7" x14ac:dyDescent="0.2">
      <c r="A5">
        <v>4.3</v>
      </c>
      <c r="C5">
        <v>5.2</v>
      </c>
      <c r="E5" s="1">
        <v>5.2</v>
      </c>
      <c r="F5" s="2">
        <v>5</v>
      </c>
      <c r="G5">
        <f t="shared" si="0"/>
        <v>0.49917813132706768</v>
      </c>
    </row>
    <row r="6" spans="1:7" x14ac:dyDescent="0.2">
      <c r="A6">
        <v>4.4000000000000004</v>
      </c>
      <c r="C6">
        <v>5.6</v>
      </c>
      <c r="E6" s="1">
        <v>5.6</v>
      </c>
      <c r="F6" s="2">
        <v>4</v>
      </c>
      <c r="G6">
        <f t="shared" si="0"/>
        <v>0.44814406243197202</v>
      </c>
    </row>
    <row r="7" spans="1:7" x14ac:dyDescent="0.2">
      <c r="A7">
        <v>4.4000000000000004</v>
      </c>
      <c r="C7">
        <v>6</v>
      </c>
      <c r="E7" s="1">
        <v>6</v>
      </c>
      <c r="F7" s="2">
        <v>3</v>
      </c>
      <c r="G7">
        <f t="shared" si="0"/>
        <v>0.31307932146789091</v>
      </c>
    </row>
    <row r="8" spans="1:7" x14ac:dyDescent="0.2">
      <c r="A8">
        <v>4.5</v>
      </c>
      <c r="C8">
        <v>6.4</v>
      </c>
      <c r="E8" s="1">
        <v>6.4</v>
      </c>
      <c r="F8" s="2">
        <v>4</v>
      </c>
      <c r="G8">
        <f t="shared" si="0"/>
        <v>0.17020243243507507</v>
      </c>
    </row>
    <row r="9" spans="1:7" x14ac:dyDescent="0.2">
      <c r="A9">
        <v>4.5999999999999996</v>
      </c>
      <c r="C9">
        <v>6.8</v>
      </c>
      <c r="E9" s="1">
        <v>6.8</v>
      </c>
      <c r="F9" s="2">
        <v>1</v>
      </c>
      <c r="G9">
        <f t="shared" si="0"/>
        <v>7.200319742314687E-2</v>
      </c>
    </row>
    <row r="10" spans="1:7" ht="17" thickBot="1" x14ac:dyDescent="0.25">
      <c r="A10">
        <v>4.9000000000000004</v>
      </c>
      <c r="E10" s="3" t="s">
        <v>67</v>
      </c>
      <c r="F10" s="3">
        <v>0</v>
      </c>
    </row>
    <row r="11" spans="1:7" x14ac:dyDescent="0.2">
      <c r="A11">
        <v>4.9000000000000004</v>
      </c>
    </row>
    <row r="12" spans="1:7" x14ac:dyDescent="0.2">
      <c r="A12">
        <v>5</v>
      </c>
    </row>
    <row r="13" spans="1:7" x14ac:dyDescent="0.2">
      <c r="A13">
        <v>5</v>
      </c>
    </row>
    <row r="14" spans="1:7" x14ac:dyDescent="0.2">
      <c r="A14">
        <v>5.2</v>
      </c>
    </row>
    <row r="15" spans="1:7" x14ac:dyDescent="0.2">
      <c r="A15">
        <v>5.3</v>
      </c>
    </row>
    <row r="16" spans="1:7" x14ac:dyDescent="0.2">
      <c r="A16">
        <v>5.3</v>
      </c>
    </row>
    <row r="17" spans="1:1" x14ac:dyDescent="0.2">
      <c r="A17">
        <v>5.4</v>
      </c>
    </row>
    <row r="18" spans="1:1" x14ac:dyDescent="0.2">
      <c r="A18">
        <v>5.6</v>
      </c>
    </row>
    <row r="19" spans="1:1" x14ac:dyDescent="0.2">
      <c r="A19">
        <v>5.8</v>
      </c>
    </row>
    <row r="20" spans="1:1" x14ac:dyDescent="0.2">
      <c r="A20">
        <v>5.9</v>
      </c>
    </row>
    <row r="21" spans="1:1" x14ac:dyDescent="0.2">
      <c r="A21">
        <v>5.9</v>
      </c>
    </row>
    <row r="22" spans="1:1" x14ac:dyDescent="0.2">
      <c r="A22">
        <v>6.2</v>
      </c>
    </row>
    <row r="23" spans="1:1" x14ac:dyDescent="0.2">
      <c r="A23">
        <v>6.2</v>
      </c>
    </row>
    <row r="24" spans="1:1" x14ac:dyDescent="0.2">
      <c r="A24">
        <v>6.4</v>
      </c>
    </row>
    <row r="25" spans="1:1" x14ac:dyDescent="0.2">
      <c r="A25">
        <v>6.4</v>
      </c>
    </row>
    <row r="26" spans="1:1" x14ac:dyDescent="0.2">
      <c r="A26">
        <v>6.7</v>
      </c>
    </row>
  </sheetData>
  <sortState ref="E2:E9">
    <sortCondition ref="E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B26" sqref="A1:B26"/>
    </sheetView>
  </sheetViews>
  <sheetFormatPr baseColWidth="10" defaultRowHeight="16" x14ac:dyDescent="0.2"/>
  <sheetData>
    <row r="1" spans="1:8" x14ac:dyDescent="0.2">
      <c r="A1" t="s">
        <v>3</v>
      </c>
      <c r="B1" t="s">
        <v>4</v>
      </c>
      <c r="E1" t="s">
        <v>71</v>
      </c>
      <c r="F1" t="s">
        <v>73</v>
      </c>
      <c r="G1" t="s">
        <v>74</v>
      </c>
      <c r="H1" t="s">
        <v>72</v>
      </c>
    </row>
    <row r="2" spans="1:8" x14ac:dyDescent="0.2">
      <c r="A2" t="s">
        <v>23</v>
      </c>
      <c r="B2">
        <v>5.2</v>
      </c>
      <c r="D2" t="s">
        <v>69</v>
      </c>
      <c r="E2">
        <f>AVERAGE(B2:B15)</f>
        <v>5.6928571428571431</v>
      </c>
      <c r="F2">
        <f>STDEV(B2:B15)</f>
        <v>0.60823108679601545</v>
      </c>
      <c r="G2">
        <f>COUNT(B2:B15)</f>
        <v>14</v>
      </c>
      <c r="H2">
        <f>STDEV(B2:B15)/SQRT(COUNT(B2:B15))</f>
        <v>0.16255659562684668</v>
      </c>
    </row>
    <row r="3" spans="1:8" x14ac:dyDescent="0.2">
      <c r="A3" t="s">
        <v>23</v>
      </c>
      <c r="B3">
        <v>5.9</v>
      </c>
      <c r="D3" t="s">
        <v>70</v>
      </c>
      <c r="E3">
        <f>AVERAGE(B16:B26)</f>
        <v>4.6363636363636367</v>
      </c>
      <c r="F3">
        <f>STDEV(B16:B26)</f>
        <v>0.60211747570175822</v>
      </c>
      <c r="G3">
        <f>COUNT(B16:B26)</f>
        <v>11</v>
      </c>
      <c r="H3">
        <f>STDEV(B16:B26)/SQRT(COUNT(B16:B26))</f>
        <v>0.18154524969260605</v>
      </c>
    </row>
    <row r="4" spans="1:8" x14ac:dyDescent="0.2">
      <c r="A4" t="s">
        <v>23</v>
      </c>
      <c r="B4">
        <v>6.2</v>
      </c>
    </row>
    <row r="5" spans="1:8" x14ac:dyDescent="0.2">
      <c r="A5" t="s">
        <v>23</v>
      </c>
      <c r="B5">
        <v>4.9000000000000004</v>
      </c>
    </row>
    <row r="6" spans="1:8" x14ac:dyDescent="0.2">
      <c r="A6" t="s">
        <v>23</v>
      </c>
      <c r="B6">
        <v>5.4</v>
      </c>
    </row>
    <row r="7" spans="1:8" x14ac:dyDescent="0.2">
      <c r="A7" t="s">
        <v>23</v>
      </c>
      <c r="B7">
        <v>5</v>
      </c>
    </row>
    <row r="8" spans="1:8" x14ac:dyDescent="0.2">
      <c r="A8" t="s">
        <v>23</v>
      </c>
      <c r="B8">
        <v>5.8</v>
      </c>
    </row>
    <row r="9" spans="1:8" x14ac:dyDescent="0.2">
      <c r="A9" t="s">
        <v>23</v>
      </c>
      <c r="B9">
        <v>5.3</v>
      </c>
    </row>
    <row r="10" spans="1:8" x14ac:dyDescent="0.2">
      <c r="A10" t="s">
        <v>23</v>
      </c>
      <c r="B10">
        <v>6.7</v>
      </c>
    </row>
    <row r="11" spans="1:8" x14ac:dyDescent="0.2">
      <c r="A11" t="s">
        <v>23</v>
      </c>
      <c r="B11">
        <v>6.4</v>
      </c>
    </row>
    <row r="12" spans="1:8" x14ac:dyDescent="0.2">
      <c r="A12" t="s">
        <v>23</v>
      </c>
      <c r="B12">
        <v>6.2</v>
      </c>
    </row>
    <row r="13" spans="1:8" x14ac:dyDescent="0.2">
      <c r="A13" t="s">
        <v>23</v>
      </c>
      <c r="B13">
        <v>5.3</v>
      </c>
    </row>
    <row r="14" spans="1:8" x14ac:dyDescent="0.2">
      <c r="A14" t="s">
        <v>23</v>
      </c>
      <c r="B14">
        <v>6.4</v>
      </c>
    </row>
    <row r="15" spans="1:8" x14ac:dyDescent="0.2">
      <c r="A15" t="s">
        <v>23</v>
      </c>
      <c r="B15">
        <v>5</v>
      </c>
    </row>
    <row r="16" spans="1:8" x14ac:dyDescent="0.2">
      <c r="A16" t="s">
        <v>54</v>
      </c>
      <c r="B16">
        <v>4.4000000000000004</v>
      </c>
    </row>
    <row r="17" spans="1:2" x14ac:dyDescent="0.2">
      <c r="A17" t="s">
        <v>54</v>
      </c>
      <c r="B17">
        <v>4</v>
      </c>
    </row>
    <row r="18" spans="1:2" x14ac:dyDescent="0.2">
      <c r="A18" t="s">
        <v>54</v>
      </c>
      <c r="B18">
        <v>4.2</v>
      </c>
    </row>
    <row r="19" spans="1:2" x14ac:dyDescent="0.2">
      <c r="A19" t="s">
        <v>54</v>
      </c>
      <c r="B19">
        <v>4.9000000000000004</v>
      </c>
    </row>
    <row r="20" spans="1:2" x14ac:dyDescent="0.2">
      <c r="A20" t="s">
        <v>54</v>
      </c>
      <c r="B20">
        <v>4.5999999999999996</v>
      </c>
    </row>
    <row r="21" spans="1:2" x14ac:dyDescent="0.2">
      <c r="A21" t="s">
        <v>54</v>
      </c>
      <c r="B21">
        <v>5.6</v>
      </c>
    </row>
    <row r="22" spans="1:2" x14ac:dyDescent="0.2">
      <c r="A22" t="s">
        <v>54</v>
      </c>
      <c r="B22">
        <v>5.9</v>
      </c>
    </row>
    <row r="23" spans="1:2" x14ac:dyDescent="0.2">
      <c r="A23" t="s">
        <v>54</v>
      </c>
      <c r="B23">
        <v>4.5</v>
      </c>
    </row>
    <row r="24" spans="1:2" x14ac:dyDescent="0.2">
      <c r="A24" t="s">
        <v>54</v>
      </c>
      <c r="B24">
        <v>4.4000000000000004</v>
      </c>
    </row>
    <row r="25" spans="1:2" x14ac:dyDescent="0.2">
      <c r="A25" t="s">
        <v>54</v>
      </c>
      <c r="B25">
        <v>4.3</v>
      </c>
    </row>
    <row r="26" spans="1:2" x14ac:dyDescent="0.2">
      <c r="A26" t="s">
        <v>54</v>
      </c>
      <c r="B26">
        <v>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22" sqref="D22"/>
    </sheetView>
  </sheetViews>
  <sheetFormatPr baseColWidth="10" defaultRowHeight="16" x14ac:dyDescent="0.2"/>
  <sheetData>
    <row r="1" spans="1:11" x14ac:dyDescent="0.2">
      <c r="A1" t="s">
        <v>3</v>
      </c>
      <c r="B1" t="s">
        <v>23</v>
      </c>
      <c r="C1" t="s">
        <v>54</v>
      </c>
    </row>
    <row r="2" spans="1:11" x14ac:dyDescent="0.2">
      <c r="A2" t="s">
        <v>75</v>
      </c>
      <c r="B2">
        <v>5.2</v>
      </c>
      <c r="C2">
        <v>4.4000000000000004</v>
      </c>
      <c r="E2" t="s">
        <v>76</v>
      </c>
    </row>
    <row r="3" spans="1:11" x14ac:dyDescent="0.2">
      <c r="B3">
        <v>5.9</v>
      </c>
      <c r="C3">
        <v>4</v>
      </c>
    </row>
    <row r="4" spans="1:11" ht="17" thickBot="1" x14ac:dyDescent="0.25">
      <c r="B4">
        <v>6.2</v>
      </c>
      <c r="C4">
        <v>4.2</v>
      </c>
      <c r="E4" t="s">
        <v>77</v>
      </c>
    </row>
    <row r="5" spans="1:11" x14ac:dyDescent="0.2">
      <c r="B5">
        <v>4.9000000000000004</v>
      </c>
      <c r="C5">
        <v>4.9000000000000004</v>
      </c>
      <c r="E5" s="4" t="s">
        <v>78</v>
      </c>
      <c r="F5" s="4" t="s">
        <v>74</v>
      </c>
      <c r="G5" s="4" t="s">
        <v>79</v>
      </c>
      <c r="H5" s="4" t="s">
        <v>80</v>
      </c>
      <c r="I5" s="4" t="s">
        <v>81</v>
      </c>
    </row>
    <row r="6" spans="1:11" x14ac:dyDescent="0.2">
      <c r="B6">
        <v>5.4</v>
      </c>
      <c r="C6">
        <v>4.5999999999999996</v>
      </c>
      <c r="E6" s="2" t="s">
        <v>23</v>
      </c>
      <c r="F6" s="2">
        <v>14</v>
      </c>
      <c r="G6" s="2">
        <v>79.7</v>
      </c>
      <c r="H6" s="2">
        <v>5.6928571428571431</v>
      </c>
      <c r="I6" s="2">
        <v>0.36994505494506202</v>
      </c>
    </row>
    <row r="7" spans="1:11" ht="17" thickBot="1" x14ac:dyDescent="0.25">
      <c r="B7">
        <v>5</v>
      </c>
      <c r="C7">
        <v>5.6</v>
      </c>
      <c r="E7" s="3" t="s">
        <v>54</v>
      </c>
      <c r="F7" s="3">
        <v>11</v>
      </c>
      <c r="G7" s="3">
        <v>51</v>
      </c>
      <c r="H7" s="3">
        <v>4.6363636363636367</v>
      </c>
      <c r="I7" s="3">
        <v>0.36254545454545734</v>
      </c>
    </row>
    <row r="8" spans="1:11" x14ac:dyDescent="0.2">
      <c r="B8">
        <v>5.8</v>
      </c>
      <c r="C8">
        <v>5.9</v>
      </c>
    </row>
    <row r="9" spans="1:11" x14ac:dyDescent="0.2">
      <c r="B9">
        <v>5.3</v>
      </c>
      <c r="C9">
        <v>4.5</v>
      </c>
    </row>
    <row r="10" spans="1:11" ht="17" thickBot="1" x14ac:dyDescent="0.25">
      <c r="B10">
        <v>6.7</v>
      </c>
      <c r="C10">
        <v>4.4000000000000004</v>
      </c>
      <c r="E10" t="s">
        <v>82</v>
      </c>
    </row>
    <row r="11" spans="1:11" x14ac:dyDescent="0.2">
      <c r="B11">
        <v>6.4</v>
      </c>
      <c r="C11">
        <v>4.3</v>
      </c>
      <c r="E11" s="4" t="s">
        <v>83</v>
      </c>
      <c r="F11" s="4" t="s">
        <v>84</v>
      </c>
      <c r="G11" s="4" t="s">
        <v>85</v>
      </c>
      <c r="H11" s="4" t="s">
        <v>86</v>
      </c>
      <c r="I11" s="4" t="s">
        <v>87</v>
      </c>
      <c r="J11" s="4" t="s">
        <v>88</v>
      </c>
      <c r="K11" s="4" t="s">
        <v>89</v>
      </c>
    </row>
    <row r="12" spans="1:11" x14ac:dyDescent="0.2">
      <c r="B12">
        <v>6.2</v>
      </c>
      <c r="C12">
        <v>4.2</v>
      </c>
      <c r="E12" s="2" t="s">
        <v>90</v>
      </c>
      <c r="F12" s="2">
        <v>6.8756597402597386</v>
      </c>
      <c r="G12" s="2">
        <v>1</v>
      </c>
      <c r="H12" s="2">
        <v>6.8756597402597386</v>
      </c>
      <c r="I12" s="2">
        <v>18.748671465414365</v>
      </c>
      <c r="J12" s="2">
        <v>2.4737606042721992E-4</v>
      </c>
      <c r="K12" s="2">
        <v>4.2793443091446495</v>
      </c>
    </row>
    <row r="13" spans="1:11" x14ac:dyDescent="0.2">
      <c r="B13">
        <v>5.3</v>
      </c>
      <c r="E13" s="2" t="s">
        <v>91</v>
      </c>
      <c r="F13" s="2">
        <v>8.434740259740261</v>
      </c>
      <c r="G13" s="2">
        <v>23</v>
      </c>
      <c r="H13" s="2">
        <v>0.36672783738001136</v>
      </c>
      <c r="I13" s="2"/>
      <c r="J13" s="2"/>
      <c r="K13" s="2"/>
    </row>
    <row r="14" spans="1:11" x14ac:dyDescent="0.2">
      <c r="B14">
        <v>6.4</v>
      </c>
      <c r="E14" s="2"/>
      <c r="F14" s="2"/>
      <c r="G14" s="2"/>
      <c r="H14" s="2"/>
      <c r="I14" s="2"/>
      <c r="J14" s="2"/>
      <c r="K14" s="2"/>
    </row>
    <row r="15" spans="1:11" ht="17" thickBot="1" x14ac:dyDescent="0.25">
      <c r="B15">
        <v>5</v>
      </c>
      <c r="E15" s="3" t="s">
        <v>92</v>
      </c>
      <c r="F15" s="3">
        <v>15.3104</v>
      </c>
      <c r="G15" s="3">
        <v>24</v>
      </c>
      <c r="H15" s="3"/>
      <c r="I15" s="3"/>
      <c r="J15" s="3"/>
      <c r="K1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workbookViewId="0">
      <selection activeCell="B26" sqref="B1:B26"/>
    </sheetView>
  </sheetViews>
  <sheetFormatPr baseColWidth="10" defaultRowHeight="16" x14ac:dyDescent="0.2"/>
  <cols>
    <col min="1" max="1" width="5.1640625" bestFit="1" customWidth="1"/>
    <col min="2" max="2" width="10.6640625" bestFit="1" customWidth="1"/>
    <col min="4" max="4" width="5.1640625" bestFit="1" customWidth="1"/>
    <col min="5" max="5" width="10.6640625" bestFit="1" customWidth="1"/>
  </cols>
  <sheetData>
    <row r="1" spans="1:2" x14ac:dyDescent="0.2">
      <c r="A1" t="s">
        <v>18</v>
      </c>
      <c r="B1" t="s">
        <v>6</v>
      </c>
    </row>
    <row r="2" spans="1:2" x14ac:dyDescent="0.2">
      <c r="A2">
        <v>33</v>
      </c>
      <c r="B2">
        <v>6.5</v>
      </c>
    </row>
    <row r="3" spans="1:2" x14ac:dyDescent="0.2">
      <c r="A3">
        <v>46</v>
      </c>
      <c r="B3">
        <v>5.5</v>
      </c>
    </row>
    <row r="4" spans="1:2" x14ac:dyDescent="0.2">
      <c r="A4">
        <v>72.2</v>
      </c>
      <c r="B4">
        <v>57</v>
      </c>
    </row>
    <row r="5" spans="1:2" x14ac:dyDescent="0.2">
      <c r="A5">
        <v>48.9</v>
      </c>
      <c r="B5">
        <v>3.3</v>
      </c>
    </row>
    <row r="6" spans="1:2" x14ac:dyDescent="0.2">
      <c r="A6">
        <v>54.1</v>
      </c>
      <c r="B6">
        <v>3.5</v>
      </c>
    </row>
    <row r="7" spans="1:2" x14ac:dyDescent="0.2">
      <c r="A7">
        <v>30.2</v>
      </c>
      <c r="B7">
        <v>2</v>
      </c>
    </row>
    <row r="8" spans="1:2" x14ac:dyDescent="0.2">
      <c r="A8">
        <v>42.7</v>
      </c>
      <c r="B8">
        <v>28.4</v>
      </c>
    </row>
    <row r="9" spans="1:2" x14ac:dyDescent="0.2">
      <c r="A9">
        <v>38.6</v>
      </c>
      <c r="B9">
        <v>3.8</v>
      </c>
    </row>
    <row r="10" spans="1:2" x14ac:dyDescent="0.2">
      <c r="A10">
        <v>66</v>
      </c>
      <c r="B10">
        <v>35.5</v>
      </c>
    </row>
    <row r="11" spans="1:2" x14ac:dyDescent="0.2">
      <c r="A11">
        <v>56</v>
      </c>
      <c r="B11">
        <v>18.5</v>
      </c>
    </row>
    <row r="12" spans="1:2" x14ac:dyDescent="0.2">
      <c r="A12">
        <v>45.1</v>
      </c>
      <c r="B12">
        <v>9.5</v>
      </c>
    </row>
    <row r="13" spans="1:2" x14ac:dyDescent="0.2">
      <c r="A13">
        <v>28.8</v>
      </c>
      <c r="B13">
        <v>3.5</v>
      </c>
    </row>
    <row r="14" spans="1:2" x14ac:dyDescent="0.2">
      <c r="A14">
        <v>56.8</v>
      </c>
      <c r="B14">
        <v>14</v>
      </c>
    </row>
    <row r="15" spans="1:2" x14ac:dyDescent="0.2">
      <c r="A15">
        <v>65.599999999999994</v>
      </c>
      <c r="B15">
        <v>5</v>
      </c>
    </row>
    <row r="16" spans="1:2" x14ac:dyDescent="0.2">
      <c r="A16">
        <v>32.200000000000003</v>
      </c>
      <c r="B16">
        <v>4</v>
      </c>
    </row>
    <row r="17" spans="1:2" x14ac:dyDescent="0.2">
      <c r="A17">
        <v>21.4</v>
      </c>
      <c r="B17">
        <v>4</v>
      </c>
    </row>
    <row r="18" spans="1:2" x14ac:dyDescent="0.2">
      <c r="A18">
        <v>21.2</v>
      </c>
      <c r="B18">
        <v>3</v>
      </c>
    </row>
    <row r="19" spans="1:2" x14ac:dyDescent="0.2">
      <c r="A19">
        <v>11.4</v>
      </c>
      <c r="B19">
        <v>2</v>
      </c>
    </row>
    <row r="20" spans="1:2" x14ac:dyDescent="0.2">
      <c r="A20">
        <v>30.5</v>
      </c>
      <c r="B20">
        <v>5.4</v>
      </c>
    </row>
    <row r="21" spans="1:2" x14ac:dyDescent="0.2">
      <c r="A21">
        <v>22.3</v>
      </c>
      <c r="B21">
        <v>1.8</v>
      </c>
    </row>
    <row r="22" spans="1:2" x14ac:dyDescent="0.2">
      <c r="A22">
        <v>21.8</v>
      </c>
      <c r="B22">
        <v>4</v>
      </c>
    </row>
    <row r="23" spans="1:2" x14ac:dyDescent="0.2">
      <c r="A23">
        <v>27.6</v>
      </c>
      <c r="B23">
        <v>4.5</v>
      </c>
    </row>
    <row r="24" spans="1:2" x14ac:dyDescent="0.2">
      <c r="A24">
        <v>12.2</v>
      </c>
      <c r="B24">
        <v>2.5</v>
      </c>
    </row>
    <row r="25" spans="1:2" x14ac:dyDescent="0.2">
      <c r="A25">
        <v>15.9</v>
      </c>
      <c r="B25">
        <v>4.5</v>
      </c>
    </row>
    <row r="26" spans="1:2" x14ac:dyDescent="0.2">
      <c r="A26">
        <v>24.6</v>
      </c>
      <c r="B26">
        <v>4.3</v>
      </c>
    </row>
    <row r="30" spans="1:2" x14ac:dyDescent="0.2">
      <c r="A30" t="s">
        <v>94</v>
      </c>
    </row>
    <row r="31" spans="1:2" ht="17" thickBot="1" x14ac:dyDescent="0.25"/>
    <row r="32" spans="1:2" x14ac:dyDescent="0.2">
      <c r="A32" s="5" t="s">
        <v>95</v>
      </c>
      <c r="B32" s="5"/>
    </row>
    <row r="33" spans="1:9" x14ac:dyDescent="0.2">
      <c r="A33" s="2" t="s">
        <v>96</v>
      </c>
      <c r="B33" s="2">
        <v>0.65706597911732256</v>
      </c>
    </row>
    <row r="34" spans="1:9" x14ac:dyDescent="0.2">
      <c r="A34" s="2" t="s">
        <v>97</v>
      </c>
      <c r="B34" s="2">
        <v>0.43173570091340574</v>
      </c>
    </row>
    <row r="35" spans="1:9" x14ac:dyDescent="0.2">
      <c r="A35" s="2" t="s">
        <v>98</v>
      </c>
      <c r="B35" s="2">
        <v>0.40702855747485817</v>
      </c>
    </row>
    <row r="36" spans="1:9" x14ac:dyDescent="0.2">
      <c r="A36" s="2" t="s">
        <v>99</v>
      </c>
      <c r="B36" s="2">
        <v>9.9740578816600785</v>
      </c>
    </row>
    <row r="37" spans="1:9" ht="17" thickBot="1" x14ac:dyDescent="0.25">
      <c r="A37" s="3" t="s">
        <v>100</v>
      </c>
      <c r="B37" s="3">
        <v>25</v>
      </c>
    </row>
    <row r="39" spans="1:9" ht="17" thickBot="1" x14ac:dyDescent="0.25">
      <c r="A39" t="s">
        <v>82</v>
      </c>
    </row>
    <row r="40" spans="1:9" x14ac:dyDescent="0.2">
      <c r="A40" s="4"/>
      <c r="B40" s="4" t="s">
        <v>85</v>
      </c>
      <c r="C40" s="4" t="s">
        <v>84</v>
      </c>
      <c r="D40" s="4" t="s">
        <v>86</v>
      </c>
      <c r="E40" s="4" t="s">
        <v>87</v>
      </c>
      <c r="F40" s="4" t="s">
        <v>104</v>
      </c>
    </row>
    <row r="41" spans="1:9" x14ac:dyDescent="0.2">
      <c r="A41" s="2" t="s">
        <v>101</v>
      </c>
      <c r="B41" s="2">
        <v>1</v>
      </c>
      <c r="C41" s="2">
        <v>1738.3578955857738</v>
      </c>
      <c r="D41" s="2">
        <v>1738.3578955857738</v>
      </c>
      <c r="E41" s="2">
        <v>17.474124517358028</v>
      </c>
      <c r="F41" s="2">
        <v>3.5932238098994069E-4</v>
      </c>
    </row>
    <row r="42" spans="1:9" x14ac:dyDescent="0.2">
      <c r="A42" s="2" t="s">
        <v>102</v>
      </c>
      <c r="B42" s="2">
        <v>23</v>
      </c>
      <c r="C42" s="2">
        <v>2288.0821044142272</v>
      </c>
      <c r="D42" s="2">
        <v>99.481830626705531</v>
      </c>
      <c r="E42" s="2"/>
      <c r="F42" s="2"/>
    </row>
    <row r="43" spans="1:9" ht="17" thickBot="1" x14ac:dyDescent="0.25">
      <c r="A43" s="3" t="s">
        <v>92</v>
      </c>
      <c r="B43" s="3">
        <v>24</v>
      </c>
      <c r="C43" s="3">
        <v>4026.440000000001</v>
      </c>
      <c r="D43" s="3"/>
      <c r="E43" s="3"/>
      <c r="F43" s="3"/>
    </row>
    <row r="44" spans="1:9" ht="17" thickBot="1" x14ac:dyDescent="0.25"/>
    <row r="45" spans="1:9" x14ac:dyDescent="0.2">
      <c r="A45" s="4"/>
      <c r="B45" s="4" t="s">
        <v>105</v>
      </c>
      <c r="C45" s="4" t="s">
        <v>99</v>
      </c>
      <c r="D45" s="4" t="s">
        <v>106</v>
      </c>
      <c r="E45" s="4" t="s">
        <v>88</v>
      </c>
      <c r="F45" s="4" t="s">
        <v>107</v>
      </c>
      <c r="G45" s="4" t="s">
        <v>108</v>
      </c>
      <c r="H45" s="4" t="s">
        <v>109</v>
      </c>
      <c r="I45" s="4" t="s">
        <v>110</v>
      </c>
    </row>
    <row r="46" spans="1:9" x14ac:dyDescent="0.2">
      <c r="A46" s="2" t="s">
        <v>103</v>
      </c>
      <c r="B46" s="2">
        <v>-8.5445076287719814</v>
      </c>
      <c r="C46" s="2">
        <v>4.742264353927645</v>
      </c>
      <c r="D46" s="2">
        <v>-1.8017780096327269</v>
      </c>
      <c r="E46" s="2">
        <v>8.4704465429844028E-2</v>
      </c>
      <c r="F46" s="2">
        <v>-18.35462887514338</v>
      </c>
      <c r="G46" s="2">
        <v>1.265613617599417</v>
      </c>
      <c r="H46" s="2">
        <v>-18.35462887514338</v>
      </c>
      <c r="I46" s="2">
        <v>1.265613617599417</v>
      </c>
    </row>
    <row r="47" spans="1:9" ht="17" thickBot="1" x14ac:dyDescent="0.25">
      <c r="A47" s="3" t="s">
        <v>111</v>
      </c>
      <c r="B47" s="3">
        <v>0.4860152315633981</v>
      </c>
      <c r="C47" s="3">
        <v>0.11626584894869851</v>
      </c>
      <c r="D47" s="3">
        <v>4.1802062768908943</v>
      </c>
      <c r="E47" s="3">
        <v>3.5932238098993982E-4</v>
      </c>
      <c r="F47" s="3">
        <v>0.24550099830384131</v>
      </c>
      <c r="G47" s="3">
        <v>0.72652946482295488</v>
      </c>
      <c r="H47" s="3">
        <v>0.24550099830384131</v>
      </c>
      <c r="I47" s="3">
        <v>0.72652946482295488</v>
      </c>
    </row>
    <row r="51" spans="1:6" x14ac:dyDescent="0.2">
      <c r="A51" t="s">
        <v>112</v>
      </c>
      <c r="E51" t="s">
        <v>116</v>
      </c>
    </row>
    <row r="52" spans="1:6" ht="17" thickBot="1" x14ac:dyDescent="0.25"/>
    <row r="53" spans="1:6" x14ac:dyDescent="0.2">
      <c r="A53" s="4" t="s">
        <v>113</v>
      </c>
      <c r="B53" s="4" t="s">
        <v>114</v>
      </c>
      <c r="C53" s="4" t="s">
        <v>115</v>
      </c>
      <c r="E53" s="4" t="s">
        <v>117</v>
      </c>
      <c r="F53" s="4" t="s">
        <v>118</v>
      </c>
    </row>
    <row r="54" spans="1:6" x14ac:dyDescent="0.2">
      <c r="A54" s="2">
        <v>1</v>
      </c>
      <c r="B54" s="2">
        <v>7.4939950128201573</v>
      </c>
      <c r="C54" s="2">
        <v>-0.99399501282015734</v>
      </c>
      <c r="E54" s="2">
        <v>2</v>
      </c>
      <c r="F54" s="2">
        <v>1.8</v>
      </c>
    </row>
    <row r="55" spans="1:6" x14ac:dyDescent="0.2">
      <c r="A55" s="2">
        <v>2</v>
      </c>
      <c r="B55" s="2">
        <v>13.812193023144332</v>
      </c>
      <c r="C55" s="2">
        <v>-8.3121930231443315</v>
      </c>
      <c r="E55" s="2">
        <v>6</v>
      </c>
      <c r="F55" s="2">
        <v>2</v>
      </c>
    </row>
    <row r="56" spans="1:6" x14ac:dyDescent="0.2">
      <c r="A56" s="2">
        <v>3</v>
      </c>
      <c r="B56" s="2">
        <v>26.545792090105365</v>
      </c>
      <c r="C56" s="2">
        <v>30.454207909894635</v>
      </c>
      <c r="E56" s="2">
        <v>10</v>
      </c>
      <c r="F56" s="2">
        <v>2</v>
      </c>
    </row>
    <row r="57" spans="1:6" x14ac:dyDescent="0.2">
      <c r="A57" s="2">
        <v>4</v>
      </c>
      <c r="B57" s="2">
        <v>15.221637194678184</v>
      </c>
      <c r="C57" s="2">
        <v>-11.921637194678183</v>
      </c>
      <c r="E57" s="2">
        <v>14</v>
      </c>
      <c r="F57" s="2">
        <v>2.5</v>
      </c>
    </row>
    <row r="58" spans="1:6" x14ac:dyDescent="0.2">
      <c r="A58" s="2">
        <v>5</v>
      </c>
      <c r="B58" s="2">
        <v>17.748916398807857</v>
      </c>
      <c r="C58" s="2">
        <v>-14.248916398807857</v>
      </c>
      <c r="E58" s="2">
        <v>18</v>
      </c>
      <c r="F58" s="2">
        <v>3</v>
      </c>
    </row>
    <row r="59" spans="1:6" x14ac:dyDescent="0.2">
      <c r="A59" s="2">
        <v>6</v>
      </c>
      <c r="B59" s="2">
        <v>6.1331523644426404</v>
      </c>
      <c r="C59" s="2">
        <v>-4.1331523644426404</v>
      </c>
      <c r="E59" s="2">
        <v>22</v>
      </c>
      <c r="F59" s="2">
        <v>3.3</v>
      </c>
    </row>
    <row r="60" spans="1:6" x14ac:dyDescent="0.2">
      <c r="A60" s="2">
        <v>7</v>
      </c>
      <c r="B60" s="2">
        <v>12.208342758985118</v>
      </c>
      <c r="C60" s="2">
        <v>16.19165724101488</v>
      </c>
      <c r="E60" s="2">
        <v>26</v>
      </c>
      <c r="F60" s="2">
        <v>3.5</v>
      </c>
    </row>
    <row r="61" spans="1:6" x14ac:dyDescent="0.2">
      <c r="A61" s="2">
        <v>8</v>
      </c>
      <c r="B61" s="2">
        <v>10.215680309575188</v>
      </c>
      <c r="C61" s="2">
        <v>-6.4156803095751878</v>
      </c>
      <c r="E61" s="2">
        <v>30</v>
      </c>
      <c r="F61" s="2">
        <v>3.5</v>
      </c>
    </row>
    <row r="62" spans="1:6" x14ac:dyDescent="0.2">
      <c r="A62" s="2">
        <v>9</v>
      </c>
      <c r="B62" s="2">
        <v>23.532497654412296</v>
      </c>
      <c r="C62" s="2">
        <v>11.967502345587704</v>
      </c>
      <c r="E62" s="2">
        <v>34</v>
      </c>
      <c r="F62" s="2">
        <v>3.8</v>
      </c>
    </row>
    <row r="63" spans="1:6" x14ac:dyDescent="0.2">
      <c r="A63" s="2">
        <v>10</v>
      </c>
      <c r="B63" s="2">
        <v>18.672345338778314</v>
      </c>
      <c r="C63" s="2">
        <v>-0.17234533877831382</v>
      </c>
      <c r="E63" s="2">
        <v>38</v>
      </c>
      <c r="F63" s="2">
        <v>4</v>
      </c>
    </row>
    <row r="64" spans="1:6" x14ac:dyDescent="0.2">
      <c r="A64" s="2">
        <v>11</v>
      </c>
      <c r="B64" s="2">
        <v>13.374779314737275</v>
      </c>
      <c r="C64" s="2">
        <v>-3.8747793147372747</v>
      </c>
      <c r="E64" s="2">
        <v>42</v>
      </c>
      <c r="F64" s="2">
        <v>4</v>
      </c>
    </row>
    <row r="65" spans="1:6" x14ac:dyDescent="0.2">
      <c r="A65" s="2">
        <v>12</v>
      </c>
      <c r="B65" s="2">
        <v>5.4527310402538838</v>
      </c>
      <c r="C65" s="2">
        <v>-1.9527310402538838</v>
      </c>
      <c r="E65" s="2">
        <v>46</v>
      </c>
      <c r="F65" s="2">
        <v>4</v>
      </c>
    </row>
    <row r="66" spans="1:6" x14ac:dyDescent="0.2">
      <c r="A66" s="2">
        <v>13</v>
      </c>
      <c r="B66" s="2">
        <v>19.061157524029028</v>
      </c>
      <c r="C66" s="2">
        <v>-5.0611575240290279</v>
      </c>
      <c r="E66" s="2">
        <v>50</v>
      </c>
      <c r="F66" s="2">
        <v>4.3</v>
      </c>
    </row>
    <row r="67" spans="1:6" x14ac:dyDescent="0.2">
      <c r="A67" s="2">
        <v>14</v>
      </c>
      <c r="B67" s="2">
        <v>23.338091561786932</v>
      </c>
      <c r="C67" s="2">
        <v>-18.338091561786932</v>
      </c>
      <c r="E67" s="2">
        <v>54</v>
      </c>
      <c r="F67" s="2">
        <v>4.5</v>
      </c>
    </row>
    <row r="68" spans="1:6" x14ac:dyDescent="0.2">
      <c r="A68" s="2">
        <v>15</v>
      </c>
      <c r="B68" s="2">
        <v>7.105182827569438</v>
      </c>
      <c r="C68" s="2">
        <v>-3.105182827569438</v>
      </c>
      <c r="E68" s="2">
        <v>58</v>
      </c>
      <c r="F68" s="2">
        <v>4.5</v>
      </c>
    </row>
    <row r="69" spans="1:6" x14ac:dyDescent="0.2">
      <c r="A69" s="2">
        <v>16</v>
      </c>
      <c r="B69" s="2">
        <v>1.8562183266847363</v>
      </c>
      <c r="C69" s="2">
        <v>2.1437816733152637</v>
      </c>
      <c r="E69" s="2">
        <v>62</v>
      </c>
      <c r="F69" s="2">
        <v>5</v>
      </c>
    </row>
    <row r="70" spans="1:6" x14ac:dyDescent="0.2">
      <c r="A70" s="2">
        <v>17</v>
      </c>
      <c r="B70" s="2">
        <v>1.7590152803720578</v>
      </c>
      <c r="C70" s="2">
        <v>1.2409847196279422</v>
      </c>
      <c r="E70" s="2">
        <v>66</v>
      </c>
      <c r="F70" s="2">
        <v>5.4</v>
      </c>
    </row>
    <row r="71" spans="1:6" x14ac:dyDescent="0.2">
      <c r="A71" s="2">
        <v>18</v>
      </c>
      <c r="B71" s="2">
        <v>-3.0039339889492433</v>
      </c>
      <c r="C71" s="2">
        <v>5.0039339889492433</v>
      </c>
      <c r="E71" s="2">
        <v>70</v>
      </c>
      <c r="F71" s="2">
        <v>5.5</v>
      </c>
    </row>
    <row r="72" spans="1:6" x14ac:dyDescent="0.2">
      <c r="A72" s="2">
        <v>19</v>
      </c>
      <c r="B72" s="2">
        <v>6.27895693391166</v>
      </c>
      <c r="C72" s="2">
        <v>-0.87895693391165963</v>
      </c>
      <c r="E72" s="2">
        <v>74</v>
      </c>
      <c r="F72" s="2">
        <v>6.5</v>
      </c>
    </row>
    <row r="73" spans="1:6" x14ac:dyDescent="0.2">
      <c r="A73" s="2">
        <v>20</v>
      </c>
      <c r="B73" s="2">
        <v>2.2936320350917967</v>
      </c>
      <c r="C73" s="2">
        <v>-0.49363203509179665</v>
      </c>
      <c r="E73" s="2">
        <v>78</v>
      </c>
      <c r="F73" s="2">
        <v>9.5</v>
      </c>
    </row>
    <row r="74" spans="1:6" x14ac:dyDescent="0.2">
      <c r="A74" s="2">
        <v>21</v>
      </c>
      <c r="B74" s="2">
        <v>2.0506244193100969</v>
      </c>
      <c r="C74" s="2">
        <v>1.9493755806899031</v>
      </c>
      <c r="E74" s="2">
        <v>82</v>
      </c>
      <c r="F74" s="2">
        <v>14</v>
      </c>
    </row>
    <row r="75" spans="1:6" x14ac:dyDescent="0.2">
      <c r="A75" s="2">
        <v>22</v>
      </c>
      <c r="B75" s="2">
        <v>4.8695127623778074</v>
      </c>
      <c r="C75" s="2">
        <v>-0.36951276237780739</v>
      </c>
      <c r="E75" s="2">
        <v>86</v>
      </c>
      <c r="F75" s="2">
        <v>18.5</v>
      </c>
    </row>
    <row r="76" spans="1:6" x14ac:dyDescent="0.2">
      <c r="A76" s="2">
        <v>23</v>
      </c>
      <c r="B76" s="2">
        <v>-2.6151218036985249</v>
      </c>
      <c r="C76" s="2">
        <v>5.1151218036985249</v>
      </c>
      <c r="E76" s="2">
        <v>90</v>
      </c>
      <c r="F76" s="2">
        <v>28.4</v>
      </c>
    </row>
    <row r="77" spans="1:6" x14ac:dyDescent="0.2">
      <c r="A77" s="2">
        <v>24</v>
      </c>
      <c r="B77" s="2">
        <v>-0.81686544691395113</v>
      </c>
      <c r="C77" s="2">
        <v>5.3168654469139511</v>
      </c>
      <c r="E77" s="2">
        <v>94</v>
      </c>
      <c r="F77" s="2">
        <v>35.5</v>
      </c>
    </row>
    <row r="78" spans="1:6" ht="17" thickBot="1" x14ac:dyDescent="0.25">
      <c r="A78" s="3">
        <v>25</v>
      </c>
      <c r="B78" s="3">
        <v>3.411467067687612</v>
      </c>
      <c r="C78" s="3">
        <v>0.88853293231238784</v>
      </c>
      <c r="E78" s="3">
        <v>98</v>
      </c>
      <c r="F78" s="3">
        <v>57</v>
      </c>
    </row>
  </sheetData>
  <sortState ref="F54:F78">
    <sortCondition ref="F5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24" workbookViewId="0">
      <selection activeCell="A30" sqref="A30:I78"/>
    </sheetView>
  </sheetViews>
  <sheetFormatPr baseColWidth="10" defaultRowHeight="16" x14ac:dyDescent="0.2"/>
  <sheetData>
    <row r="1" spans="1:2" x14ac:dyDescent="0.2">
      <c r="A1" t="s">
        <v>18</v>
      </c>
      <c r="B1" t="s">
        <v>93</v>
      </c>
    </row>
    <row r="2" spans="1:2" x14ac:dyDescent="0.2">
      <c r="A2">
        <v>33</v>
      </c>
      <c r="B2">
        <f>LOG(phosphorous_vs_silt!B2)</f>
        <v>0.81291335664285558</v>
      </c>
    </row>
    <row r="3" spans="1:2" x14ac:dyDescent="0.2">
      <c r="A3">
        <v>46</v>
      </c>
      <c r="B3">
        <f>LOG(phosphorous_vs_silt!B3)</f>
        <v>0.74036268949424389</v>
      </c>
    </row>
    <row r="4" spans="1:2" x14ac:dyDescent="0.2">
      <c r="A4">
        <v>72.2</v>
      </c>
      <c r="B4">
        <f>LOG(phosphorous_vs_silt!B4)</f>
        <v>1.7558748556724915</v>
      </c>
    </row>
    <row r="5" spans="1:2" x14ac:dyDescent="0.2">
      <c r="A5">
        <v>48.9</v>
      </c>
      <c r="B5">
        <f>LOG(phosphorous_vs_silt!B5)</f>
        <v>0.51851393987788741</v>
      </c>
    </row>
    <row r="6" spans="1:2" x14ac:dyDescent="0.2">
      <c r="A6">
        <v>54.1</v>
      </c>
      <c r="B6">
        <f>LOG(phosphorous_vs_silt!B6)</f>
        <v>0.54406804435027567</v>
      </c>
    </row>
    <row r="7" spans="1:2" x14ac:dyDescent="0.2">
      <c r="A7">
        <v>30.2</v>
      </c>
      <c r="B7">
        <f>LOG(phosphorous_vs_silt!B7)</f>
        <v>0.3010299956639812</v>
      </c>
    </row>
    <row r="8" spans="1:2" x14ac:dyDescent="0.2">
      <c r="A8">
        <v>42.7</v>
      </c>
      <c r="B8">
        <f>LOG(phosphorous_vs_silt!B8)</f>
        <v>1.4533183400470377</v>
      </c>
    </row>
    <row r="9" spans="1:2" x14ac:dyDescent="0.2">
      <c r="A9">
        <v>38.6</v>
      </c>
      <c r="B9">
        <f>LOG(phosphorous_vs_silt!B9)</f>
        <v>0.57978359661681012</v>
      </c>
    </row>
    <row r="10" spans="1:2" x14ac:dyDescent="0.2">
      <c r="A10">
        <v>66</v>
      </c>
      <c r="B10">
        <f>LOG(phosphorous_vs_silt!B10)</f>
        <v>1.550228353055094</v>
      </c>
    </row>
    <row r="11" spans="1:2" x14ac:dyDescent="0.2">
      <c r="A11">
        <v>56</v>
      </c>
      <c r="B11">
        <f>LOG(phosphorous_vs_silt!B11)</f>
        <v>1.2671717284030137</v>
      </c>
    </row>
    <row r="12" spans="1:2" x14ac:dyDescent="0.2">
      <c r="A12">
        <v>45.1</v>
      </c>
      <c r="B12">
        <f>LOG(phosphorous_vs_silt!B12)</f>
        <v>0.97772360528884772</v>
      </c>
    </row>
    <row r="13" spans="1:2" x14ac:dyDescent="0.2">
      <c r="A13">
        <v>28.8</v>
      </c>
      <c r="B13">
        <f>LOG(phosphorous_vs_silt!B13)</f>
        <v>0.54406804435027567</v>
      </c>
    </row>
    <row r="14" spans="1:2" x14ac:dyDescent="0.2">
      <c r="A14">
        <v>56.8</v>
      </c>
      <c r="B14">
        <f>LOG(phosphorous_vs_silt!B14)</f>
        <v>1.146128035678238</v>
      </c>
    </row>
    <row r="15" spans="1:2" x14ac:dyDescent="0.2">
      <c r="A15">
        <v>65.599999999999994</v>
      </c>
      <c r="B15">
        <f>LOG(phosphorous_vs_silt!B15)</f>
        <v>0.69897000433601886</v>
      </c>
    </row>
    <row r="16" spans="1:2" x14ac:dyDescent="0.2">
      <c r="A16">
        <v>32.200000000000003</v>
      </c>
      <c r="B16">
        <f>LOG(phosphorous_vs_silt!B16)</f>
        <v>0.6020599913279624</v>
      </c>
    </row>
    <row r="17" spans="1:2" x14ac:dyDescent="0.2">
      <c r="A17">
        <v>21.4</v>
      </c>
      <c r="B17">
        <f>LOG(phosphorous_vs_silt!B17)</f>
        <v>0.6020599913279624</v>
      </c>
    </row>
    <row r="18" spans="1:2" x14ac:dyDescent="0.2">
      <c r="A18">
        <v>21.2</v>
      </c>
      <c r="B18">
        <f>LOG(phosphorous_vs_silt!B18)</f>
        <v>0.47712125471966244</v>
      </c>
    </row>
    <row r="19" spans="1:2" x14ac:dyDescent="0.2">
      <c r="A19">
        <v>11.4</v>
      </c>
      <c r="B19">
        <f>LOG(phosphorous_vs_silt!B19)</f>
        <v>0.3010299956639812</v>
      </c>
    </row>
    <row r="20" spans="1:2" x14ac:dyDescent="0.2">
      <c r="A20">
        <v>30.5</v>
      </c>
      <c r="B20">
        <f>LOG(phosphorous_vs_silt!B20)</f>
        <v>0.7323937598229685</v>
      </c>
    </row>
    <row r="21" spans="1:2" x14ac:dyDescent="0.2">
      <c r="A21">
        <v>22.3</v>
      </c>
      <c r="B21">
        <f>LOG(phosphorous_vs_silt!B21)</f>
        <v>0.25527250510330607</v>
      </c>
    </row>
    <row r="22" spans="1:2" x14ac:dyDescent="0.2">
      <c r="A22">
        <v>21.8</v>
      </c>
      <c r="B22">
        <f>LOG(phosphorous_vs_silt!B22)</f>
        <v>0.6020599913279624</v>
      </c>
    </row>
    <row r="23" spans="1:2" x14ac:dyDescent="0.2">
      <c r="A23">
        <v>27.6</v>
      </c>
      <c r="B23">
        <f>LOG(phosphorous_vs_silt!B23)</f>
        <v>0.65321251377534373</v>
      </c>
    </row>
    <row r="24" spans="1:2" x14ac:dyDescent="0.2">
      <c r="A24">
        <v>12.2</v>
      </c>
      <c r="B24">
        <f>LOG(phosphorous_vs_silt!B24)</f>
        <v>0.3979400086720376</v>
      </c>
    </row>
    <row r="25" spans="1:2" x14ac:dyDescent="0.2">
      <c r="A25">
        <v>15.9</v>
      </c>
      <c r="B25">
        <f>LOG(phosphorous_vs_silt!B25)</f>
        <v>0.65321251377534373</v>
      </c>
    </row>
    <row r="26" spans="1:2" x14ac:dyDescent="0.2">
      <c r="A26">
        <v>24.6</v>
      </c>
      <c r="B26">
        <f>LOG(phosphorous_vs_silt!B26)</f>
        <v>0.63346845557958653</v>
      </c>
    </row>
    <row r="30" spans="1:2" x14ac:dyDescent="0.2">
      <c r="A30" t="s">
        <v>94</v>
      </c>
    </row>
    <row r="31" spans="1:2" ht="17" thickBot="1" x14ac:dyDescent="0.25"/>
    <row r="32" spans="1:2" x14ac:dyDescent="0.2">
      <c r="A32" s="5" t="s">
        <v>95</v>
      </c>
      <c r="B32" s="5"/>
    </row>
    <row r="33" spans="1:9" x14ac:dyDescent="0.2">
      <c r="A33" s="2" t="s">
        <v>96</v>
      </c>
      <c r="B33" s="2">
        <v>0.72387350164155295</v>
      </c>
    </row>
    <row r="34" spans="1:9" x14ac:dyDescent="0.2">
      <c r="A34" s="2" t="s">
        <v>97</v>
      </c>
      <c r="B34" s="2">
        <v>0.52399284637880339</v>
      </c>
    </row>
    <row r="35" spans="1:9" x14ac:dyDescent="0.2">
      <c r="A35" s="2" t="s">
        <v>98</v>
      </c>
      <c r="B35" s="2">
        <v>0.50329688317788179</v>
      </c>
    </row>
    <row r="36" spans="1:9" x14ac:dyDescent="0.2">
      <c r="A36" s="2" t="s">
        <v>99</v>
      </c>
      <c r="B36" s="2">
        <v>0.27827235558688834</v>
      </c>
    </row>
    <row r="37" spans="1:9" ht="17" thickBot="1" x14ac:dyDescent="0.25">
      <c r="A37" s="3" t="s">
        <v>100</v>
      </c>
      <c r="B37" s="3">
        <v>25</v>
      </c>
    </row>
    <row r="39" spans="1:9" ht="17" thickBot="1" x14ac:dyDescent="0.25">
      <c r="A39" t="s">
        <v>82</v>
      </c>
    </row>
    <row r="40" spans="1:9" x14ac:dyDescent="0.2">
      <c r="A40" s="4"/>
      <c r="B40" s="4" t="s">
        <v>85</v>
      </c>
      <c r="C40" s="4" t="s">
        <v>84</v>
      </c>
      <c r="D40" s="4" t="s">
        <v>86</v>
      </c>
      <c r="E40" s="4" t="s">
        <v>87</v>
      </c>
      <c r="F40" s="4" t="s">
        <v>104</v>
      </c>
    </row>
    <row r="41" spans="1:9" x14ac:dyDescent="0.2">
      <c r="A41" s="2" t="s">
        <v>101</v>
      </c>
      <c r="B41" s="2">
        <v>1</v>
      </c>
      <c r="C41" s="2">
        <v>1.9605586701604703</v>
      </c>
      <c r="D41" s="2">
        <v>1.9605586701604703</v>
      </c>
      <c r="E41" s="2">
        <v>25.318601569385759</v>
      </c>
      <c r="F41" s="2">
        <v>4.3113081611064768E-5</v>
      </c>
    </row>
    <row r="42" spans="1:9" x14ac:dyDescent="0.2">
      <c r="A42" s="2" t="s">
        <v>102</v>
      </c>
      <c r="B42" s="2">
        <v>23</v>
      </c>
      <c r="C42" s="2">
        <v>1.7810165893291392</v>
      </c>
      <c r="D42" s="2">
        <v>7.7435503883875614E-2</v>
      </c>
      <c r="E42" s="2"/>
      <c r="F42" s="2"/>
    </row>
    <row r="43" spans="1:9" ht="17" thickBot="1" x14ac:dyDescent="0.25">
      <c r="A43" s="3" t="s">
        <v>92</v>
      </c>
      <c r="B43" s="3">
        <v>24</v>
      </c>
      <c r="C43" s="3">
        <v>3.7415752594896095</v>
      </c>
      <c r="D43" s="3"/>
      <c r="E43" s="3"/>
      <c r="F43" s="3"/>
    </row>
    <row r="44" spans="1:9" ht="17" thickBot="1" x14ac:dyDescent="0.25"/>
    <row r="45" spans="1:9" x14ac:dyDescent="0.2">
      <c r="A45" s="4"/>
      <c r="B45" s="4" t="s">
        <v>105</v>
      </c>
      <c r="C45" s="4" t="s">
        <v>99</v>
      </c>
      <c r="D45" s="4" t="s">
        <v>106</v>
      </c>
      <c r="E45" s="4" t="s">
        <v>88</v>
      </c>
      <c r="F45" s="4" t="s">
        <v>107</v>
      </c>
      <c r="G45" s="4" t="s">
        <v>108</v>
      </c>
      <c r="H45" s="4" t="s">
        <v>109</v>
      </c>
      <c r="I45" s="4" t="s">
        <v>110</v>
      </c>
    </row>
    <row r="46" spans="1:9" x14ac:dyDescent="0.2">
      <c r="A46" s="2" t="s">
        <v>103</v>
      </c>
      <c r="B46" s="2">
        <v>0.14802454203136528</v>
      </c>
      <c r="C46" s="2">
        <v>0.13230734052683663</v>
      </c>
      <c r="D46" s="2">
        <v>1.1187931179172983</v>
      </c>
      <c r="E46" s="2">
        <v>0.27477747231265359</v>
      </c>
      <c r="F46" s="2">
        <v>-0.12567404486377998</v>
      </c>
      <c r="G46" s="2">
        <v>0.42172312892651054</v>
      </c>
      <c r="H46" s="2">
        <v>-0.12567404486377998</v>
      </c>
      <c r="I46" s="2">
        <v>0.42172312892651054</v>
      </c>
    </row>
    <row r="47" spans="1:9" ht="17" thickBot="1" x14ac:dyDescent="0.25">
      <c r="A47" s="3" t="s">
        <v>111</v>
      </c>
      <c r="B47" s="3">
        <v>1.6321880899134208E-2</v>
      </c>
      <c r="C47" s="3">
        <v>3.2437721983501022E-3</v>
      </c>
      <c r="D47" s="3">
        <v>5.0317592916777869</v>
      </c>
      <c r="E47" s="3">
        <v>4.3113081611064768E-5</v>
      </c>
      <c r="F47" s="3">
        <v>9.6116268545515405E-3</v>
      </c>
      <c r="G47" s="3">
        <v>2.3032134943716878E-2</v>
      </c>
      <c r="H47" s="3">
        <v>9.6116268545515405E-3</v>
      </c>
      <c r="I47" s="3">
        <v>2.3032134943716878E-2</v>
      </c>
    </row>
    <row r="51" spans="1:6" x14ac:dyDescent="0.2">
      <c r="A51" t="s">
        <v>112</v>
      </c>
      <c r="E51" t="s">
        <v>116</v>
      </c>
    </row>
    <row r="52" spans="1:6" ht="17" thickBot="1" x14ac:dyDescent="0.25"/>
    <row r="53" spans="1:6" x14ac:dyDescent="0.2">
      <c r="A53" s="4" t="s">
        <v>113</v>
      </c>
      <c r="B53" s="4" t="s">
        <v>114</v>
      </c>
      <c r="C53" s="4" t="s">
        <v>115</v>
      </c>
      <c r="E53" s="4" t="s">
        <v>117</v>
      </c>
      <c r="F53" s="4" t="s">
        <v>118</v>
      </c>
    </row>
    <row r="54" spans="1:6" x14ac:dyDescent="0.2">
      <c r="A54" s="2">
        <v>1</v>
      </c>
      <c r="B54" s="2">
        <v>0.68664661170279417</v>
      </c>
      <c r="C54" s="2">
        <v>0.1262667449400614</v>
      </c>
      <c r="E54" s="2">
        <v>2</v>
      </c>
      <c r="F54" s="2">
        <v>0.25527250510330607</v>
      </c>
    </row>
    <row r="55" spans="1:6" x14ac:dyDescent="0.2">
      <c r="A55" s="2">
        <v>2</v>
      </c>
      <c r="B55" s="2">
        <v>0.89883106339153884</v>
      </c>
      <c r="C55" s="2">
        <v>-0.15846837389729496</v>
      </c>
      <c r="E55" s="2">
        <v>6</v>
      </c>
      <c r="F55" s="2">
        <v>0.3010299956639812</v>
      </c>
    </row>
    <row r="56" spans="1:6" x14ac:dyDescent="0.2">
      <c r="A56" s="2">
        <v>3</v>
      </c>
      <c r="B56" s="2">
        <v>1.3264643429488552</v>
      </c>
      <c r="C56" s="2">
        <v>0.42941051272363628</v>
      </c>
      <c r="E56" s="2">
        <v>10</v>
      </c>
      <c r="F56" s="2">
        <v>0.3010299956639812</v>
      </c>
    </row>
    <row r="57" spans="1:6" x14ac:dyDescent="0.2">
      <c r="A57" s="2">
        <v>4</v>
      </c>
      <c r="B57" s="2">
        <v>0.94616451799902801</v>
      </c>
      <c r="C57" s="2">
        <v>-0.4276505781211406</v>
      </c>
      <c r="E57" s="2">
        <v>14</v>
      </c>
      <c r="F57" s="2">
        <v>0.3979400086720376</v>
      </c>
    </row>
    <row r="58" spans="1:6" x14ac:dyDescent="0.2">
      <c r="A58" s="2">
        <v>5</v>
      </c>
      <c r="B58" s="2">
        <v>1.0310382986745261</v>
      </c>
      <c r="C58" s="2">
        <v>-0.48697025432425045</v>
      </c>
      <c r="E58" s="2">
        <v>18</v>
      </c>
      <c r="F58" s="2">
        <v>0.47712125471966244</v>
      </c>
    </row>
    <row r="59" spans="1:6" x14ac:dyDescent="0.2">
      <c r="A59" s="2">
        <v>6</v>
      </c>
      <c r="B59" s="2">
        <v>0.64094534518521828</v>
      </c>
      <c r="C59" s="2">
        <v>-0.33991534952123709</v>
      </c>
      <c r="E59" s="2">
        <v>22</v>
      </c>
      <c r="F59" s="2">
        <v>0.51851393987788741</v>
      </c>
    </row>
    <row r="60" spans="1:6" x14ac:dyDescent="0.2">
      <c r="A60" s="2">
        <v>7</v>
      </c>
      <c r="B60" s="2">
        <v>0.84496885642439601</v>
      </c>
      <c r="C60" s="2">
        <v>0.60834948362264174</v>
      </c>
      <c r="E60" s="2">
        <v>26</v>
      </c>
      <c r="F60" s="2">
        <v>0.54406804435027567</v>
      </c>
    </row>
    <row r="61" spans="1:6" x14ac:dyDescent="0.2">
      <c r="A61" s="2">
        <v>8</v>
      </c>
      <c r="B61" s="2">
        <v>0.77804914473794573</v>
      </c>
      <c r="C61" s="2">
        <v>-0.19826554812113562</v>
      </c>
      <c r="E61" s="2">
        <v>30</v>
      </c>
      <c r="F61" s="2">
        <v>0.54406804435027567</v>
      </c>
    </row>
    <row r="62" spans="1:6" x14ac:dyDescent="0.2">
      <c r="A62" s="2">
        <v>9</v>
      </c>
      <c r="B62" s="2">
        <v>1.2252686813742231</v>
      </c>
      <c r="C62" s="2">
        <v>0.32495967168087092</v>
      </c>
      <c r="E62" s="2">
        <v>34</v>
      </c>
      <c r="F62" s="2">
        <v>0.57978359661681012</v>
      </c>
    </row>
    <row r="63" spans="1:6" x14ac:dyDescent="0.2">
      <c r="A63" s="2">
        <v>10</v>
      </c>
      <c r="B63" s="2">
        <v>1.0620498723828811</v>
      </c>
      <c r="C63" s="2">
        <v>0.20512185602013266</v>
      </c>
      <c r="E63" s="2">
        <v>38</v>
      </c>
      <c r="F63" s="2">
        <v>0.6020599913279624</v>
      </c>
    </row>
    <row r="64" spans="1:6" x14ac:dyDescent="0.2">
      <c r="A64" s="2">
        <v>11</v>
      </c>
      <c r="B64" s="2">
        <v>0.88414137058231812</v>
      </c>
      <c r="C64" s="2">
        <v>9.3582234706529599E-2</v>
      </c>
      <c r="E64" s="2">
        <v>42</v>
      </c>
      <c r="F64" s="2">
        <v>0.6020599913279624</v>
      </c>
    </row>
    <row r="65" spans="1:6" x14ac:dyDescent="0.2">
      <c r="A65" s="2">
        <v>12</v>
      </c>
      <c r="B65" s="2">
        <v>0.61809471192643051</v>
      </c>
      <c r="C65" s="2">
        <v>-7.4026667576154837E-2</v>
      </c>
      <c r="E65" s="2">
        <v>46</v>
      </c>
      <c r="F65" s="2">
        <v>0.6020599913279624</v>
      </c>
    </row>
    <row r="66" spans="1:6" x14ac:dyDescent="0.2">
      <c r="A66" s="2">
        <v>13</v>
      </c>
      <c r="B66" s="2">
        <v>1.0751073771021882</v>
      </c>
      <c r="C66" s="2">
        <v>7.1020658576049778E-2</v>
      </c>
      <c r="E66" s="2">
        <v>50</v>
      </c>
      <c r="F66" s="2">
        <v>0.63346845557958653</v>
      </c>
    </row>
    <row r="67" spans="1:6" x14ac:dyDescent="0.2">
      <c r="A67" s="2">
        <v>14</v>
      </c>
      <c r="B67" s="2">
        <v>1.2187399290145693</v>
      </c>
      <c r="C67" s="2">
        <v>-0.51976992467855043</v>
      </c>
      <c r="E67" s="2">
        <v>54</v>
      </c>
      <c r="F67" s="2">
        <v>0.65321251377534373</v>
      </c>
    </row>
    <row r="68" spans="1:6" x14ac:dyDescent="0.2">
      <c r="A68" s="2">
        <v>15</v>
      </c>
      <c r="B68" s="2">
        <v>0.67358910698348684</v>
      </c>
      <c r="C68" s="2">
        <v>-7.1529115655524445E-2</v>
      </c>
      <c r="E68" s="2">
        <v>58</v>
      </c>
      <c r="F68" s="2">
        <v>0.65321251377534373</v>
      </c>
    </row>
    <row r="69" spans="1:6" x14ac:dyDescent="0.2">
      <c r="A69" s="2">
        <v>16</v>
      </c>
      <c r="B69" s="2">
        <v>0.49731279327283734</v>
      </c>
      <c r="C69" s="2">
        <v>0.10474719805512506</v>
      </c>
      <c r="E69" s="2">
        <v>62</v>
      </c>
      <c r="F69" s="2">
        <v>0.69897000433601886</v>
      </c>
    </row>
    <row r="70" spans="1:6" x14ac:dyDescent="0.2">
      <c r="A70" s="2">
        <v>17</v>
      </c>
      <c r="B70" s="2">
        <v>0.49404841709301051</v>
      </c>
      <c r="C70" s="2">
        <v>-1.692716237334807E-2</v>
      </c>
      <c r="E70" s="2">
        <v>66</v>
      </c>
      <c r="F70" s="2">
        <v>0.7323937598229685</v>
      </c>
    </row>
    <row r="71" spans="1:6" x14ac:dyDescent="0.2">
      <c r="A71" s="2">
        <v>18</v>
      </c>
      <c r="B71" s="2">
        <v>0.33409398428149528</v>
      </c>
      <c r="C71" s="2">
        <v>-3.3063988617514084E-2</v>
      </c>
      <c r="E71" s="2">
        <v>70</v>
      </c>
      <c r="F71" s="2">
        <v>0.74036268949424389</v>
      </c>
    </row>
    <row r="72" spans="1:6" x14ac:dyDescent="0.2">
      <c r="A72" s="2">
        <v>19</v>
      </c>
      <c r="B72" s="2">
        <v>0.64584190945495856</v>
      </c>
      <c r="C72" s="2">
        <v>8.6551850368009942E-2</v>
      </c>
      <c r="E72" s="2">
        <v>74</v>
      </c>
      <c r="F72" s="2">
        <v>0.81291335664285558</v>
      </c>
    </row>
    <row r="73" spans="1:6" x14ac:dyDescent="0.2">
      <c r="A73" s="2">
        <v>20</v>
      </c>
      <c r="B73" s="2">
        <v>0.51200248608205812</v>
      </c>
      <c r="C73" s="2">
        <v>-0.25672998097875205</v>
      </c>
      <c r="E73" s="2">
        <v>78</v>
      </c>
      <c r="F73" s="2">
        <v>0.97772360528884772</v>
      </c>
    </row>
    <row r="74" spans="1:6" x14ac:dyDescent="0.2">
      <c r="A74" s="2">
        <v>21</v>
      </c>
      <c r="B74" s="2">
        <v>0.50384154563249106</v>
      </c>
      <c r="C74" s="2">
        <v>9.8218445695471335E-2</v>
      </c>
      <c r="E74" s="2">
        <v>82</v>
      </c>
      <c r="F74" s="2">
        <v>1.146128035678238</v>
      </c>
    </row>
    <row r="75" spans="1:6" x14ac:dyDescent="0.2">
      <c r="A75" s="2">
        <v>22</v>
      </c>
      <c r="B75" s="2">
        <v>0.59850845484746951</v>
      </c>
      <c r="C75" s="2">
        <v>5.4704058927874222E-2</v>
      </c>
      <c r="E75" s="2">
        <v>86</v>
      </c>
      <c r="F75" s="2">
        <v>1.2671717284030137</v>
      </c>
    </row>
    <row r="76" spans="1:6" x14ac:dyDescent="0.2">
      <c r="A76" s="2">
        <v>23</v>
      </c>
      <c r="B76" s="2">
        <v>0.34715148900080262</v>
      </c>
      <c r="C76" s="2">
        <v>5.0788519671234988E-2</v>
      </c>
      <c r="E76" s="2">
        <v>90</v>
      </c>
      <c r="F76" s="2">
        <v>1.4533183400470377</v>
      </c>
    </row>
    <row r="77" spans="1:6" x14ac:dyDescent="0.2">
      <c r="A77" s="2">
        <v>24</v>
      </c>
      <c r="B77" s="2">
        <v>0.40754244832759923</v>
      </c>
      <c r="C77" s="2">
        <v>0.2456700654477445</v>
      </c>
      <c r="E77" s="2">
        <v>94</v>
      </c>
      <c r="F77" s="2">
        <v>1.550228353055094</v>
      </c>
    </row>
    <row r="78" spans="1:6" ht="17" thickBot="1" x14ac:dyDescent="0.25">
      <c r="A78" s="3">
        <v>25</v>
      </c>
      <c r="B78" s="3">
        <v>0.54954281215006684</v>
      </c>
      <c r="C78" s="3">
        <v>8.3925643429519692E-2</v>
      </c>
      <c r="E78" s="3">
        <v>98</v>
      </c>
      <c r="F78" s="3">
        <v>1.7558748556724915</v>
      </c>
    </row>
  </sheetData>
  <sortState ref="F54:F78">
    <sortCondition ref="F54"/>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C14" sqref="C14"/>
    </sheetView>
  </sheetViews>
  <sheetFormatPr baseColWidth="10" defaultRowHeight="16" x14ac:dyDescent="0.2"/>
  <sheetData>
    <row r="1" spans="1:2" x14ac:dyDescent="0.2">
      <c r="A1" t="s">
        <v>4</v>
      </c>
      <c r="B1" t="s">
        <v>6</v>
      </c>
    </row>
    <row r="2" spans="1:2" x14ac:dyDescent="0.2">
      <c r="A2">
        <v>5.2</v>
      </c>
      <c r="B2">
        <v>6.5</v>
      </c>
    </row>
    <row r="3" spans="1:2" x14ac:dyDescent="0.2">
      <c r="A3">
        <v>5.9</v>
      </c>
      <c r="B3">
        <v>5.5</v>
      </c>
    </row>
    <row r="4" spans="1:2" x14ac:dyDescent="0.2">
      <c r="A4">
        <v>6.2</v>
      </c>
      <c r="B4">
        <v>57</v>
      </c>
    </row>
    <row r="5" spans="1:2" x14ac:dyDescent="0.2">
      <c r="A5">
        <v>4.9000000000000004</v>
      </c>
      <c r="B5">
        <v>3.3</v>
      </c>
    </row>
    <row r="6" spans="1:2" x14ac:dyDescent="0.2">
      <c r="A6">
        <v>5.4</v>
      </c>
      <c r="B6">
        <v>3.5</v>
      </c>
    </row>
    <row r="7" spans="1:2" x14ac:dyDescent="0.2">
      <c r="A7">
        <v>5</v>
      </c>
      <c r="B7">
        <v>2</v>
      </c>
    </row>
    <row r="8" spans="1:2" x14ac:dyDescent="0.2">
      <c r="A8">
        <v>5.8</v>
      </c>
      <c r="B8">
        <v>28.4</v>
      </c>
    </row>
    <row r="9" spans="1:2" x14ac:dyDescent="0.2">
      <c r="A9">
        <v>5.3</v>
      </c>
      <c r="B9">
        <v>3.8</v>
      </c>
    </row>
    <row r="10" spans="1:2" x14ac:dyDescent="0.2">
      <c r="A10">
        <v>6.7</v>
      </c>
      <c r="B10">
        <v>35.5</v>
      </c>
    </row>
    <row r="11" spans="1:2" x14ac:dyDescent="0.2">
      <c r="A11">
        <v>6.4</v>
      </c>
      <c r="B11">
        <v>18.5</v>
      </c>
    </row>
    <row r="12" spans="1:2" x14ac:dyDescent="0.2">
      <c r="A12">
        <v>6.2</v>
      </c>
      <c r="B12">
        <v>9.5</v>
      </c>
    </row>
    <row r="13" spans="1:2" x14ac:dyDescent="0.2">
      <c r="A13">
        <v>5.3</v>
      </c>
      <c r="B13">
        <v>3.5</v>
      </c>
    </row>
    <row r="14" spans="1:2" x14ac:dyDescent="0.2">
      <c r="A14">
        <v>6.4</v>
      </c>
      <c r="B14">
        <v>14</v>
      </c>
    </row>
    <row r="15" spans="1:2" x14ac:dyDescent="0.2">
      <c r="A15">
        <v>5</v>
      </c>
      <c r="B15">
        <v>5</v>
      </c>
    </row>
    <row r="16" spans="1:2" ht="17" thickBot="1" x14ac:dyDescent="0.25">
      <c r="A16">
        <v>4.4000000000000004</v>
      </c>
      <c r="B16">
        <v>4</v>
      </c>
    </row>
    <row r="17" spans="1:10" x14ac:dyDescent="0.2">
      <c r="A17">
        <v>4</v>
      </c>
      <c r="B17">
        <v>4</v>
      </c>
      <c r="F17" s="4"/>
      <c r="G17" s="4" t="s">
        <v>119</v>
      </c>
      <c r="H17" s="4" t="s">
        <v>120</v>
      </c>
      <c r="J17">
        <f>G19^2</f>
        <v>0.3517342302275886</v>
      </c>
    </row>
    <row r="18" spans="1:10" x14ac:dyDescent="0.2">
      <c r="A18">
        <v>4.2</v>
      </c>
      <c r="B18">
        <v>3</v>
      </c>
      <c r="F18" s="2" t="s">
        <v>119</v>
      </c>
      <c r="G18" s="2">
        <v>1</v>
      </c>
      <c r="H18" s="2"/>
    </row>
    <row r="19" spans="1:10" ht="17" thickBot="1" x14ac:dyDescent="0.25">
      <c r="A19">
        <v>4.9000000000000004</v>
      </c>
      <c r="B19">
        <v>2</v>
      </c>
      <c r="F19" s="3" t="s">
        <v>120</v>
      </c>
      <c r="G19" s="3">
        <v>0.59307185924438244</v>
      </c>
      <c r="H19" s="3">
        <v>1</v>
      </c>
    </row>
    <row r="20" spans="1:10" x14ac:dyDescent="0.2">
      <c r="A20">
        <v>4.5999999999999996</v>
      </c>
      <c r="B20">
        <v>5.4</v>
      </c>
    </row>
    <row r="21" spans="1:10" x14ac:dyDescent="0.2">
      <c r="A21">
        <v>5.6</v>
      </c>
      <c r="B21">
        <v>1.8</v>
      </c>
    </row>
    <row r="22" spans="1:10" x14ac:dyDescent="0.2">
      <c r="A22">
        <v>5.9</v>
      </c>
      <c r="B22">
        <v>4</v>
      </c>
    </row>
    <row r="23" spans="1:10" x14ac:dyDescent="0.2">
      <c r="A23">
        <v>4.5</v>
      </c>
      <c r="B23">
        <v>4.5</v>
      </c>
    </row>
    <row r="24" spans="1:10" x14ac:dyDescent="0.2">
      <c r="A24">
        <v>4.4000000000000004</v>
      </c>
      <c r="B24">
        <v>2.5</v>
      </c>
    </row>
    <row r="25" spans="1:10" x14ac:dyDescent="0.2">
      <c r="A25">
        <v>4.3</v>
      </c>
      <c r="B25">
        <v>4.5</v>
      </c>
    </row>
    <row r="26" spans="1:10" x14ac:dyDescent="0.2">
      <c r="A26">
        <v>4.2</v>
      </c>
      <c r="B26">
        <v>4.3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heetViews>
  <sheetFormatPr baseColWidth="10" defaultRowHeight="16" x14ac:dyDescent="0.2"/>
  <sheetData>
    <row r="1" spans="1:4" x14ac:dyDescent="0.2">
      <c r="A1" t="s">
        <v>4</v>
      </c>
      <c r="B1" t="s">
        <v>6</v>
      </c>
      <c r="C1" t="s">
        <v>121</v>
      </c>
      <c r="D1" t="s">
        <v>122</v>
      </c>
    </row>
    <row r="2" spans="1:4" x14ac:dyDescent="0.2">
      <c r="A2">
        <v>5.6</v>
      </c>
      <c r="B2">
        <v>1.8</v>
      </c>
      <c r="C2">
        <v>17</v>
      </c>
      <c r="D2">
        <v>1</v>
      </c>
    </row>
    <row r="3" spans="1:4" x14ac:dyDescent="0.2">
      <c r="A3">
        <v>4.9000000000000004</v>
      </c>
      <c r="B3">
        <v>2</v>
      </c>
      <c r="C3">
        <v>10</v>
      </c>
      <c r="D3">
        <v>2</v>
      </c>
    </row>
    <row r="4" spans="1:4" x14ac:dyDescent="0.2">
      <c r="A4">
        <v>5</v>
      </c>
      <c r="B4">
        <v>2</v>
      </c>
      <c r="C4">
        <v>11</v>
      </c>
      <c r="D4">
        <v>3</v>
      </c>
    </row>
    <row r="5" spans="1:4" x14ac:dyDescent="0.2">
      <c r="A5">
        <v>4.4000000000000004</v>
      </c>
      <c r="B5">
        <v>2.5</v>
      </c>
      <c r="C5">
        <v>6</v>
      </c>
      <c r="D5">
        <v>4</v>
      </c>
    </row>
    <row r="6" spans="1:4" x14ac:dyDescent="0.2">
      <c r="A6">
        <v>4.2</v>
      </c>
      <c r="B6">
        <v>3</v>
      </c>
      <c r="C6">
        <v>2</v>
      </c>
      <c r="D6">
        <v>5</v>
      </c>
    </row>
    <row r="7" spans="1:4" x14ac:dyDescent="0.2">
      <c r="A7">
        <v>4.9000000000000004</v>
      </c>
      <c r="B7">
        <v>3.3</v>
      </c>
      <c r="C7">
        <v>9</v>
      </c>
      <c r="D7">
        <v>6</v>
      </c>
    </row>
    <row r="8" spans="1:4" x14ac:dyDescent="0.2">
      <c r="A8">
        <v>5.3</v>
      </c>
      <c r="B8">
        <v>3.5</v>
      </c>
      <c r="C8">
        <v>15</v>
      </c>
      <c r="D8">
        <v>7</v>
      </c>
    </row>
    <row r="9" spans="1:4" x14ac:dyDescent="0.2">
      <c r="A9">
        <v>5.4</v>
      </c>
      <c r="B9">
        <v>3.5</v>
      </c>
      <c r="C9">
        <v>16</v>
      </c>
      <c r="D9">
        <v>8</v>
      </c>
    </row>
    <row r="10" spans="1:4" x14ac:dyDescent="0.2">
      <c r="A10">
        <v>5.3</v>
      </c>
      <c r="B10">
        <v>3.8</v>
      </c>
      <c r="C10">
        <v>14</v>
      </c>
      <c r="D10">
        <v>9</v>
      </c>
    </row>
    <row r="11" spans="1:4" x14ac:dyDescent="0.2">
      <c r="A11">
        <v>4</v>
      </c>
      <c r="B11">
        <v>4</v>
      </c>
      <c r="C11">
        <v>1</v>
      </c>
      <c r="D11">
        <v>10</v>
      </c>
    </row>
    <row r="12" spans="1:4" x14ac:dyDescent="0.2">
      <c r="A12">
        <v>4.4000000000000004</v>
      </c>
      <c r="B12">
        <v>4</v>
      </c>
      <c r="C12">
        <v>5</v>
      </c>
      <c r="D12">
        <v>11</v>
      </c>
    </row>
    <row r="13" spans="1:4" x14ac:dyDescent="0.2">
      <c r="A13">
        <v>5.9</v>
      </c>
      <c r="B13">
        <v>4</v>
      </c>
      <c r="C13">
        <v>20</v>
      </c>
      <c r="D13">
        <v>12</v>
      </c>
    </row>
    <row r="14" spans="1:4" x14ac:dyDescent="0.2">
      <c r="A14">
        <v>4.2</v>
      </c>
      <c r="B14">
        <v>4.3</v>
      </c>
      <c r="C14">
        <v>3</v>
      </c>
      <c r="D14">
        <v>13</v>
      </c>
    </row>
    <row r="15" spans="1:4" x14ac:dyDescent="0.2">
      <c r="A15">
        <v>4.3</v>
      </c>
      <c r="B15">
        <v>4.5</v>
      </c>
      <c r="C15">
        <v>4</v>
      </c>
      <c r="D15">
        <v>14</v>
      </c>
    </row>
    <row r="16" spans="1:4" x14ac:dyDescent="0.2">
      <c r="A16">
        <v>4.5</v>
      </c>
      <c r="B16">
        <v>4.5</v>
      </c>
      <c r="C16">
        <v>7</v>
      </c>
      <c r="D16">
        <v>15</v>
      </c>
    </row>
    <row r="17" spans="1:8" ht="17" thickBot="1" x14ac:dyDescent="0.25">
      <c r="A17">
        <v>5</v>
      </c>
      <c r="B17">
        <v>5</v>
      </c>
      <c r="C17">
        <v>12</v>
      </c>
      <c r="D17">
        <v>16</v>
      </c>
    </row>
    <row r="18" spans="1:8" x14ac:dyDescent="0.2">
      <c r="A18">
        <v>4.5999999999999996</v>
      </c>
      <c r="B18">
        <v>5.4</v>
      </c>
      <c r="C18">
        <v>8</v>
      </c>
      <c r="D18">
        <v>17</v>
      </c>
      <c r="F18" s="4"/>
      <c r="G18" s="4" t="s">
        <v>119</v>
      </c>
      <c r="H18" s="4" t="s">
        <v>120</v>
      </c>
    </row>
    <row r="19" spans="1:8" x14ac:dyDescent="0.2">
      <c r="A19">
        <v>5.9</v>
      </c>
      <c r="B19">
        <v>5.5</v>
      </c>
      <c r="C19">
        <v>19</v>
      </c>
      <c r="D19">
        <v>18</v>
      </c>
      <c r="F19" s="2" t="s">
        <v>119</v>
      </c>
      <c r="G19" s="2">
        <v>1</v>
      </c>
      <c r="H19" s="2"/>
    </row>
    <row r="20" spans="1:8" ht="17" thickBot="1" x14ac:dyDescent="0.25">
      <c r="A20">
        <v>5.2</v>
      </c>
      <c r="B20">
        <v>6.5</v>
      </c>
      <c r="C20">
        <v>13</v>
      </c>
      <c r="D20">
        <v>19</v>
      </c>
      <c r="F20" s="3" t="s">
        <v>120</v>
      </c>
      <c r="G20" s="3">
        <v>0.54076923076923089</v>
      </c>
      <c r="H20" s="3">
        <v>1</v>
      </c>
    </row>
    <row r="21" spans="1:8" x14ac:dyDescent="0.2">
      <c r="A21">
        <v>6.2</v>
      </c>
      <c r="B21">
        <v>9.5</v>
      </c>
      <c r="C21">
        <v>22</v>
      </c>
      <c r="D21">
        <v>20</v>
      </c>
    </row>
    <row r="22" spans="1:8" x14ac:dyDescent="0.2">
      <c r="A22">
        <v>6.4</v>
      </c>
      <c r="B22">
        <v>14</v>
      </c>
      <c r="C22">
        <v>24</v>
      </c>
      <c r="D22">
        <v>21</v>
      </c>
    </row>
    <row r="23" spans="1:8" x14ac:dyDescent="0.2">
      <c r="A23">
        <v>6.4</v>
      </c>
      <c r="B23">
        <v>18.5</v>
      </c>
      <c r="C23">
        <v>23</v>
      </c>
      <c r="D23">
        <v>22</v>
      </c>
    </row>
    <row r="24" spans="1:8" x14ac:dyDescent="0.2">
      <c r="A24">
        <v>5.8</v>
      </c>
      <c r="B24">
        <v>28.4</v>
      </c>
      <c r="C24">
        <v>18</v>
      </c>
      <c r="D24">
        <v>23</v>
      </c>
    </row>
    <row r="25" spans="1:8" x14ac:dyDescent="0.2">
      <c r="A25">
        <v>6.7</v>
      </c>
      <c r="B25">
        <v>35.5</v>
      </c>
      <c r="C25">
        <v>25</v>
      </c>
      <c r="D25">
        <v>24</v>
      </c>
    </row>
    <row r="26" spans="1:8" x14ac:dyDescent="0.2">
      <c r="A26">
        <v>6.2</v>
      </c>
      <c r="B26">
        <v>57</v>
      </c>
      <c r="C26">
        <v>21</v>
      </c>
      <c r="D26">
        <v>25</v>
      </c>
    </row>
  </sheetData>
  <sortState ref="A2:D26">
    <sortCondition ref="B2:B26"/>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E13" sqref="E13"/>
    </sheetView>
  </sheetViews>
  <sheetFormatPr baseColWidth="10" defaultRowHeight="16" x14ac:dyDescent="0.2"/>
  <cols>
    <col min="1" max="1" width="9.33203125" bestFit="1" customWidth="1"/>
    <col min="2" max="2" width="19.5" bestFit="1" customWidth="1"/>
    <col min="3" max="3" width="7.33203125" bestFit="1" customWidth="1"/>
  </cols>
  <sheetData>
    <row r="1" spans="1:4" x14ac:dyDescent="0.2">
      <c r="A1" t="s">
        <v>3</v>
      </c>
      <c r="B1" t="s">
        <v>16</v>
      </c>
      <c r="C1" t="s">
        <v>69</v>
      </c>
      <c r="D1" t="s">
        <v>70</v>
      </c>
    </row>
    <row r="2" spans="1:4" x14ac:dyDescent="0.2">
      <c r="A2" t="s">
        <v>23</v>
      </c>
      <c r="B2">
        <v>52</v>
      </c>
      <c r="C2">
        <v>5.2</v>
      </c>
    </row>
    <row r="3" spans="1:4" x14ac:dyDescent="0.2">
      <c r="A3" t="s">
        <v>23</v>
      </c>
      <c r="B3">
        <v>77</v>
      </c>
      <c r="C3">
        <v>5.9</v>
      </c>
    </row>
    <row r="4" spans="1:4" x14ac:dyDescent="0.2">
      <c r="A4" t="s">
        <v>23</v>
      </c>
      <c r="B4">
        <v>77</v>
      </c>
      <c r="C4">
        <v>6.2</v>
      </c>
    </row>
    <row r="5" spans="1:4" x14ac:dyDescent="0.2">
      <c r="A5" t="s">
        <v>23</v>
      </c>
      <c r="B5">
        <v>47</v>
      </c>
      <c r="C5">
        <v>4.9000000000000004</v>
      </c>
    </row>
    <row r="6" spans="1:4" x14ac:dyDescent="0.2">
      <c r="A6" t="s">
        <v>23</v>
      </c>
      <c r="B6">
        <v>72</v>
      </c>
      <c r="C6">
        <v>5.4</v>
      </c>
    </row>
    <row r="7" spans="1:4" x14ac:dyDescent="0.2">
      <c r="A7" t="s">
        <v>23</v>
      </c>
      <c r="B7">
        <v>58</v>
      </c>
      <c r="C7">
        <v>5</v>
      </c>
    </row>
    <row r="8" spans="1:4" x14ac:dyDescent="0.2">
      <c r="A8" t="s">
        <v>23</v>
      </c>
      <c r="B8">
        <v>77</v>
      </c>
      <c r="C8">
        <v>5.8</v>
      </c>
    </row>
    <row r="9" spans="1:4" x14ac:dyDescent="0.2">
      <c r="A9" t="s">
        <v>23</v>
      </c>
      <c r="B9">
        <v>61</v>
      </c>
      <c r="C9">
        <v>5.3</v>
      </c>
    </row>
    <row r="10" spans="1:4" x14ac:dyDescent="0.2">
      <c r="A10" t="s">
        <v>23</v>
      </c>
      <c r="B10">
        <v>87</v>
      </c>
      <c r="C10">
        <v>6.7</v>
      </c>
    </row>
    <row r="11" spans="1:4" x14ac:dyDescent="0.2">
      <c r="A11" t="s">
        <v>23</v>
      </c>
      <c r="B11">
        <v>79</v>
      </c>
      <c r="C11">
        <v>6.4</v>
      </c>
    </row>
    <row r="12" spans="1:4" x14ac:dyDescent="0.2">
      <c r="A12" t="s">
        <v>23</v>
      </c>
      <c r="B12">
        <v>80</v>
      </c>
      <c r="C12">
        <v>6.2</v>
      </c>
    </row>
    <row r="13" spans="1:4" x14ac:dyDescent="0.2">
      <c r="A13" t="s">
        <v>23</v>
      </c>
      <c r="B13">
        <v>65</v>
      </c>
      <c r="C13">
        <v>5.3</v>
      </c>
    </row>
    <row r="14" spans="1:4" x14ac:dyDescent="0.2">
      <c r="A14" t="s">
        <v>23</v>
      </c>
      <c r="B14">
        <v>79</v>
      </c>
      <c r="C14">
        <v>6.4</v>
      </c>
    </row>
    <row r="15" spans="1:4" x14ac:dyDescent="0.2">
      <c r="A15" t="s">
        <v>23</v>
      </c>
      <c r="B15">
        <v>40</v>
      </c>
      <c r="C15">
        <v>5</v>
      </c>
    </row>
    <row r="16" spans="1:4" x14ac:dyDescent="0.2">
      <c r="A16" t="s">
        <v>54</v>
      </c>
      <c r="B16">
        <v>15</v>
      </c>
      <c r="D16">
        <v>4.4000000000000004</v>
      </c>
    </row>
    <row r="17" spans="1:4" x14ac:dyDescent="0.2">
      <c r="A17" t="s">
        <v>54</v>
      </c>
      <c r="B17">
        <v>9</v>
      </c>
      <c r="D17">
        <v>4</v>
      </c>
    </row>
    <row r="18" spans="1:4" x14ac:dyDescent="0.2">
      <c r="A18" t="s">
        <v>54</v>
      </c>
      <c r="B18">
        <v>10</v>
      </c>
      <c r="D18">
        <v>4.2</v>
      </c>
    </row>
    <row r="19" spans="1:4" x14ac:dyDescent="0.2">
      <c r="A19" t="s">
        <v>54</v>
      </c>
      <c r="B19">
        <v>33</v>
      </c>
      <c r="D19">
        <v>4.9000000000000004</v>
      </c>
    </row>
    <row r="20" spans="1:4" x14ac:dyDescent="0.2">
      <c r="A20" t="s">
        <v>54</v>
      </c>
      <c r="B20">
        <v>25</v>
      </c>
      <c r="D20">
        <v>4.5999999999999996</v>
      </c>
    </row>
    <row r="21" spans="1:4" x14ac:dyDescent="0.2">
      <c r="A21" t="s">
        <v>54</v>
      </c>
      <c r="B21">
        <v>50</v>
      </c>
      <c r="D21">
        <v>5.6</v>
      </c>
    </row>
    <row r="22" spans="1:4" x14ac:dyDescent="0.2">
      <c r="A22" t="s">
        <v>54</v>
      </c>
      <c r="B22">
        <v>65</v>
      </c>
      <c r="D22">
        <v>5.9</v>
      </c>
    </row>
    <row r="23" spans="1:4" x14ac:dyDescent="0.2">
      <c r="A23" t="s">
        <v>54</v>
      </c>
      <c r="B23">
        <v>18</v>
      </c>
      <c r="D23">
        <v>4.5</v>
      </c>
    </row>
    <row r="24" spans="1:4" x14ac:dyDescent="0.2">
      <c r="A24" t="s">
        <v>54</v>
      </c>
      <c r="B24">
        <v>18</v>
      </c>
      <c r="D24">
        <v>4.4000000000000004</v>
      </c>
    </row>
    <row r="25" spans="1:4" x14ac:dyDescent="0.2">
      <c r="A25" t="s">
        <v>54</v>
      </c>
      <c r="B25">
        <v>23</v>
      </c>
      <c r="D25">
        <v>4.3</v>
      </c>
    </row>
    <row r="26" spans="1:4" x14ac:dyDescent="0.2">
      <c r="A26" t="s">
        <v>54</v>
      </c>
      <c r="B26">
        <v>7</v>
      </c>
      <c r="D26">
        <v>4.2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Peru_Soil_Data.csv</vt:lpstr>
      <vt:lpstr>pH_Histogram</vt:lpstr>
      <vt:lpstr>pH_vs_habitat</vt:lpstr>
      <vt:lpstr>pH_habitat_ANOVA</vt:lpstr>
      <vt:lpstr>phosphorous_vs_silt</vt:lpstr>
      <vt:lpstr>log_phosphorous_vs_silt</vt:lpstr>
      <vt:lpstr>Phosphorous_vs_pH</vt:lpstr>
      <vt:lpstr>Phosphorous_vs_pH_nonparametric</vt:lpstr>
      <vt:lpstr>pH_vs_BaseSaturation</vt:lpstr>
      <vt:lpstr>chi squared tests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Dexter</dc:creator>
  <cp:lastModifiedBy>Microsoft Office User</cp:lastModifiedBy>
  <dcterms:created xsi:type="dcterms:W3CDTF">2015-10-15T09:02:31Z</dcterms:created>
  <dcterms:modified xsi:type="dcterms:W3CDTF">2016-10-23T20:09:28Z</dcterms:modified>
</cp:coreProperties>
</file>