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eam/ICIP2023-EAM-model/"/>
    </mc:Choice>
  </mc:AlternateContent>
  <xr:revisionPtr revIDLastSave="0" documentId="13_ncr:1_{6D946012-81EA-3C4C-939C-26CFCEDB6692}" xr6:coauthVersionLast="47" xr6:coauthVersionMax="47" xr10:uidLastSave="{00000000-0000-0000-0000-000000000000}"/>
  <bookViews>
    <workbookView xWindow="0" yWindow="500" windowWidth="38400" windowHeight="21100" tabRatio="500" activeTab="2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aux" sheetId="8" r:id="rId5"/>
    <sheet name="changes" sheetId="5" r:id="rId6"/>
    <sheet name="meta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8" l="1"/>
  <c r="M15" i="8" l="1"/>
  <c r="M14" i="8"/>
  <c r="I15" i="8"/>
  <c r="I14" i="8"/>
  <c r="I13" i="8"/>
  <c r="I12" i="8"/>
  <c r="I11" i="8"/>
  <c r="I10" i="8"/>
  <c r="I9" i="8"/>
  <c r="I8" i="8"/>
  <c r="I7" i="8"/>
  <c r="H22" i="8"/>
  <c r="M13" i="8"/>
  <c r="I24" i="8" s="1"/>
  <c r="M10" i="8"/>
  <c r="I23" i="8" s="1"/>
  <c r="M7" i="8"/>
  <c r="I22" i="8" s="1"/>
  <c r="H24" i="8"/>
  <c r="H23" i="8"/>
  <c r="I6" i="8"/>
  <c r="E8" i="8"/>
  <c r="B5" i="8"/>
  <c r="F37" i="1"/>
  <c r="F36" i="1"/>
  <c r="F35" i="1"/>
  <c r="F34" i="1"/>
  <c r="L31" i="1"/>
  <c r="F32" i="1"/>
  <c r="F31" i="1"/>
  <c r="F30" i="1"/>
  <c r="F28" i="1"/>
  <c r="F27" i="1"/>
  <c r="F17" i="1"/>
  <c r="E18" i="7"/>
  <c r="E17" i="7"/>
  <c r="E16" i="7"/>
  <c r="E15" i="7"/>
  <c r="E14" i="7"/>
  <c r="E11" i="7"/>
  <c r="E9" i="7"/>
  <c r="E8" i="7"/>
  <c r="E7" i="7"/>
  <c r="E6" i="7"/>
  <c r="E5" i="7"/>
  <c r="E3" i="7"/>
  <c r="E2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1" i="7"/>
  <c r="C11" i="7"/>
  <c r="B11" i="7"/>
  <c r="A11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3" i="7"/>
  <c r="C3" i="7"/>
  <c r="B3" i="7"/>
  <c r="A3" i="7"/>
  <c r="C2" i="7"/>
  <c r="D2" i="7"/>
  <c r="B2" i="7"/>
  <c r="A2" i="7"/>
  <c r="K10" i="8"/>
</calcChain>
</file>

<file path=xl/sharedStrings.xml><?xml version="1.0" encoding="utf-8"?>
<sst xmlns="http://schemas.openxmlformats.org/spreadsheetml/2006/main" count="221" uniqueCount="142">
  <si>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</si>
  <si>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</si>
  <si>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</si>
  <si>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</si>
  <si>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</si>
  <si>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</si>
  <si>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</si>
  <si>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</si>
  <si>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</si>
  <si>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</si>
  <si>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</si>
  <si>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</si>
  <si>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</si>
  <si>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</si>
  <si>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</si>
  <si>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</si>
  <si>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</si>
  <si>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</si>
  <si>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</si>
  <si>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</si>
  <si>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</si>
  <si>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Mean Energy Intensity per Gigabyte of Cellular Networks</t>
  </si>
  <si>
    <t>Mean Energy Intensity per Gigabyte of Fixed Line Networks</t>
  </si>
  <si>
    <t>CDN</t>
  </si>
  <si>
    <t>END USER DEVICES</t>
  </si>
  <si>
    <t>Mean Electricity Grid Carbon Intensity (kgCO2e per kWh)</t>
  </si>
  <si>
    <t>Mean Proportion of Data Volume Transferred over Cellular Network</t>
  </si>
  <si>
    <t>p</t>
  </si>
  <si>
    <t>Datacentres</t>
  </si>
  <si>
    <t>kilogram</t>
  </si>
  <si>
    <t>Fixed Line</t>
  </si>
  <si>
    <t>Cellular</t>
  </si>
  <si>
    <t>Modem Router</t>
  </si>
  <si>
    <t>End User Device</t>
  </si>
  <si>
    <t>31.7.18</t>
  </si>
  <si>
    <t>DS change all to lowercase</t>
  </si>
  <si>
    <t>A</t>
  </si>
  <si>
    <t>B</t>
  </si>
  <si>
    <t>kilowatt_hour</t>
  </si>
  <si>
    <t>version</t>
  </si>
  <si>
    <t>bitrate</t>
  </si>
  <si>
    <t>average bitrate</t>
  </si>
  <si>
    <t>power_decoding</t>
  </si>
  <si>
    <t>W</t>
  </si>
  <si>
    <t>I_Acc</t>
  </si>
  <si>
    <t>I_Core</t>
  </si>
  <si>
    <t>I_Tx</t>
  </si>
  <si>
    <t>Energy intensity storage per month</t>
  </si>
  <si>
    <t>cachemiss_rate</t>
  </si>
  <si>
    <t>https://peering.google.com/about/ggc.html found that 70% of content is cached (the most popular). We assume that for commercial content, the hitrate is much higher.</t>
  </si>
  <si>
    <t>https://openconnect.netflix.com/en_gb/appliances/</t>
  </si>
  <si>
    <t>user name</t>
  </si>
  <si>
    <t>id</t>
  </si>
  <si>
    <t>ui variable</t>
  </si>
  <si>
    <t>order</t>
  </si>
  <si>
    <t>override</t>
  </si>
  <si>
    <t>bps</t>
  </si>
  <si>
    <t>reference</t>
  </si>
  <si>
    <t>s720</t>
  </si>
  <si>
    <t>parameter</t>
  </si>
  <si>
    <t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t>
  </si>
  <si>
    <t>Combined Cycle Gas. -https://github.com/carbon-intensity/methodology/raw/master/Carbon%20Intensity%20Forecast%20Methodology.pdf</t>
  </si>
  <si>
    <t>The power consumption of mobile and fixed network data services - The case of streaming video and downloading large files</t>
  </si>
  <si>
    <t>minute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</si>
  <si>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</si>
  <si>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</si>
  <si>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</si>
  <si>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</si>
  <si>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</si>
  <si>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Own</t>
  </si>
  <si>
    <t>laptop share</t>
  </si>
  <si>
    <t xml:space="preserve"> Comscore’s The US Total Video
Report (Comscore, 2014)</t>
  </si>
  <si>
    <t>S/B VoD daily audience</t>
  </si>
  <si>
    <t>50.7m daily average viewers according to BARB. 12% of which on laptops according to Comscore. [https://www.barb.co.uk/viewing-data/total-identified-viewing-summary/] [ Comscore’s The US Total Video
Report (Comscore, 2014)]</t>
  </si>
  <si>
    <t>Informed guess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</si>
  <si>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</si>
  <si>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</si>
  <si>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</si>
  <si>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</si>
  <si>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</si>
  <si>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</si>
  <si>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</si>
  <si>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</si>
  <si>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Origin Datacentre</t>
  </si>
  <si>
    <t>Content Delivery Network</t>
  </si>
  <si>
    <t>Core Network</t>
  </si>
  <si>
    <t>Access Network</t>
  </si>
  <si>
    <t>Laptop</t>
  </si>
  <si>
    <t>diff</t>
  </si>
  <si>
    <t>data vol</t>
  </si>
  <si>
    <t>bit</t>
  </si>
  <si>
    <t>Mb</t>
  </si>
  <si>
    <t>energy acc</t>
  </si>
  <si>
    <t>j</t>
  </si>
  <si>
    <t xml:space="preserve">cutoff </t>
  </si>
  <si>
    <t>annual improvement device  efficiency lower</t>
  </si>
  <si>
    <t>annual improvement device  efficiency upper</t>
  </si>
  <si>
    <t>monthly improvement</t>
  </si>
  <si>
    <t>change</t>
  </si>
  <si>
    <t>DE-NIX</t>
  </si>
  <si>
    <t>ofcom - UK HH</t>
  </si>
  <si>
    <t>https://getpocket.com/read/3785052087</t>
  </si>
  <si>
    <t>connected nations 2022 and 2021</t>
  </si>
  <si>
    <t>openreach annual PB</t>
  </si>
  <si>
    <t>https://getpocket.com/read/3780770609</t>
  </si>
  <si>
    <t>per HH</t>
  </si>
  <si>
    <t>OpenReach</t>
  </si>
  <si>
    <t>openreach annual review 2019</t>
  </si>
  <si>
    <t>Year</t>
  </si>
  <si>
    <t>Per HH DV [GB/m]</t>
  </si>
  <si>
    <t>YoY Change [%]</t>
  </si>
  <si>
    <t>openreach annual report 2019</t>
  </si>
  <si>
    <t>OfCom per HH</t>
  </si>
  <si>
    <t>Own measurements</t>
  </si>
  <si>
    <t>group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</si>
  <si>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</si>
  <si>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</si>
  <si>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</si>
  <si>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</si>
  <si>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</si>
  <si>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</si>
  <si>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</si>
  <si>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</si>
  <si>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</si>
  <si>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</si>
  <si>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</si>
  <si>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</si>
  <si>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</si>
  <si>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</si>
  <si>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carbon_intensity</t>
  </si>
  <si>
    <t>g/kWh</t>
  </si>
  <si>
    <t>viewing_time</t>
  </si>
  <si>
    <t>t_00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</si>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</sst>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#,##0.0000"/>
  </numFmts>
  <fonts count="20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mbria"/>
      <family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2"/>
      <color rgb="FF9AA83A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164" fontId="6" fillId="0" borderId="0" applyBorder="0" applyProtection="0"/>
    <xf numFmtId="0" fontId="13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left"/>
    </xf>
    <xf numFmtId="165" fontId="7" fillId="0" borderId="2" xfId="1" applyNumberFormat="1" applyFont="1" applyBorder="1" applyProtection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2" applyAlignment="1">
      <alignment vertical="top"/>
    </xf>
    <xf numFmtId="0" fontId="13" fillId="0" borderId="0" xfId="2"/>
    <xf numFmtId="0" fontId="8" fillId="0" borderId="0" xfId="0" applyFont="1" applyAlignment="1">
      <alignment vertical="top" wrapText="1"/>
    </xf>
    <xf numFmtId="0" fontId="14" fillId="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0" fillId="0" borderId="0" xfId="0" applyNumberFormat="1"/>
    <xf numFmtId="11" fontId="9" fillId="0" borderId="0" xfId="0" applyNumberFormat="1" applyFont="1" applyAlignment="1">
      <alignment vertical="top" wrapText="1"/>
    </xf>
    <xf numFmtId="0" fontId="13" fillId="0" borderId="0" xfId="2" applyAlignment="1">
      <alignment vertical="top" wrapText="1"/>
    </xf>
    <xf numFmtId="0" fontId="13" fillId="6" borderId="0" xfId="2" applyFill="1" applyAlignment="1">
      <alignment vertical="top" wrapText="1"/>
    </xf>
    <xf numFmtId="0" fontId="9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vertical="top"/>
    </xf>
    <xf numFmtId="14" fontId="16" fillId="0" borderId="0" xfId="0" applyNumberFormat="1" applyFont="1" applyAlignment="1">
      <alignment vertical="top"/>
    </xf>
    <xf numFmtId="0" fontId="16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9" fontId="9" fillId="0" borderId="0" xfId="3" applyFont="1"/>
    <xf numFmtId="164" fontId="6" fillId="0" borderId="0" xfId="1"/>
    <xf numFmtId="43" fontId="0" fillId="0" borderId="0" xfId="0" applyNumberFormat="1"/>
    <xf numFmtId="0" fontId="17" fillId="0" borderId="1" xfId="0" applyFont="1" applyBorder="1" applyAlignment="1">
      <alignment horizontal="left"/>
    </xf>
    <xf numFmtId="3" fontId="0" fillId="0" borderId="0" xfId="0" applyNumberFormat="1"/>
    <xf numFmtId="9" fontId="8" fillId="0" borderId="0" xfId="0" applyNumberFormat="1" applyFont="1"/>
    <xf numFmtId="0" fontId="18" fillId="0" borderId="0" xfId="0" applyFont="1"/>
    <xf numFmtId="0" fontId="2" fillId="7" borderId="0" xfId="0" applyFont="1" applyFill="1"/>
    <xf numFmtId="0" fontId="0" fillId="7" borderId="0" xfId="0" applyFill="1"/>
    <xf numFmtId="0" fontId="9" fillId="7" borderId="0" xfId="0" applyFont="1" applyFill="1"/>
    <xf numFmtId="0" fontId="8" fillId="7" borderId="0" xfId="0" applyFont="1" applyFill="1"/>
    <xf numFmtId="0" fontId="19" fillId="0" borderId="0" xfId="0" applyFont="1"/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aux!$H$21</c:f>
              <c:strCache>
                <c:ptCount val="1"/>
                <c:pt idx="0">
                  <c:v>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aux!$H$22:$H$26</c:f>
              <c:numCache>
                <c:formatCode>General</c:formatCode>
                <c:ptCount val="5"/>
                <c:pt idx="0">
                  <c:v>6.4017660044150109</c:v>
                </c:pt>
                <c:pt idx="1">
                  <c:v>5.5944055944055942</c:v>
                </c:pt>
                <c:pt idx="2">
                  <c:v>58</c:v>
                </c:pt>
                <c:pt idx="3">
                  <c:v>30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CB43-BE1B-885BB81B53A5}"/>
            </c:ext>
          </c:extLst>
        </c:ser>
        <c:ser>
          <c:idx val="1"/>
          <c:order val="1"/>
          <c:tx>
            <c:strRef>
              <c:f>aux!$I$21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aux!$I$22:$I$26</c:f>
              <c:numCache>
                <c:formatCode>General</c:formatCode>
                <c:ptCount val="5"/>
                <c:pt idx="0">
                  <c:v>2.6539074960127591</c:v>
                </c:pt>
                <c:pt idx="1">
                  <c:v>25.4</c:v>
                </c:pt>
                <c:pt idx="2">
                  <c:v>127.27272727272727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8-CB43-BE1B-885BB81B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03120"/>
        <c:axId val="1343069456"/>
      </c:lineChart>
      <c:catAx>
        <c:axId val="13422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9456"/>
        <c:crosses val="autoZero"/>
        <c:auto val="1"/>
        <c:lblAlgn val="ctr"/>
        <c:lblOffset val="100"/>
        <c:noMultiLvlLbl val="0"/>
      </c:catAx>
      <c:valAx>
        <c:axId val="1343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YoY</a:t>
            </a:r>
            <a:r>
              <a:rPr lang="en-GB" baseline="0"/>
              <a:t> Change Data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aux!$H$32</c:f>
              <c:strCache>
                <c:ptCount val="1"/>
                <c:pt idx="0">
                  <c:v>OfCom 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aux!$H$33:$H$37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36.19047619047619</c:v>
                </c:pt>
                <c:pt idx="3">
                  <c:v>5.5944055944055942</c:v>
                </c:pt>
                <c:pt idx="4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3-7144-8B00-AE618B8444BD}"/>
            </c:ext>
          </c:extLst>
        </c:ser>
        <c:ser>
          <c:idx val="1"/>
          <c:order val="1"/>
          <c:tx>
            <c:strRef>
              <c:f>aux!$I$32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aux!$I$33:$I$37</c:f>
              <c:numCache>
                <c:formatCode>General</c:formatCode>
                <c:ptCount val="5"/>
                <c:pt idx="1">
                  <c:v>40</c:v>
                </c:pt>
                <c:pt idx="2">
                  <c:v>127.27272727272727</c:v>
                </c:pt>
                <c:pt idx="3">
                  <c:v>25.4</c:v>
                </c:pt>
                <c:pt idx="4">
                  <c:v>2.6539074960127591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3-7144-8B00-AE618B84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88544"/>
        <c:axId val="1336424960"/>
      </c:lineChart>
      <c:catAx>
        <c:axId val="1336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24960"/>
        <c:crosses val="autoZero"/>
        <c:auto val="1"/>
        <c:lblAlgn val="ctr"/>
        <c:lblOffset val="100"/>
        <c:noMultiLvlLbl val="0"/>
      </c:catAx>
      <c:valAx>
        <c:axId val="13364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YoY Change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aux!$S$16</c:f>
              <c:strCache>
                <c:ptCount val="1"/>
                <c:pt idx="0">
                  <c:v>YoY Change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aux!$R$17:$R$26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aux!$S$17:$S$26</c:f>
              <c:numCache>
                <c:formatCode>General</c:formatCode>
                <c:ptCount val="10"/>
                <c:pt idx="0">
                  <c:v>30.434782608695652</c:v>
                </c:pt>
                <c:pt idx="1">
                  <c:v>93.333333333333343</c:v>
                </c:pt>
                <c:pt idx="2">
                  <c:v>67.241379310344826</c:v>
                </c:pt>
                <c:pt idx="3">
                  <c:v>36.082474226804123</c:v>
                </c:pt>
                <c:pt idx="4">
                  <c:v>44.901394901394895</c:v>
                </c:pt>
                <c:pt idx="5">
                  <c:v>26.000000000000004</c:v>
                </c:pt>
                <c:pt idx="6">
                  <c:v>30.705394190871367</c:v>
                </c:pt>
                <c:pt idx="7">
                  <c:v>36.19047619047619</c:v>
                </c:pt>
                <c:pt idx="8">
                  <c:v>5.5944055944055942</c:v>
                </c:pt>
                <c:pt idx="9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D-914D-BB37-5A002C94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3216"/>
        <c:axId val="1357152848"/>
      </c:lineChart>
      <c:catAx>
        <c:axId val="183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2848"/>
        <c:crosses val="autoZero"/>
        <c:auto val="1"/>
        <c:lblAlgn val="ctr"/>
        <c:lblOffset val="100"/>
        <c:noMultiLvlLbl val="0"/>
      </c:catAx>
      <c:valAx>
        <c:axId val="1357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20</xdr:row>
      <xdr:rowOff>12700</xdr:rowOff>
    </xdr:from>
    <xdr:to>
      <xdr:col>15</xdr:col>
      <xdr:colOff>69850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3CC4-2EA6-02EA-574C-DAC89F5EA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37</xdr:row>
      <xdr:rowOff>50800</xdr:rowOff>
    </xdr:from>
    <xdr:to>
      <xdr:col>15</xdr:col>
      <xdr:colOff>209550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6C8D-70CB-ACC9-2B5C-5D3ED6D1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2298700</xdr:colOff>
      <xdr:row>20</xdr:row>
      <xdr:rowOff>76200</xdr:rowOff>
    </xdr:from>
    <xdr:to>
      <xdr:col>5</xdr:col>
      <xdr:colOff>419100</xdr:colOff>
      <xdr:row>36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6E88EA-5D55-C6CF-7816-50680FCA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8700" y="3886200"/>
          <a:ext cx="4127500" cy="3098800"/>
        </a:xfrm>
        <a:prstGeom prst="rect">
          <a:avLst/>
        </a:prstGeom>
      </xdr:spPr>
    </xdr:pic>
    <xdr:clientData/>
  </xdr:twoCellAnchor>
  <xdr:twoCellAnchor>
    <xdr:from>
      <xdr:col>16</xdr:col>
      <xdr:colOff>298450</xdr:colOff>
      <xdr:row>30</xdr:row>
      <xdr:rowOff>152400</xdr:rowOff>
    </xdr:from>
    <xdr:to>
      <xdr:col>21</xdr:col>
      <xdr:colOff>742950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3CD8C9-1382-EF67-4E26-6D712D55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arbon-intensity/methodology/raw/master/Carbon%20Intensity%20Forecast%20Methodology.pdf" TargetMode="External"/><Relationship Id="rId2" Type="http://schemas.openxmlformats.org/officeDocument/2006/relationships/hyperlink" Target="https://openconnect.netflix.com/en_gb/appliances/" TargetMode="External"/><Relationship Id="rId1" Type="http://schemas.openxmlformats.org/officeDocument/2006/relationships/hyperlink" Target="https://peering.google.com/about/ggc.html%20found%20that%2070%25%20of%20content%20is%20cached%20(the%20most%20popular).%20We%20assume%20that%20for%20commercial%20content,%20the%20hitrate%20is%20much%20higher." TargetMode="External"/><Relationship Id="rId5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4" Type="http://schemas.openxmlformats.org/officeDocument/2006/relationships/hyperlink" Target="https://www.ofcom.org.uk/__data/assets/pdf_file/0016/242701/media-nations-report-2022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etpocket.com/read/3780770609" TargetMode="External"/><Relationship Id="rId1" Type="http://schemas.openxmlformats.org/officeDocument/2006/relationships/hyperlink" Target="https://getpocket.com/read/3785052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opLeftCell="A10" zoomScale="115" zoomScaleNormal="115" workbookViewId="0">
      <selection activeCell="P15" sqref="P15:P39"/>
    </sheetView>
  </sheetViews>
  <sheetFormatPr baseColWidth="10" defaultColWidth="11.83203125" defaultRowHeight="15" x14ac:dyDescent="0.2"/>
  <cols>
    <col min="1" max="1" width="23.6640625" customWidth="1"/>
    <col min="2" max="2" width="15.5" customWidth="1"/>
    <col min="3" max="3" width="7.33203125" customWidth="1"/>
    <col min="6" max="6" width="25.5" bestFit="1" customWidth="1"/>
    <col min="17" max="18" width="0" hidden="1" customWidth="1"/>
    <col min="19" max="19" width="59.5" hidden="1" customWidth="1"/>
    <col min="20" max="22" width="0" hidden="1" customWidth="1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4" t="s">
        <v>51</v>
      </c>
      <c r="S1" s="25" t="s">
        <v>52</v>
      </c>
      <c r="T1" s="26" t="s">
        <v>53</v>
      </c>
      <c r="U1" s="25" t="s">
        <v>54</v>
      </c>
      <c r="V1" s="25" t="s">
        <v>55</v>
      </c>
    </row>
    <row r="2" spans="1:22" x14ac:dyDescent="0.2">
      <c r="A2" s="45"/>
      <c r="B2" s="44" t="s">
        <v>17</v>
      </c>
      <c r="C2" s="44"/>
      <c r="D2" s="45"/>
      <c r="E2" s="45"/>
      <c r="F2" s="45"/>
      <c r="G2" s="45"/>
      <c r="H2" s="45"/>
      <c r="I2" s="45"/>
      <c r="J2" s="45"/>
      <c r="K2" s="45"/>
      <c r="L2" s="4"/>
      <c r="M2" s="5"/>
      <c r="Q2" s="6"/>
      <c r="R2" s="6"/>
      <c r="S2" s="6"/>
    </row>
    <row r="3" spans="1:22" ht="17" customHeight="1" x14ac:dyDescent="0.2">
      <c r="A3" s="14"/>
      <c r="B3" s="3"/>
      <c r="C3" s="3"/>
      <c r="F3" s="14"/>
      <c r="G3" s="19"/>
      <c r="H3" s="19"/>
      <c r="I3" s="19"/>
      <c r="J3" s="20"/>
      <c r="K3" s="4"/>
      <c r="L3" s="4"/>
      <c r="M3" s="5"/>
      <c r="N3" s="31"/>
      <c r="Q3" s="6" t="s">
        <v>47</v>
      </c>
      <c r="R3" s="6"/>
      <c r="S3" s="6"/>
    </row>
    <row r="4" spans="1:22" x14ac:dyDescent="0.2">
      <c r="A4" s="32" t="s">
        <v>46</v>
      </c>
      <c r="B4" s="32"/>
      <c r="C4" s="32"/>
      <c r="D4" s="32" t="s">
        <v>18</v>
      </c>
      <c r="E4" s="32"/>
      <c r="F4" s="32">
        <v>30</v>
      </c>
      <c r="G4" s="33">
        <v>-0.2</v>
      </c>
      <c r="H4" s="33">
        <v>0.1</v>
      </c>
      <c r="I4" s="33">
        <v>0.05</v>
      </c>
      <c r="J4" s="34">
        <v>44562</v>
      </c>
      <c r="K4" s="33" t="s">
        <v>66</v>
      </c>
      <c r="L4" s="32"/>
      <c r="M4" s="32" t="s">
        <v>60</v>
      </c>
      <c r="N4" s="32"/>
      <c r="Q4" s="23" t="s">
        <v>50</v>
      </c>
      <c r="R4" s="6" t="s">
        <v>19</v>
      </c>
    </row>
    <row r="5" spans="1:22" x14ac:dyDescent="0.2">
      <c r="A5" s="45"/>
      <c r="B5" s="44" t="s">
        <v>20</v>
      </c>
      <c r="C5" s="44"/>
      <c r="D5" s="45"/>
      <c r="E5" s="45"/>
      <c r="F5" s="46"/>
      <c r="G5" s="46"/>
      <c r="H5" s="46"/>
      <c r="I5" s="46"/>
      <c r="J5" s="46"/>
      <c r="K5" s="45"/>
      <c r="R5" s="6"/>
    </row>
    <row r="6" spans="1:22" ht="20" customHeight="1" x14ac:dyDescent="0.2">
      <c r="A6" s="32" t="s">
        <v>45</v>
      </c>
      <c r="B6" s="32"/>
      <c r="C6" s="32"/>
      <c r="D6" s="32" t="s">
        <v>18</v>
      </c>
      <c r="E6" s="32"/>
      <c r="F6" s="32">
        <v>0.03</v>
      </c>
      <c r="G6" s="32">
        <v>0</v>
      </c>
      <c r="H6" s="32">
        <v>0.1</v>
      </c>
      <c r="I6" s="33">
        <v>0.05</v>
      </c>
      <c r="J6" s="34">
        <v>43831</v>
      </c>
      <c r="K6" s="33" t="s">
        <v>67</v>
      </c>
      <c r="L6" s="32"/>
      <c r="M6" s="35" t="s">
        <v>62</v>
      </c>
      <c r="Q6" t="s">
        <v>21</v>
      </c>
      <c r="R6" t="s">
        <v>19</v>
      </c>
    </row>
    <row r="7" spans="1:22" x14ac:dyDescent="0.2">
      <c r="A7" s="32"/>
      <c r="B7" s="32"/>
      <c r="C7" s="32"/>
      <c r="D7" s="32"/>
      <c r="E7" s="32"/>
      <c r="F7" s="32"/>
      <c r="G7" s="32"/>
      <c r="H7" s="32"/>
      <c r="I7" s="33"/>
      <c r="J7" s="34"/>
      <c r="K7" s="33"/>
      <c r="L7" s="32"/>
      <c r="M7" s="35"/>
    </row>
    <row r="8" spans="1:22" ht="23" customHeight="1" x14ac:dyDescent="0.2">
      <c r="A8" s="32" t="s">
        <v>44</v>
      </c>
      <c r="B8" s="32"/>
      <c r="C8" s="32"/>
      <c r="D8" s="32" t="s">
        <v>18</v>
      </c>
      <c r="E8" s="32"/>
      <c r="F8" s="32">
        <v>0.02</v>
      </c>
      <c r="G8" s="32">
        <v>-0.2</v>
      </c>
      <c r="H8" s="32">
        <v>0.1</v>
      </c>
      <c r="I8" s="33">
        <v>0.05</v>
      </c>
      <c r="J8" s="34">
        <v>43831</v>
      </c>
      <c r="K8" s="33" t="s">
        <v>67</v>
      </c>
      <c r="L8" s="32"/>
      <c r="M8" s="35" t="s">
        <v>62</v>
      </c>
      <c r="Q8" t="s">
        <v>22</v>
      </c>
      <c r="R8" t="s">
        <v>19</v>
      </c>
    </row>
    <row r="9" spans="1:22" x14ac:dyDescent="0.2">
      <c r="A9" s="14"/>
      <c r="F9" s="14"/>
      <c r="G9" s="14"/>
      <c r="H9" s="14"/>
      <c r="I9" s="19"/>
      <c r="J9" s="20"/>
      <c r="K9" s="4"/>
      <c r="M9" s="5"/>
    </row>
    <row r="10" spans="1:22" ht="32" x14ac:dyDescent="0.2">
      <c r="A10" s="13" t="s">
        <v>48</v>
      </c>
      <c r="D10" t="s">
        <v>18</v>
      </c>
      <c r="E10" s="16"/>
      <c r="F10" s="16">
        <v>0.05</v>
      </c>
      <c r="G10" s="21">
        <v>0</v>
      </c>
      <c r="H10" s="14">
        <v>0.1</v>
      </c>
      <c r="I10" s="19">
        <v>0.05</v>
      </c>
      <c r="J10" s="20">
        <v>43831</v>
      </c>
      <c r="K10" s="17"/>
      <c r="L10" s="18"/>
      <c r="M10" s="5" t="s">
        <v>74</v>
      </c>
      <c r="N10" s="16"/>
      <c r="O10" s="18"/>
      <c r="Q10" s="22" t="s">
        <v>49</v>
      </c>
    </row>
    <row r="11" spans="1:22" x14ac:dyDescent="0.2">
      <c r="A11" s="45"/>
      <c r="B11" s="44" t="s">
        <v>24</v>
      </c>
      <c r="C11" s="44"/>
      <c r="D11" s="45"/>
      <c r="E11" s="45"/>
      <c r="F11" s="46"/>
      <c r="G11" s="46"/>
      <c r="H11" s="46"/>
      <c r="I11" s="46"/>
      <c r="J11" s="46"/>
      <c r="K11" s="45"/>
    </row>
    <row r="12" spans="1:22" ht="24" customHeight="1" x14ac:dyDescent="0.2">
      <c r="A12" s="13" t="s">
        <v>129</v>
      </c>
      <c r="D12" t="s">
        <v>18</v>
      </c>
      <c r="F12" s="14">
        <v>394</v>
      </c>
      <c r="G12" s="19">
        <v>0</v>
      </c>
      <c r="H12" s="19">
        <v>0.1</v>
      </c>
      <c r="I12" s="19">
        <v>0.05</v>
      </c>
      <c r="J12" s="20">
        <v>43831</v>
      </c>
      <c r="K12" s="7" t="s">
        <v>130</v>
      </c>
      <c r="M12" s="29" t="s">
        <v>61</v>
      </c>
      <c r="Q12" t="s">
        <v>25</v>
      </c>
      <c r="R12" t="s">
        <v>19</v>
      </c>
    </row>
    <row r="13" spans="1:22" x14ac:dyDescent="0.2">
      <c r="F13" s="14"/>
      <c r="G13" s="19"/>
      <c r="H13" s="19"/>
      <c r="I13" s="19"/>
      <c r="J13" s="20"/>
      <c r="Q13" t="s">
        <v>26</v>
      </c>
      <c r="R13" t="s">
        <v>27</v>
      </c>
    </row>
    <row r="14" spans="1:22" x14ac:dyDescent="0.2">
      <c r="E14" s="13"/>
      <c r="G14" s="14"/>
      <c r="H14" s="14"/>
      <c r="I14" s="14"/>
      <c r="J14" s="14"/>
    </row>
    <row r="15" spans="1:22" ht="34" customHeight="1" x14ac:dyDescent="0.2">
      <c r="D15" s="13" t="s">
        <v>72</v>
      </c>
      <c r="E15" s="13"/>
      <c r="F15" s="28">
        <v>50700000</v>
      </c>
      <c r="G15" s="14"/>
      <c r="H15" s="14"/>
      <c r="I15" s="14"/>
      <c r="J15" s="14"/>
      <c r="M15" s="29" t="s">
        <v>64</v>
      </c>
      <c r="P15" s="17">
        <v>0</v>
      </c>
    </row>
    <row r="16" spans="1:22" ht="25" customHeight="1" x14ac:dyDescent="0.2">
      <c r="D16" s="13" t="s">
        <v>70</v>
      </c>
      <c r="E16" s="13"/>
      <c r="F16" s="37">
        <v>0.12</v>
      </c>
      <c r="G16" s="14"/>
      <c r="H16" s="14"/>
      <c r="I16" s="14"/>
      <c r="J16" s="14"/>
      <c r="M16" s="36" t="s">
        <v>71</v>
      </c>
      <c r="P16">
        <v>1</v>
      </c>
    </row>
    <row r="17" spans="1:17" ht="34" customHeight="1" x14ac:dyDescent="0.2">
      <c r="A17" s="13" t="s">
        <v>65</v>
      </c>
      <c r="D17" t="s">
        <v>18</v>
      </c>
      <c r="F17" s="38">
        <f>F15*F16</f>
        <v>6084000</v>
      </c>
      <c r="G17" s="19">
        <v>0</v>
      </c>
      <c r="H17" s="19">
        <v>0.1</v>
      </c>
      <c r="I17" s="19">
        <v>0.05</v>
      </c>
      <c r="J17" s="20">
        <v>43862</v>
      </c>
      <c r="K17" s="4"/>
      <c r="M17" s="36" t="s">
        <v>73</v>
      </c>
      <c r="P17">
        <v>2</v>
      </c>
    </row>
    <row r="18" spans="1:17" ht="31" customHeight="1" x14ac:dyDescent="0.2">
      <c r="A18" s="13" t="s">
        <v>131</v>
      </c>
      <c r="D18" t="s">
        <v>18</v>
      </c>
      <c r="E18" s="13"/>
      <c r="F18" s="15">
        <v>43</v>
      </c>
      <c r="G18" s="19">
        <v>0</v>
      </c>
      <c r="H18" s="19">
        <v>0.1</v>
      </c>
      <c r="I18" s="19">
        <v>0.05</v>
      </c>
      <c r="J18" s="20">
        <v>44228</v>
      </c>
      <c r="K18" s="13" t="s">
        <v>63</v>
      </c>
      <c r="M18" s="29" t="s">
        <v>68</v>
      </c>
      <c r="P18" s="17">
        <v>3</v>
      </c>
    </row>
    <row r="19" spans="1:17" ht="35" customHeight="1" x14ac:dyDescent="0.2">
      <c r="A19" t="s">
        <v>40</v>
      </c>
      <c r="D19" t="s">
        <v>18</v>
      </c>
      <c r="F19" s="38">
        <v>1688000</v>
      </c>
      <c r="G19" s="19">
        <v>0</v>
      </c>
      <c r="H19" s="19">
        <v>0.1</v>
      </c>
      <c r="I19" s="19">
        <v>0.05</v>
      </c>
      <c r="J19" s="20">
        <v>44593</v>
      </c>
      <c r="K19" s="13" t="s">
        <v>56</v>
      </c>
      <c r="M19" s="30" t="s">
        <v>69</v>
      </c>
      <c r="P19">
        <v>4</v>
      </c>
      <c r="Q19" t="s">
        <v>41</v>
      </c>
    </row>
    <row r="20" spans="1:17" ht="16" x14ac:dyDescent="0.2">
      <c r="A20" t="s">
        <v>40</v>
      </c>
      <c r="B20" s="13" t="s">
        <v>58</v>
      </c>
      <c r="D20" t="s">
        <v>18</v>
      </c>
      <c r="F20" s="38">
        <v>911000</v>
      </c>
      <c r="G20" s="19">
        <v>0</v>
      </c>
      <c r="H20" s="19">
        <v>0.1</v>
      </c>
      <c r="I20" s="19">
        <v>0.05</v>
      </c>
      <c r="J20" s="20">
        <v>44593</v>
      </c>
      <c r="K20" s="13" t="s">
        <v>56</v>
      </c>
      <c r="M20" s="5"/>
      <c r="P20">
        <v>5</v>
      </c>
    </row>
    <row r="21" spans="1:17" ht="48" x14ac:dyDescent="0.2">
      <c r="A21" t="s">
        <v>42</v>
      </c>
      <c r="D21" t="s">
        <v>18</v>
      </c>
      <c r="F21">
        <v>6.6023598758794488</v>
      </c>
      <c r="G21" s="19">
        <v>0</v>
      </c>
      <c r="H21" s="19">
        <v>0.1</v>
      </c>
      <c r="I21" s="19">
        <v>0.05</v>
      </c>
      <c r="J21" s="20">
        <v>43862</v>
      </c>
      <c r="K21" t="s">
        <v>43</v>
      </c>
      <c r="M21" s="5" t="s">
        <v>113</v>
      </c>
      <c r="P21" s="17">
        <v>6</v>
      </c>
    </row>
    <row r="22" spans="1:17" x14ac:dyDescent="0.2">
      <c r="A22" t="s">
        <v>42</v>
      </c>
      <c r="B22" s="13" t="s">
        <v>58</v>
      </c>
      <c r="D22" t="s">
        <v>18</v>
      </c>
      <c r="F22">
        <v>4.7998260991263555</v>
      </c>
      <c r="G22" s="19">
        <v>0</v>
      </c>
      <c r="H22" s="19">
        <v>0.1</v>
      </c>
      <c r="I22" s="19">
        <v>0.05</v>
      </c>
      <c r="J22" s="20">
        <v>43862</v>
      </c>
      <c r="M22" s="5"/>
      <c r="P22">
        <v>7</v>
      </c>
    </row>
    <row r="23" spans="1:17" x14ac:dyDescent="0.2">
      <c r="F23" s="14"/>
      <c r="G23" s="19"/>
      <c r="H23" s="19"/>
      <c r="I23" s="19"/>
      <c r="J23" s="20"/>
      <c r="M23" s="5"/>
      <c r="P23">
        <v>8</v>
      </c>
    </row>
    <row r="24" spans="1:17" x14ac:dyDescent="0.2">
      <c r="B24" s="13"/>
      <c r="F24" s="14"/>
      <c r="G24" s="19"/>
      <c r="H24" s="19"/>
      <c r="I24" s="19"/>
      <c r="J24" s="20"/>
      <c r="P24" s="17">
        <v>9</v>
      </c>
    </row>
    <row r="25" spans="1:17" x14ac:dyDescent="0.2">
      <c r="P25">
        <v>10</v>
      </c>
    </row>
    <row r="26" spans="1:17" x14ac:dyDescent="0.2">
      <c r="A26" s="4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13" t="s">
        <v>88</v>
      </c>
      <c r="P26">
        <v>11</v>
      </c>
    </row>
    <row r="27" spans="1:17" x14ac:dyDescent="0.2">
      <c r="A27" s="13"/>
      <c r="E27" s="13" t="s">
        <v>76</v>
      </c>
      <c r="F27" s="39">
        <f>F17*F18*60</f>
        <v>15696720000</v>
      </c>
      <c r="G27" t="s">
        <v>75</v>
      </c>
      <c r="J27" s="40" t="s">
        <v>83</v>
      </c>
      <c r="K27">
        <v>469.40175416605479</v>
      </c>
      <c r="P27" s="17">
        <v>12</v>
      </c>
    </row>
    <row r="28" spans="1:17" x14ac:dyDescent="0.2">
      <c r="A28" s="13"/>
      <c r="E28" s="13" t="s">
        <v>77</v>
      </c>
      <c r="F28" s="39">
        <f>F27*365/12</f>
        <v>477441900000</v>
      </c>
      <c r="G28" t="s">
        <v>75</v>
      </c>
      <c r="J28" s="40" t="s">
        <v>84</v>
      </c>
      <c r="K28">
        <v>9857.4368374871538</v>
      </c>
      <c r="P28">
        <v>13</v>
      </c>
    </row>
    <row r="29" spans="1:17" x14ac:dyDescent="0.2">
      <c r="A29" s="13"/>
      <c r="D29">
        <v>1080</v>
      </c>
      <c r="J29" s="40" t="s">
        <v>85</v>
      </c>
      <c r="K29">
        <v>6720.6160710000004</v>
      </c>
      <c r="P29">
        <v>14</v>
      </c>
    </row>
    <row r="30" spans="1:17" x14ac:dyDescent="0.2">
      <c r="E30" s="13" t="s">
        <v>78</v>
      </c>
      <c r="F30" s="39">
        <f>F28*F21</f>
        <v>3152243243623.6484</v>
      </c>
      <c r="G30" s="13" t="s">
        <v>80</v>
      </c>
      <c r="J30" s="40" t="s">
        <v>86</v>
      </c>
      <c r="K30">
        <v>4316.8420481675757</v>
      </c>
      <c r="P30" s="17">
        <v>15</v>
      </c>
    </row>
    <row r="31" spans="1:17" x14ac:dyDescent="0.2">
      <c r="A31" s="13"/>
      <c r="E31" s="13"/>
      <c r="F31" s="39">
        <f>F30/3600000</f>
        <v>875623.12322879129</v>
      </c>
      <c r="G31" s="13" t="s">
        <v>81</v>
      </c>
      <c r="J31" s="40" t="s">
        <v>87</v>
      </c>
      <c r="K31">
        <v>876222.86509401642</v>
      </c>
      <c r="L31" s="39">
        <f>K31/F31</f>
        <v>1.0006849315068493</v>
      </c>
      <c r="P31">
        <v>16</v>
      </c>
    </row>
    <row r="32" spans="1:17" x14ac:dyDescent="0.2">
      <c r="E32" s="13" t="s">
        <v>79</v>
      </c>
      <c r="F32" s="39">
        <f>F31*F12</f>
        <v>344995510.55214375</v>
      </c>
      <c r="G32" s="13" t="s">
        <v>82</v>
      </c>
      <c r="P32">
        <v>17</v>
      </c>
    </row>
    <row r="33" spans="5:16" x14ac:dyDescent="0.2">
      <c r="P33" s="17">
        <v>18</v>
      </c>
    </row>
    <row r="34" spans="5:16" x14ac:dyDescent="0.2">
      <c r="E34" s="13" t="s">
        <v>89</v>
      </c>
      <c r="F34" s="39">
        <f>F19*F28</f>
        <v>8.059219272E+17</v>
      </c>
      <c r="G34" s="13" t="s">
        <v>90</v>
      </c>
      <c r="P34">
        <v>19</v>
      </c>
    </row>
    <row r="35" spans="5:16" x14ac:dyDescent="0.2">
      <c r="F35" s="39">
        <f>F34/1000000</f>
        <v>805921927200</v>
      </c>
      <c r="G35" s="13" t="s">
        <v>91</v>
      </c>
      <c r="P35">
        <v>20</v>
      </c>
    </row>
    <row r="36" spans="5:16" x14ac:dyDescent="0.2">
      <c r="E36" s="13" t="s">
        <v>92</v>
      </c>
      <c r="F36" s="39">
        <f>F35*F8</f>
        <v>16118438544</v>
      </c>
      <c r="G36" s="13" t="s">
        <v>93</v>
      </c>
      <c r="P36" s="17">
        <v>21</v>
      </c>
    </row>
    <row r="37" spans="5:16" x14ac:dyDescent="0.2">
      <c r="F37" s="39">
        <f>F36/3600000</f>
        <v>4477.3440399999999</v>
      </c>
      <c r="G37" s="13" t="s">
        <v>81</v>
      </c>
      <c r="P37">
        <v>22</v>
      </c>
    </row>
    <row r="38" spans="5:16" x14ac:dyDescent="0.2">
      <c r="P38">
        <v>23</v>
      </c>
    </row>
    <row r="39" spans="5:16" x14ac:dyDescent="0.2">
      <c r="P39" s="17">
        <v>24</v>
      </c>
    </row>
  </sheetData>
  <hyperlinks>
    <hyperlink ref="Q10" r:id="rId1" xr:uid="{9457789D-A2B4-684F-8723-371AC82363FD}"/>
    <hyperlink ref="Q4" r:id="rId2" xr:uid="{770F17AD-6F52-D749-93D4-3560E5A28FFE}"/>
    <hyperlink ref="M12" r:id="rId3" display="https://github.com/carbon-intensity/methodology/raw/master/Carbon%20Intensity%20Forecast%20Methodology.pdf" xr:uid="{F9266DB3-7397-8F48-83F2-55D825A1A6CA}"/>
    <hyperlink ref="M18" r:id="rId4" xr:uid="{13F557E0-5A18-8140-A2C7-150350381894}"/>
    <hyperlink ref="M15" r:id="rId5" display="https://www.barb.co.uk/viewing-data/total-identified-viewing-summary/_x000a__x000a_Ofcom finds the viewing time has remained largely similar since pandemic ()" xr:uid="{78A7B747-76E0-D749-A511-4A579380805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F25"/>
  <sheetViews>
    <sheetView workbookViewId="0">
      <selection activeCell="A2" sqref="A2:A25"/>
    </sheetView>
  </sheetViews>
  <sheetFormatPr baseColWidth="10" defaultRowHeight="15" x14ac:dyDescent="0.2"/>
  <sheetData>
    <row r="1" spans="1:6" x14ac:dyDescent="0.2">
      <c r="A1" t="s">
        <v>114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</row>
    <row r="2" spans="1:6" ht="16" x14ac:dyDescent="0.2">
      <c r="A2" s="48" t="s">
        <v>132</v>
      </c>
      <c r="C2">
        <v>1</v>
      </c>
    </row>
    <row r="3" spans="1:6" ht="16" x14ac:dyDescent="0.2">
      <c r="A3" s="48" t="s">
        <v>133</v>
      </c>
      <c r="C3">
        <v>2</v>
      </c>
    </row>
    <row r="4" spans="1:6" ht="16" x14ac:dyDescent="0.2">
      <c r="A4" s="48" t="s">
        <v>134</v>
      </c>
      <c r="C4">
        <v>3</v>
      </c>
    </row>
    <row r="5" spans="1:6" ht="16" x14ac:dyDescent="0.2">
      <c r="A5" s="48" t="s">
        <v>135</v>
      </c>
      <c r="C5">
        <v>4</v>
      </c>
    </row>
    <row r="6" spans="1:6" ht="16" x14ac:dyDescent="0.2">
      <c r="A6" s="48" t="s">
        <v>136</v>
      </c>
      <c r="C6">
        <v>5</v>
      </c>
    </row>
    <row r="7" spans="1:6" ht="16" x14ac:dyDescent="0.2">
      <c r="A7" s="48" t="s">
        <v>137</v>
      </c>
      <c r="C7">
        <v>6</v>
      </c>
    </row>
    <row r="8" spans="1:6" ht="16" x14ac:dyDescent="0.2">
      <c r="A8" s="48" t="s">
        <v>138</v>
      </c>
      <c r="C8">
        <v>7</v>
      </c>
    </row>
    <row r="9" spans="1:6" ht="16" x14ac:dyDescent="0.2">
      <c r="A9" s="48" t="s">
        <v>139</v>
      </c>
      <c r="C9">
        <v>8</v>
      </c>
    </row>
    <row r="10" spans="1:6" ht="16" x14ac:dyDescent="0.2">
      <c r="A10" s="48" t="s">
        <v>140</v>
      </c>
      <c r="C10">
        <v>9</v>
      </c>
    </row>
    <row r="11" spans="1:6" ht="16" x14ac:dyDescent="0.2">
      <c r="A11" s="48" t="s">
        <v>141</v>
      </c>
      <c r="C11">
        <v>10</v>
      </c>
    </row>
    <row r="12" spans="1:6" ht="16" x14ac:dyDescent="0.2">
      <c r="A12" s="48" t="s">
        <v>115</v>
      </c>
      <c r="C12">
        <v>11</v>
      </c>
    </row>
    <row r="13" spans="1:6" ht="16" x14ac:dyDescent="0.2">
      <c r="A13" s="48" t="s">
        <v>116</v>
      </c>
      <c r="C13">
        <v>12</v>
      </c>
    </row>
    <row r="14" spans="1:6" ht="16" x14ac:dyDescent="0.2">
      <c r="A14" s="48" t="s">
        <v>117</v>
      </c>
      <c r="C14">
        <v>13</v>
      </c>
    </row>
    <row r="15" spans="1:6" ht="16" x14ac:dyDescent="0.2">
      <c r="A15" s="48" t="s">
        <v>118</v>
      </c>
      <c r="C15">
        <v>14</v>
      </c>
    </row>
    <row r="16" spans="1:6" ht="16" x14ac:dyDescent="0.2">
      <c r="A16" s="48" t="s">
        <v>119</v>
      </c>
      <c r="C16">
        <v>15</v>
      </c>
    </row>
    <row r="17" spans="1:3" ht="16" x14ac:dyDescent="0.2">
      <c r="A17" s="48" t="s">
        <v>120</v>
      </c>
      <c r="C17">
        <v>16</v>
      </c>
    </row>
    <row r="18" spans="1:3" ht="16" x14ac:dyDescent="0.2">
      <c r="A18" s="48" t="s">
        <v>121</v>
      </c>
      <c r="C18">
        <v>17</v>
      </c>
    </row>
    <row r="19" spans="1:3" ht="16" x14ac:dyDescent="0.2">
      <c r="A19" s="48" t="s">
        <v>122</v>
      </c>
      <c r="C19">
        <v>18</v>
      </c>
    </row>
    <row r="20" spans="1:3" ht="16" x14ac:dyDescent="0.2">
      <c r="A20" s="48" t="s">
        <v>123</v>
      </c>
      <c r="C20">
        <v>19</v>
      </c>
    </row>
    <row r="21" spans="1:3" ht="16" x14ac:dyDescent="0.2">
      <c r="A21" s="48" t="s">
        <v>124</v>
      </c>
      <c r="C21">
        <v>20</v>
      </c>
    </row>
    <row r="22" spans="1:3" ht="16" x14ac:dyDescent="0.2">
      <c r="A22" s="48" t="s">
        <v>125</v>
      </c>
      <c r="C22">
        <v>21</v>
      </c>
    </row>
    <row r="23" spans="1:3" ht="16" x14ac:dyDescent="0.2">
      <c r="A23" s="48" t="s">
        <v>126</v>
      </c>
      <c r="C23">
        <v>22</v>
      </c>
    </row>
    <row r="24" spans="1:3" ht="16" x14ac:dyDescent="0.2">
      <c r="A24" s="48" t="s">
        <v>127</v>
      </c>
      <c r="C24">
        <v>23</v>
      </c>
    </row>
    <row r="25" spans="1:3" ht="16" x14ac:dyDescent="0.2">
      <c r="A25" s="48" t="s">
        <v>128</v>
      </c>
      <c r="C25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G26"/>
  <sheetViews>
    <sheetView tabSelected="1" workbookViewId="0">
      <selection activeCell="A2" sqref="A2"/>
    </sheetView>
  </sheetViews>
  <sheetFormatPr baseColWidth="10" defaultRowHeight="15" x14ac:dyDescent="0.2"/>
  <sheetData>
    <row r="1" spans="1:7" x14ac:dyDescent="0.2">
      <c r="A1" t="s">
        <v>114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</row>
    <row r="2" spans="1:7" ht="16" x14ac:dyDescent="0.2">
      <c r="A2" s="48" t="s">
        <v>132</v>
      </c>
      <c r="B2" s="43"/>
      <c r="C2" s="43">
        <v>161.8295019</v>
      </c>
    </row>
    <row r="3" spans="1:7" ht="16" x14ac:dyDescent="0.2">
      <c r="A3" s="48" t="s">
        <v>133</v>
      </c>
      <c r="C3" s="43">
        <v>160.9808429</v>
      </c>
    </row>
    <row r="4" spans="1:7" ht="16" x14ac:dyDescent="0.2">
      <c r="A4" s="48" t="s">
        <v>134</v>
      </c>
      <c r="C4" s="43">
        <v>159.10153260000001</v>
      </c>
    </row>
    <row r="5" spans="1:7" ht="16" x14ac:dyDescent="0.2">
      <c r="A5" s="48" t="s">
        <v>135</v>
      </c>
      <c r="C5" s="43">
        <v>158.9961686</v>
      </c>
    </row>
    <row r="6" spans="1:7" ht="16" x14ac:dyDescent="0.2">
      <c r="A6" s="48" t="s">
        <v>136</v>
      </c>
      <c r="C6" s="43">
        <v>163.4291188</v>
      </c>
    </row>
    <row r="7" spans="1:7" ht="16" x14ac:dyDescent="0.2">
      <c r="A7" s="48" t="s">
        <v>137</v>
      </c>
      <c r="C7" s="43">
        <v>177.37931029999999</v>
      </c>
    </row>
    <row r="8" spans="1:7" ht="16" x14ac:dyDescent="0.2">
      <c r="A8" s="48" t="s">
        <v>138</v>
      </c>
      <c r="C8" s="43">
        <v>194.62068970000001</v>
      </c>
    </row>
    <row r="9" spans="1:7" ht="16" x14ac:dyDescent="0.2">
      <c r="A9" s="48" t="s">
        <v>139</v>
      </c>
      <c r="C9" s="43">
        <v>202.58237550000001</v>
      </c>
    </row>
    <row r="10" spans="1:7" ht="16" x14ac:dyDescent="0.2">
      <c r="A10" s="48" t="s">
        <v>140</v>
      </c>
      <c r="C10" s="43">
        <v>200.98659000000001</v>
      </c>
    </row>
    <row r="11" spans="1:7" ht="16" x14ac:dyDescent="0.2">
      <c r="A11" s="48" t="s">
        <v>141</v>
      </c>
      <c r="C11" s="43">
        <v>196.61111109999999</v>
      </c>
    </row>
    <row r="12" spans="1:7" ht="16" x14ac:dyDescent="0.2">
      <c r="A12" s="48" t="s">
        <v>115</v>
      </c>
      <c r="C12" s="43">
        <v>191.38505749999999</v>
      </c>
    </row>
    <row r="13" spans="1:7" ht="16" x14ac:dyDescent="0.2">
      <c r="A13" s="48" t="s">
        <v>116</v>
      </c>
      <c r="C13" s="43">
        <v>188.39463599999999</v>
      </c>
    </row>
    <row r="14" spans="1:7" ht="16" x14ac:dyDescent="0.2">
      <c r="A14" s="48" t="s">
        <v>117</v>
      </c>
      <c r="C14" s="43">
        <v>186.1896552</v>
      </c>
    </row>
    <row r="15" spans="1:7" ht="16" x14ac:dyDescent="0.2">
      <c r="A15" s="48" t="s">
        <v>118</v>
      </c>
      <c r="C15" s="43">
        <v>185.6743295</v>
      </c>
    </row>
    <row r="16" spans="1:7" ht="16" x14ac:dyDescent="0.2">
      <c r="A16" s="48" t="s">
        <v>119</v>
      </c>
      <c r="C16" s="43">
        <v>189.98659000000001</v>
      </c>
    </row>
    <row r="17" spans="1:3" ht="16" x14ac:dyDescent="0.2">
      <c r="A17" s="48" t="s">
        <v>120</v>
      </c>
      <c r="C17" s="43">
        <v>198.83716480000001</v>
      </c>
    </row>
    <row r="18" spans="1:3" ht="16" x14ac:dyDescent="0.2">
      <c r="A18" s="48" t="s">
        <v>121</v>
      </c>
      <c r="C18" s="43">
        <v>206.66666670000001</v>
      </c>
    </row>
    <row r="19" spans="1:3" ht="16" x14ac:dyDescent="0.2">
      <c r="A19" s="48" t="s">
        <v>122</v>
      </c>
      <c r="C19" s="43">
        <v>211.86973180000001</v>
      </c>
    </row>
    <row r="20" spans="1:3" ht="16" x14ac:dyDescent="0.2">
      <c r="A20" s="48" t="s">
        <v>123</v>
      </c>
      <c r="C20" s="43">
        <v>215.1091954</v>
      </c>
    </row>
    <row r="21" spans="1:3" ht="16" x14ac:dyDescent="0.2">
      <c r="A21" s="48" t="s">
        <v>124</v>
      </c>
      <c r="C21" s="43">
        <v>216.75287359999999</v>
      </c>
    </row>
    <row r="22" spans="1:3" ht="16" x14ac:dyDescent="0.2">
      <c r="A22" s="48" t="s">
        <v>125</v>
      </c>
      <c r="C22" s="43">
        <v>211.82183910000001</v>
      </c>
    </row>
    <row r="23" spans="1:3" ht="16" x14ac:dyDescent="0.2">
      <c r="A23" s="48" t="s">
        <v>126</v>
      </c>
      <c r="C23" s="43">
        <v>198.18773949999999</v>
      </c>
    </row>
    <row r="24" spans="1:3" ht="16" x14ac:dyDescent="0.2">
      <c r="A24" s="48" t="s">
        <v>127</v>
      </c>
      <c r="C24" s="43">
        <v>180.302682</v>
      </c>
    </row>
    <row r="25" spans="1:3" ht="16" x14ac:dyDescent="0.2">
      <c r="A25" s="48" t="s">
        <v>128</v>
      </c>
      <c r="C25" s="43">
        <v>166.66091950000001</v>
      </c>
    </row>
    <row r="26" spans="1:3" ht="16" x14ac:dyDescent="0.2">
      <c r="A2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F12" sqref="F12"/>
    </sheetView>
  </sheetViews>
  <sheetFormatPr baseColWidth="10" defaultRowHeight="15" x14ac:dyDescent="0.2"/>
  <sheetData>
    <row r="1" spans="1:6" x14ac:dyDescent="0.2">
      <c r="A1" s="13" t="s">
        <v>59</v>
      </c>
      <c r="B1" t="s">
        <v>5</v>
      </c>
      <c r="C1" t="s">
        <v>10</v>
      </c>
      <c r="D1" t="s">
        <v>9</v>
      </c>
      <c r="E1" t="s">
        <v>57</v>
      </c>
      <c r="F1" t="s">
        <v>13</v>
      </c>
    </row>
    <row r="2" spans="1:6" x14ac:dyDescent="0.2">
      <c r="A2">
        <f>params!A3</f>
        <v>0</v>
      </c>
      <c r="B2">
        <f>params!F3</f>
        <v>0</v>
      </c>
      <c r="C2">
        <f>params!K3</f>
        <v>0</v>
      </c>
      <c r="D2" s="27">
        <f>params!J3</f>
        <v>0</v>
      </c>
      <c r="E2">
        <f>params!M3</f>
        <v>0</v>
      </c>
    </row>
    <row r="3" spans="1:6" x14ac:dyDescent="0.2">
      <c r="A3" t="str">
        <f>params!A4</f>
        <v>I_Tx</v>
      </c>
      <c r="B3">
        <f>params!F4</f>
        <v>30</v>
      </c>
      <c r="C3" t="str">
        <f>params!K4</f>
        <v>J/gigabit</v>
      </c>
      <c r="D3" s="27">
        <f>params!J4</f>
        <v>44562</v>
      </c>
      <c r="E3" t="str">
        <f>params!M4</f>
        <v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v>
      </c>
    </row>
    <row r="4" spans="1:6" x14ac:dyDescent="0.2">
      <c r="D4" s="27"/>
    </row>
    <row r="5" spans="1:6" x14ac:dyDescent="0.2">
      <c r="A5" t="str">
        <f>params!A6</f>
        <v>I_Core</v>
      </c>
      <c r="B5">
        <f>params!F6</f>
        <v>0.03</v>
      </c>
      <c r="C5" t="str">
        <f>params!K6</f>
        <v>J/megabit</v>
      </c>
      <c r="D5" s="27">
        <f>params!J6</f>
        <v>43831</v>
      </c>
      <c r="E5" t="str">
        <f>params!M6</f>
        <v>The power consumption of mobile and fixed network data services - The case of streaming video and downloading large files</v>
      </c>
    </row>
    <row r="6" spans="1:6" x14ac:dyDescent="0.2">
      <c r="A6">
        <f>params!A7</f>
        <v>0</v>
      </c>
      <c r="B6">
        <f>params!F7</f>
        <v>0</v>
      </c>
      <c r="C6">
        <f>params!K7</f>
        <v>0</v>
      </c>
      <c r="D6" s="27">
        <f>params!J7</f>
        <v>0</v>
      </c>
      <c r="E6">
        <f>params!M7</f>
        <v>0</v>
      </c>
    </row>
    <row r="7" spans="1:6" x14ac:dyDescent="0.2">
      <c r="A7" t="str">
        <f>params!A8</f>
        <v>I_Acc</v>
      </c>
      <c r="B7">
        <f>params!F8</f>
        <v>0.02</v>
      </c>
      <c r="C7" t="str">
        <f>params!K8</f>
        <v>J/megabit</v>
      </c>
      <c r="D7" s="27">
        <f>params!J8</f>
        <v>43831</v>
      </c>
      <c r="E7" t="str">
        <f>params!M8</f>
        <v>The power consumption of mobile and fixed network data services - The case of streaming video and downloading large files</v>
      </c>
    </row>
    <row r="8" spans="1:6" x14ac:dyDescent="0.2">
      <c r="A8">
        <f>params!A9</f>
        <v>0</v>
      </c>
      <c r="B8">
        <f>params!F9</f>
        <v>0</v>
      </c>
      <c r="C8">
        <f>params!K9</f>
        <v>0</v>
      </c>
      <c r="D8" s="27">
        <f>params!J9</f>
        <v>0</v>
      </c>
      <c r="E8">
        <f>params!M9</f>
        <v>0</v>
      </c>
    </row>
    <row r="9" spans="1:6" x14ac:dyDescent="0.2">
      <c r="A9" t="str">
        <f>params!A10</f>
        <v>cachemiss_rate</v>
      </c>
      <c r="B9">
        <f>params!F10</f>
        <v>0.05</v>
      </c>
      <c r="C9">
        <f>params!K10</f>
        <v>0</v>
      </c>
      <c r="D9" s="27">
        <f>params!J10</f>
        <v>43831</v>
      </c>
      <c r="E9" t="str">
        <f>params!M10</f>
        <v>Informed guess</v>
      </c>
    </row>
    <row r="10" spans="1:6" x14ac:dyDescent="0.2">
      <c r="D10" s="27"/>
    </row>
    <row r="11" spans="1:6" x14ac:dyDescent="0.2">
      <c r="A11" t="str">
        <f>params!A12</f>
        <v>carbon_intensity</v>
      </c>
      <c r="B11">
        <f>params!F12</f>
        <v>394</v>
      </c>
      <c r="C11" t="str">
        <f>params!K12</f>
        <v>g/kWh</v>
      </c>
      <c r="D11" s="27">
        <f>params!J12</f>
        <v>43831</v>
      </c>
      <c r="E11" t="str">
        <f>params!M12</f>
        <v>Combined Cycle Gas. -https://github.com/carbon-intensity/methodology/raw/master/Carbon%20Intensity%20Forecast%20Methodology.pdf</v>
      </c>
    </row>
    <row r="12" spans="1:6" x14ac:dyDescent="0.2">
      <c r="D12" s="27"/>
    </row>
    <row r="13" spans="1:6" x14ac:dyDescent="0.2">
      <c r="D13" s="27"/>
    </row>
    <row r="14" spans="1:6" x14ac:dyDescent="0.2">
      <c r="A14" t="str">
        <f>params!A17</f>
        <v>daily_audience</v>
      </c>
      <c r="B14">
        <f>params!F15</f>
        <v>50700000</v>
      </c>
      <c r="C14">
        <f>params!K17</f>
        <v>0</v>
      </c>
      <c r="D14" s="27">
        <f>params!J17</f>
        <v>43862</v>
      </c>
      <c r="E14" t="str">
        <f>params!M15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2">
      <c r="A15" t="str">
        <f>params!A18</f>
        <v>viewing_time</v>
      </c>
      <c r="B15">
        <f>params!F18</f>
        <v>43</v>
      </c>
      <c r="C15" t="str">
        <f>params!K18</f>
        <v>minute</v>
      </c>
      <c r="D15" s="27">
        <f>params!J18</f>
        <v>44228</v>
      </c>
      <c r="E15" t="str">
        <f>params!M18</f>
        <v>https://www.ofcom.org.uk/__data/assets/pdf_file/0016/242701/media-nations-report-2022.pdf</v>
      </c>
    </row>
    <row r="16" spans="1:6" x14ac:dyDescent="0.2">
      <c r="A16" t="str">
        <f>params!A19</f>
        <v>bitrate</v>
      </c>
      <c r="B16">
        <f>params!F19</f>
        <v>1688000</v>
      </c>
      <c r="C16" t="str">
        <f>params!K19</f>
        <v>bps</v>
      </c>
      <c r="D16" s="27">
        <f>params!J19</f>
        <v>44593</v>
      </c>
      <c r="E16" t="str">
        <f>params!M19</f>
        <v>Own</v>
      </c>
    </row>
    <row r="17" spans="1:5" x14ac:dyDescent="0.2">
      <c r="A17" t="str">
        <f>params!A21</f>
        <v>power_decoding</v>
      </c>
      <c r="B17" t="e">
        <f>params!#REF!</f>
        <v>#REF!</v>
      </c>
      <c r="C17" t="str">
        <f>params!K21</f>
        <v>W</v>
      </c>
      <c r="D17" s="27">
        <f>params!J21</f>
        <v>43862</v>
      </c>
      <c r="E17" t="str">
        <f>params!M21</f>
        <v>Own measurements</v>
      </c>
    </row>
    <row r="18" spans="1:5" x14ac:dyDescent="0.2">
      <c r="A18">
        <f>params!A23</f>
        <v>0</v>
      </c>
      <c r="B18">
        <f>params!F23</f>
        <v>0</v>
      </c>
      <c r="C18">
        <f>params!K23</f>
        <v>0</v>
      </c>
      <c r="D18" s="27">
        <f>params!J23</f>
        <v>0</v>
      </c>
      <c r="E18">
        <f>params!M23</f>
        <v>0</v>
      </c>
    </row>
    <row r="19" spans="1:5" x14ac:dyDescent="0.2">
      <c r="D19" s="27"/>
    </row>
    <row r="20" spans="1:5" x14ac:dyDescent="0.2">
      <c r="D20" s="27"/>
    </row>
    <row r="21" spans="1:5" x14ac:dyDescent="0.2">
      <c r="D21" s="27"/>
    </row>
    <row r="22" spans="1:5" x14ac:dyDescent="0.2">
      <c r="D22" s="27"/>
    </row>
    <row r="23" spans="1:5" x14ac:dyDescent="0.2">
      <c r="D23" s="27"/>
    </row>
    <row r="24" spans="1:5" x14ac:dyDescent="0.2">
      <c r="D24" s="27"/>
    </row>
    <row r="25" spans="1:5" x14ac:dyDescent="0.2">
      <c r="D25" s="27"/>
    </row>
    <row r="26" spans="1:5" x14ac:dyDescent="0.2">
      <c r="D26" s="27"/>
    </row>
    <row r="27" spans="1:5" x14ac:dyDescent="0.2">
      <c r="D27" s="27"/>
    </row>
    <row r="28" spans="1:5" x14ac:dyDescent="0.2">
      <c r="D28" s="27"/>
    </row>
    <row r="29" spans="1:5" x14ac:dyDescent="0.2">
      <c r="D29" s="27"/>
    </row>
    <row r="30" spans="1:5" x14ac:dyDescent="0.2">
      <c r="D30" s="27"/>
    </row>
    <row r="31" spans="1:5" x14ac:dyDescent="0.2">
      <c r="D31" s="27"/>
    </row>
    <row r="32" spans="1:5" x14ac:dyDescent="0.2">
      <c r="D32" s="27"/>
    </row>
    <row r="33" spans="4:4" x14ac:dyDescent="0.2">
      <c r="D33" s="27"/>
    </row>
    <row r="34" spans="4:4" x14ac:dyDescent="0.2">
      <c r="D34" s="27"/>
    </row>
    <row r="35" spans="4:4" x14ac:dyDescent="0.2">
      <c r="D35" s="27"/>
    </row>
    <row r="36" spans="4:4" x14ac:dyDescent="0.2">
      <c r="D36" s="27"/>
    </row>
    <row r="37" spans="4:4" x14ac:dyDescent="0.2">
      <c r="D37" s="27"/>
    </row>
    <row r="38" spans="4:4" x14ac:dyDescent="0.2">
      <c r="D3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C5D5-94B1-FE4A-8A6C-ACB9A57C077A}">
  <dimension ref="A2:T37"/>
  <sheetViews>
    <sheetView workbookViewId="0">
      <selection activeCell="F12" sqref="F12"/>
    </sheetView>
  </sheetViews>
  <sheetFormatPr baseColWidth="10" defaultRowHeight="15" x14ac:dyDescent="0.2"/>
  <cols>
    <col min="1" max="1" width="35.5" bestFit="1" customWidth="1"/>
  </cols>
  <sheetData>
    <row r="2" spans="1:20" x14ac:dyDescent="0.2">
      <c r="A2" s="13" t="s">
        <v>94</v>
      </c>
    </row>
    <row r="3" spans="1:20" x14ac:dyDescent="0.2">
      <c r="A3" s="13" t="s">
        <v>95</v>
      </c>
      <c r="B3">
        <v>20</v>
      </c>
      <c r="M3" s="13" t="s">
        <v>103</v>
      </c>
    </row>
    <row r="4" spans="1:20" x14ac:dyDescent="0.2">
      <c r="A4" s="13" t="s">
        <v>96</v>
      </c>
      <c r="E4" s="23" t="s">
        <v>101</v>
      </c>
      <c r="H4" s="13" t="s">
        <v>102</v>
      </c>
      <c r="M4" s="23" t="s">
        <v>104</v>
      </c>
    </row>
    <row r="5" spans="1:20" x14ac:dyDescent="0.2">
      <c r="A5" s="13" t="s">
        <v>97</v>
      </c>
      <c r="B5">
        <f>B3/12</f>
        <v>1.6666666666666667</v>
      </c>
      <c r="E5" s="13" t="s">
        <v>99</v>
      </c>
      <c r="H5" s="13" t="s">
        <v>100</v>
      </c>
      <c r="L5">
        <v>2022</v>
      </c>
      <c r="M5" s="41">
        <v>64364</v>
      </c>
    </row>
    <row r="6" spans="1:20" x14ac:dyDescent="0.2">
      <c r="B6">
        <f>B5*3</f>
        <v>5</v>
      </c>
      <c r="D6">
        <v>2022</v>
      </c>
      <c r="E6">
        <v>48</v>
      </c>
      <c r="G6">
        <v>2022</v>
      </c>
      <c r="H6" s="13">
        <v>482</v>
      </c>
      <c r="I6">
        <f>(H6-H7)/(H7/100)</f>
        <v>6.4017660044150109</v>
      </c>
      <c r="L6">
        <v>2021</v>
      </c>
      <c r="M6" s="41">
        <v>62700</v>
      </c>
    </row>
    <row r="7" spans="1:20" x14ac:dyDescent="0.2">
      <c r="D7">
        <v>2021</v>
      </c>
      <c r="E7">
        <v>38</v>
      </c>
      <c r="G7">
        <v>2021</v>
      </c>
      <c r="H7" s="13">
        <v>453</v>
      </c>
      <c r="I7">
        <f>(H7-H8)/(H8/100)</f>
        <v>5.5944055944055942</v>
      </c>
      <c r="M7">
        <f>(M5-M6)/(M6/100)</f>
        <v>2.6539074960127591</v>
      </c>
    </row>
    <row r="8" spans="1:20" x14ac:dyDescent="0.2">
      <c r="D8" s="13" t="s">
        <v>98</v>
      </c>
      <c r="E8">
        <f>(E6-E7)/(E7/100)</f>
        <v>26.315789473684209</v>
      </c>
      <c r="G8">
        <v>2020</v>
      </c>
      <c r="H8">
        <v>429</v>
      </c>
      <c r="I8">
        <f>(H8-H9)/(H9/100)</f>
        <v>36.19047619047619</v>
      </c>
      <c r="L8">
        <v>2021</v>
      </c>
      <c r="M8" s="41">
        <v>62700</v>
      </c>
    </row>
    <row r="9" spans="1:20" x14ac:dyDescent="0.2">
      <c r="G9">
        <v>2019</v>
      </c>
      <c r="H9">
        <v>315</v>
      </c>
      <c r="I9">
        <f>(H9-H10)/(H10/100)</f>
        <v>30.705394190871367</v>
      </c>
      <c r="L9">
        <v>2020</v>
      </c>
      <c r="M9">
        <v>50000</v>
      </c>
    </row>
    <row r="10" spans="1:20" x14ac:dyDescent="0.2">
      <c r="G10">
        <v>2018</v>
      </c>
      <c r="H10" s="13">
        <v>241</v>
      </c>
      <c r="I10">
        <f>(H10-H11)/(H11/100)</f>
        <v>26.000000000000004</v>
      </c>
      <c r="K10">
        <f>(100*H10)/(I10+100)</f>
        <v>191.26984126984127</v>
      </c>
      <c r="M10">
        <f>(M8-M9)/(M9/100)</f>
        <v>25.4</v>
      </c>
    </row>
    <row r="11" spans="1:20" x14ac:dyDescent="0.2">
      <c r="G11">
        <v>2017</v>
      </c>
      <c r="H11">
        <v>191.26984126984127</v>
      </c>
      <c r="I11">
        <f t="shared" ref="I11:I16" si="0">(H11-H12)/(H12/100)</f>
        <v>44.901394901394895</v>
      </c>
      <c r="L11">
        <v>2020</v>
      </c>
      <c r="M11">
        <v>50000</v>
      </c>
    </row>
    <row r="12" spans="1:20" x14ac:dyDescent="0.2">
      <c r="G12">
        <v>2016</v>
      </c>
      <c r="H12">
        <v>132</v>
      </c>
      <c r="I12">
        <f t="shared" si="0"/>
        <v>36.082474226804123</v>
      </c>
      <c r="L12">
        <v>2019</v>
      </c>
      <c r="M12">
        <v>22000</v>
      </c>
    </row>
    <row r="13" spans="1:20" x14ac:dyDescent="0.2">
      <c r="G13">
        <v>2015</v>
      </c>
      <c r="H13">
        <v>97</v>
      </c>
      <c r="I13">
        <f t="shared" si="0"/>
        <v>67.241379310344826</v>
      </c>
      <c r="M13">
        <f>(M11-M12)/(M12/100)</f>
        <v>127.27272727272727</v>
      </c>
    </row>
    <row r="14" spans="1:20" x14ac:dyDescent="0.2">
      <c r="G14">
        <v>2014</v>
      </c>
      <c r="H14">
        <v>58</v>
      </c>
      <c r="I14">
        <f t="shared" si="0"/>
        <v>93.333333333333343</v>
      </c>
      <c r="L14">
        <v>2019</v>
      </c>
      <c r="M14">
        <f>M12</f>
        <v>22000</v>
      </c>
    </row>
    <row r="15" spans="1:20" x14ac:dyDescent="0.2">
      <c r="G15">
        <v>2013</v>
      </c>
      <c r="H15">
        <v>30</v>
      </c>
      <c r="I15">
        <f t="shared" si="0"/>
        <v>30.434782608695652</v>
      </c>
      <c r="L15">
        <v>2018</v>
      </c>
      <c r="M15">
        <f>(100*M14)/(M16+100)</f>
        <v>15714.285714285714</v>
      </c>
      <c r="N15" s="13" t="s">
        <v>111</v>
      </c>
    </row>
    <row r="16" spans="1:20" x14ac:dyDescent="0.2">
      <c r="G16">
        <v>2012</v>
      </c>
      <c r="H16">
        <v>23</v>
      </c>
      <c r="M16">
        <v>40</v>
      </c>
      <c r="R16" s="13" t="s">
        <v>108</v>
      </c>
      <c r="S16" s="13" t="s">
        <v>110</v>
      </c>
      <c r="T16" s="13" t="s">
        <v>109</v>
      </c>
    </row>
    <row r="17" spans="7:20" x14ac:dyDescent="0.2">
      <c r="R17">
        <v>2013</v>
      </c>
      <c r="S17">
        <v>30.434782608695652</v>
      </c>
      <c r="T17">
        <v>30</v>
      </c>
    </row>
    <row r="18" spans="7:20" x14ac:dyDescent="0.2">
      <c r="H18" s="42"/>
      <c r="R18">
        <v>2014</v>
      </c>
      <c r="S18">
        <v>93.333333333333343</v>
      </c>
      <c r="T18">
        <v>58</v>
      </c>
    </row>
    <row r="19" spans="7:20" x14ac:dyDescent="0.2">
      <c r="R19">
        <v>2015</v>
      </c>
      <c r="S19">
        <v>67.241379310344826</v>
      </c>
      <c r="T19">
        <v>97</v>
      </c>
    </row>
    <row r="20" spans="7:20" x14ac:dyDescent="0.2">
      <c r="R20">
        <v>2016</v>
      </c>
      <c r="S20">
        <v>36.082474226804123</v>
      </c>
      <c r="T20">
        <v>132</v>
      </c>
    </row>
    <row r="21" spans="7:20" x14ac:dyDescent="0.2">
      <c r="H21" s="13" t="s">
        <v>105</v>
      </c>
      <c r="I21" s="13" t="s">
        <v>106</v>
      </c>
      <c r="R21">
        <v>2017</v>
      </c>
      <c r="S21">
        <v>44.901394901394895</v>
      </c>
      <c r="T21">
        <v>191.26984126984127</v>
      </c>
    </row>
    <row r="22" spans="7:20" x14ac:dyDescent="0.2">
      <c r="G22">
        <v>2022</v>
      </c>
      <c r="H22">
        <f>I6</f>
        <v>6.4017660044150109</v>
      </c>
      <c r="I22">
        <f>M7</f>
        <v>2.6539074960127591</v>
      </c>
      <c r="R22">
        <v>2018</v>
      </c>
      <c r="S22">
        <v>26.000000000000004</v>
      </c>
      <c r="T22">
        <v>241</v>
      </c>
    </row>
    <row r="23" spans="7:20" x14ac:dyDescent="0.2">
      <c r="G23">
        <v>2021</v>
      </c>
      <c r="H23">
        <f>I7</f>
        <v>5.5944055944055942</v>
      </c>
      <c r="I23">
        <f>M10</f>
        <v>25.4</v>
      </c>
      <c r="R23">
        <v>2019</v>
      </c>
      <c r="S23">
        <v>30.705394190871367</v>
      </c>
      <c r="T23">
        <v>315</v>
      </c>
    </row>
    <row r="24" spans="7:20" x14ac:dyDescent="0.2">
      <c r="G24">
        <v>2020</v>
      </c>
      <c r="H24">
        <f>H14</f>
        <v>58</v>
      </c>
      <c r="I24">
        <f>M13</f>
        <v>127.27272727272727</v>
      </c>
      <c r="R24">
        <v>2020</v>
      </c>
      <c r="S24">
        <v>36.19047619047619</v>
      </c>
      <c r="T24">
        <v>429</v>
      </c>
    </row>
    <row r="25" spans="7:20" x14ac:dyDescent="0.2">
      <c r="G25">
        <v>2019</v>
      </c>
      <c r="H25">
        <v>30</v>
      </c>
      <c r="R25">
        <v>2021</v>
      </c>
      <c r="S25">
        <v>5.5944055944055942</v>
      </c>
      <c r="T25">
        <v>453</v>
      </c>
    </row>
    <row r="26" spans="7:20" x14ac:dyDescent="0.2">
      <c r="G26">
        <v>2018</v>
      </c>
      <c r="H26">
        <v>26</v>
      </c>
      <c r="R26">
        <v>2022</v>
      </c>
      <c r="S26">
        <v>6.4017660044150109</v>
      </c>
      <c r="T26">
        <v>482</v>
      </c>
    </row>
    <row r="32" spans="7:20" x14ac:dyDescent="0.2">
      <c r="H32" s="13" t="s">
        <v>112</v>
      </c>
      <c r="I32" s="13" t="s">
        <v>106</v>
      </c>
    </row>
    <row r="33" spans="7:10" x14ac:dyDescent="0.2">
      <c r="G33">
        <v>2018</v>
      </c>
      <c r="H33">
        <v>26</v>
      </c>
    </row>
    <row r="34" spans="7:10" x14ac:dyDescent="0.2">
      <c r="G34">
        <v>2019</v>
      </c>
      <c r="H34">
        <v>30</v>
      </c>
      <c r="I34">
        <v>40</v>
      </c>
      <c r="J34" s="13" t="s">
        <v>107</v>
      </c>
    </row>
    <row r="35" spans="7:10" x14ac:dyDescent="0.2">
      <c r="G35">
        <v>2020</v>
      </c>
      <c r="H35">
        <v>36.19047619047619</v>
      </c>
      <c r="I35">
        <v>127.27272727272727</v>
      </c>
    </row>
    <row r="36" spans="7:10" x14ac:dyDescent="0.2">
      <c r="G36">
        <v>2021</v>
      </c>
      <c r="H36">
        <v>5.5944055944055942</v>
      </c>
      <c r="I36">
        <v>25.4</v>
      </c>
    </row>
    <row r="37" spans="7:10" x14ac:dyDescent="0.2">
      <c r="G37">
        <v>2022</v>
      </c>
      <c r="H37">
        <v>6.4017660044150109</v>
      </c>
      <c r="I37">
        <v>2.6539074960127591</v>
      </c>
    </row>
  </sheetData>
  <sortState xmlns:xlrd2="http://schemas.microsoft.com/office/spreadsheetml/2017/richdata2" ref="R17:T26">
    <sortCondition ref="R17:R26"/>
  </sortState>
  <hyperlinks>
    <hyperlink ref="E4" r:id="rId1" xr:uid="{6B1470D6-F1B5-C246-B425-E04B05FE89C3}"/>
    <hyperlink ref="M4" r:id="rId2" xr:uid="{6E803BCB-05A9-CB43-A732-BD2D83FF21DD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Normal="100" workbookViewId="0">
      <selection activeCell="F12" sqref="F12"/>
    </sheetView>
  </sheetViews>
  <sheetFormatPr baseColWidth="10" defaultColWidth="14.6640625" defaultRowHeight="15" x14ac:dyDescent="0.2"/>
  <sheetData>
    <row r="1" spans="1:12" ht="15" customHeight="1" x14ac:dyDescent="0.2">
      <c r="A1" s="10" t="s">
        <v>34</v>
      </c>
      <c r="B1" s="10" t="s">
        <v>35</v>
      </c>
    </row>
    <row r="7" spans="1:12" x14ac:dyDescent="0.2">
      <c r="D7" s="11"/>
      <c r="E7" s="9" t="s">
        <v>10</v>
      </c>
      <c r="F7" s="9" t="s">
        <v>36</v>
      </c>
      <c r="G7" s="9" t="s">
        <v>37</v>
      </c>
      <c r="I7" s="11"/>
      <c r="J7" s="9" t="s">
        <v>10</v>
      </c>
      <c r="K7" s="9" t="s">
        <v>36</v>
      </c>
      <c r="L7" s="9" t="s">
        <v>37</v>
      </c>
    </row>
    <row r="8" spans="1:12" x14ac:dyDescent="0.2">
      <c r="D8" s="11" t="s">
        <v>30</v>
      </c>
      <c r="E8" s="9" t="s">
        <v>38</v>
      </c>
      <c r="F8">
        <v>0.1521875</v>
      </c>
      <c r="G8">
        <v>0.30437500000000001</v>
      </c>
      <c r="I8" s="11" t="s">
        <v>28</v>
      </c>
      <c r="J8" s="9" t="s">
        <v>29</v>
      </c>
      <c r="K8">
        <v>83.3333333333333</v>
      </c>
      <c r="L8">
        <v>83.3333333333333</v>
      </c>
    </row>
    <row r="9" spans="1:12" x14ac:dyDescent="0.2">
      <c r="D9" s="11" t="s">
        <v>31</v>
      </c>
      <c r="E9" s="9" t="s">
        <v>38</v>
      </c>
      <c r="F9">
        <v>15.21875</v>
      </c>
      <c r="G9">
        <v>30.4375</v>
      </c>
      <c r="I9" s="11" t="s">
        <v>30</v>
      </c>
      <c r="J9" s="9" t="s">
        <v>29</v>
      </c>
      <c r="K9">
        <v>4.5656250000000002E-2</v>
      </c>
      <c r="L9">
        <v>0.18262500000000001</v>
      </c>
    </row>
    <row r="10" spans="1:12" x14ac:dyDescent="0.2">
      <c r="D10" s="11" t="s">
        <v>23</v>
      </c>
      <c r="E10" s="9" t="s">
        <v>38</v>
      </c>
      <c r="F10">
        <v>3.0437499999999999E-2</v>
      </c>
      <c r="G10">
        <v>6.0874999999999999E-2</v>
      </c>
      <c r="I10" s="11" t="s">
        <v>31</v>
      </c>
      <c r="J10" s="9" t="s">
        <v>29</v>
      </c>
      <c r="K10">
        <v>4.5656249999999998</v>
      </c>
      <c r="L10">
        <v>18.262499999999999</v>
      </c>
    </row>
    <row r="11" spans="1:12" x14ac:dyDescent="0.2">
      <c r="D11" s="11" t="s">
        <v>32</v>
      </c>
      <c r="E11" s="9" t="s">
        <v>38</v>
      </c>
      <c r="F11">
        <v>11.117296874999999</v>
      </c>
      <c r="G11">
        <v>22.234593749999998</v>
      </c>
      <c r="I11" s="11" t="s">
        <v>23</v>
      </c>
      <c r="J11" s="9" t="s">
        <v>29</v>
      </c>
      <c r="K11">
        <v>9.1312500000000005E-3</v>
      </c>
      <c r="L11">
        <v>3.6525000000000002E-2</v>
      </c>
    </row>
    <row r="12" spans="1:12" x14ac:dyDescent="0.2">
      <c r="D12" s="11" t="s">
        <v>33</v>
      </c>
      <c r="E12" s="9" t="s">
        <v>38</v>
      </c>
      <c r="F12">
        <v>3.0437500000000002</v>
      </c>
      <c r="G12">
        <v>6.0875000000000004</v>
      </c>
      <c r="I12" s="11" t="s">
        <v>32</v>
      </c>
      <c r="J12" s="9" t="s">
        <v>29</v>
      </c>
      <c r="K12">
        <v>3.3351890625</v>
      </c>
      <c r="L12">
        <v>13.34075625</v>
      </c>
    </row>
    <row r="13" spans="1:12" ht="16" x14ac:dyDescent="0.2">
      <c r="I13" s="11" t="s">
        <v>33</v>
      </c>
      <c r="J13" s="9" t="s">
        <v>29</v>
      </c>
      <c r="K13" s="12">
        <v>0.91312499999999996</v>
      </c>
      <c r="L13" s="12">
        <v>3.6524999999999999</v>
      </c>
    </row>
    <row r="16" spans="1:12" x14ac:dyDescent="0.2">
      <c r="E16" s="8"/>
    </row>
    <row r="17" spans="5:10" x14ac:dyDescent="0.2">
      <c r="E17" s="8"/>
      <c r="J17" s="8"/>
    </row>
    <row r="18" spans="5:10" x14ac:dyDescent="0.2">
      <c r="E18" s="8"/>
      <c r="J18" s="8"/>
    </row>
    <row r="19" spans="5:10" x14ac:dyDescent="0.2">
      <c r="E19" s="8"/>
      <c r="J19" s="8"/>
    </row>
    <row r="20" spans="5:10" x14ac:dyDescent="0.2">
      <c r="E20" s="8"/>
      <c r="J20" s="8"/>
    </row>
    <row r="21" spans="5:10" x14ac:dyDescent="0.2">
      <c r="J21" s="8"/>
    </row>
    <row r="22" spans="5:10" x14ac:dyDescent="0.2">
      <c r="J2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baseColWidth="10" defaultColWidth="14.6640625" defaultRowHeight="15" x14ac:dyDescent="0.2"/>
  <sheetData>
    <row r="1" spans="1:2" ht="15" customHeight="1" x14ac:dyDescent="0.2">
      <c r="A1" s="10" t="s">
        <v>39</v>
      </c>
      <c r="B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viewing_time</vt:lpstr>
      <vt:lpstr>carbon_intensity</vt:lpstr>
      <vt:lpstr>article_view</vt:lpstr>
      <vt:lpstr>aux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Daniel Schien</cp:lastModifiedBy>
  <cp:revision>103</cp:revision>
  <dcterms:created xsi:type="dcterms:W3CDTF">2020-04-23T17:14:05Z</dcterms:created>
  <dcterms:modified xsi:type="dcterms:W3CDTF">2023-02-16T12:26:49Z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