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alexanderbakersmith/Documents/Uni/Internships/NGModel/ngmodel_notes/"/>
    </mc:Choice>
  </mc:AlternateContent>
  <bookViews>
    <workbookView xWindow="0" yWindow="0" windowWidth="28800" windowHeight="17920" tabRatio="500" activeTab="1"/>
  </bookViews>
  <sheets>
    <sheet name="example1" sheetId="1" r:id="rId1"/>
    <sheet name="example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2" l="1"/>
  <c r="E4" i="2"/>
  <c r="V2" i="1"/>
  <c r="V4" i="1"/>
  <c r="V5" i="1"/>
  <c r="V6" i="1"/>
  <c r="V12" i="1"/>
  <c r="V8" i="1"/>
  <c r="V10" i="1"/>
  <c r="V11" i="1"/>
  <c r="V13" i="1"/>
  <c r="V9" i="1"/>
  <c r="Z6" i="1"/>
  <c r="Z5" i="1"/>
  <c r="Z4" i="1"/>
  <c r="E25" i="1"/>
  <c r="V3" i="1"/>
  <c r="Z3" i="1"/>
  <c r="E19" i="1"/>
  <c r="Z2" i="1"/>
  <c r="Z7" i="1"/>
  <c r="E14" i="1"/>
  <c r="E15" i="1"/>
  <c r="E26" i="1"/>
  <c r="E29" i="1"/>
  <c r="E30" i="1"/>
  <c r="E18" i="1"/>
  <c r="E17" i="1"/>
</calcChain>
</file>

<file path=xl/sharedStrings.xml><?xml version="1.0" encoding="utf-8"?>
<sst xmlns="http://schemas.openxmlformats.org/spreadsheetml/2006/main" count="215" uniqueCount="86">
  <si>
    <t>variable</t>
  </si>
  <si>
    <t>scenario</t>
  </si>
  <si>
    <t>module</t>
  </si>
  <si>
    <t>distribution</t>
  </si>
  <si>
    <t>param 1</t>
  </si>
  <si>
    <t>param 2</t>
  </si>
  <si>
    <t>param 3</t>
  </si>
  <si>
    <t>unit</t>
  </si>
  <si>
    <t>CAGR</t>
  </si>
  <si>
    <t>ref date</t>
  </si>
  <si>
    <t>label</t>
  </si>
  <si>
    <t>comment</t>
  </si>
  <si>
    <t>source</t>
  </si>
  <si>
    <t>tags</t>
  </si>
  <si>
    <t>Server</t>
  </si>
  <si>
    <t>server_energy_efficiency</t>
  </si>
  <si>
    <t>numpy.random</t>
  </si>
  <si>
    <t>choice</t>
  </si>
  <si>
    <t>J/b</t>
  </si>
  <si>
    <t>gCO2e/b</t>
  </si>
  <si>
    <t>Networks</t>
  </si>
  <si>
    <t>network1_energy_efficiency</t>
  </si>
  <si>
    <t>network2_energy_efficiency</t>
  </si>
  <si>
    <t>Laptop</t>
  </si>
  <si>
    <t>laptop_power</t>
  </si>
  <si>
    <t>W</t>
  </si>
  <si>
    <t>laptop_bitrate</t>
  </si>
  <si>
    <t>b/s</t>
  </si>
  <si>
    <t>laptop_num_devices</t>
  </si>
  <si>
    <t>laptop_duration_s</t>
  </si>
  <si>
    <t>s</t>
  </si>
  <si>
    <t>laptop_days_per_month</t>
  </si>
  <si>
    <t>d</t>
  </si>
  <si>
    <t>laptop_allocated_share</t>
  </si>
  <si>
    <t>laptop_lifetime_months</t>
  </si>
  <si>
    <t>laptop_embodied_impact</t>
  </si>
  <si>
    <t>gCO2e</t>
  </si>
  <si>
    <t>laptop_impact per month</t>
  </si>
  <si>
    <t>Phone</t>
  </si>
  <si>
    <t>phone_power</t>
  </si>
  <si>
    <t>phone_bitrate</t>
  </si>
  <si>
    <t>phone_num_devices</t>
  </si>
  <si>
    <t>phone_duration_s</t>
  </si>
  <si>
    <t>phone_days_per_month</t>
  </si>
  <si>
    <t>phone_allocated_share</t>
  </si>
  <si>
    <t>phone_lifetime_months</t>
  </si>
  <si>
    <t>phone_embodied_impact</t>
  </si>
  <si>
    <t>phone_impact per month</t>
  </si>
  <si>
    <t>embodied_carbon_intensity_per_dv</t>
  </si>
  <si>
    <t>b</t>
  </si>
  <si>
    <t>Laptop Data Vol</t>
  </si>
  <si>
    <t>Phone Data Vol</t>
  </si>
  <si>
    <t>Server Energy</t>
  </si>
  <si>
    <t>Total Energy</t>
  </si>
  <si>
    <t>Unit</t>
  </si>
  <si>
    <t>Value</t>
  </si>
  <si>
    <t>J</t>
  </si>
  <si>
    <t>Network1 Energy</t>
  </si>
  <si>
    <t>Network2 Energy</t>
  </si>
  <si>
    <t>Network2 Data Vol</t>
  </si>
  <si>
    <t>Network1</t>
  </si>
  <si>
    <t>Network2</t>
  </si>
  <si>
    <t>Total</t>
  </si>
  <si>
    <t>Use Phase Energy per month</t>
  </si>
  <si>
    <t>Embodied Carbon per month</t>
  </si>
  <si>
    <t>Network1 Data Vol</t>
  </si>
  <si>
    <t>Server Data Vol</t>
  </si>
  <si>
    <t>Laptop Energy</t>
  </si>
  <si>
    <t>Phone Energy</t>
  </si>
  <si>
    <t>Playout</t>
  </si>
  <si>
    <t>playout_monthly_energy</t>
  </si>
  <si>
    <t>Terrestrial</t>
  </si>
  <si>
    <t>terr_monthly_energy</t>
  </si>
  <si>
    <t>terr_bbc_proportion</t>
  </si>
  <si>
    <t>User Device</t>
  </si>
  <si>
    <t>ud_power</t>
  </si>
  <si>
    <t>ud_bitrate</t>
  </si>
  <si>
    <t>ud_num_devices</t>
  </si>
  <si>
    <t>ud_duration_s</t>
  </si>
  <si>
    <t>ud_days_per_month</t>
  </si>
  <si>
    <t>ud_allocated_share</t>
  </si>
  <si>
    <t>ud_lifetime_months</t>
  </si>
  <si>
    <t>ud_embodied_impact</t>
  </si>
  <si>
    <t>ud_impact per month</t>
  </si>
  <si>
    <t>playout_annual_embodied_carbon</t>
  </si>
  <si>
    <t>terr_annual_embodied_carbon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</si>
</sst>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1" fillId="0" borderId="1" xfId="0" applyNumberFormat="1" applyFont="1" applyBorder="1" applyAlignment="1">
      <alignment vertical="top"/>
    </xf>
    <xf numFmtId="0" fontId="0" fillId="0" borderId="1" xfId="0" applyBorder="1" applyAlignment="1">
      <alignment vertical="top"/>
    </xf>
    <xf numFmtId="11" fontId="0" fillId="0" borderId="1" xfId="0" applyNumberFormat="1" applyBorder="1" applyAlignment="1">
      <alignment vertical="top"/>
    </xf>
    <xf numFmtId="0" fontId="0" fillId="0" borderId="1" xfId="0" applyNumberFormat="1" applyBorder="1" applyAlignment="1">
      <alignment vertical="top"/>
    </xf>
    <xf numFmtId="0" fontId="0" fillId="0" borderId="1" xfId="0" applyBorder="1" applyAlignment="1"/>
    <xf numFmtId="0" fontId="1" fillId="0" borderId="1" xfId="0" applyFont="1" applyBorder="1"/>
    <xf numFmtId="11" fontId="0" fillId="0" borderId="1" xfId="0" applyNumberFormat="1" applyBorder="1"/>
    <xf numFmtId="0" fontId="1" fillId="0" borderId="0" xfId="0" applyFont="1"/>
    <xf numFmtId="0" fontId="0" fillId="0" borderId="0" xfId="0" applyFont="1"/>
    <xf numFmtId="11" fontId="0" fillId="0" borderId="0" xfId="0" applyNumberFormat="1"/>
    <xf numFmtId="11" fontId="4" fillId="0" borderId="2" xfId="0" applyNumberFormat="1" applyFont="1" applyBorder="1"/>
    <xf numFmtId="0" fontId="4" fillId="0" borderId="2" xfId="0" applyFont="1" applyBorder="1" applyAlignment="1">
      <alignment vertical="top"/>
    </xf>
    <xf numFmtId="11" fontId="4" fillId="0" borderId="3" xfId="0" applyNumberFormat="1" applyFont="1" applyBorder="1" applyAlignment="1">
      <alignment vertical="top"/>
    </xf>
    <xf numFmtId="0" fontId="4" fillId="0" borderId="3" xfId="0" applyFont="1" applyBorder="1" applyAlignment="1">
      <alignment vertical="top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Phase Energy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example1!$U$8:$U$12</c:f>
              <c:strCache>
                <c:ptCount val="5"/>
                <c:pt idx="0">
                  <c:v>Laptop Energy</c:v>
                </c:pt>
                <c:pt idx="1">
                  <c:v>Phone Energy</c:v>
                </c:pt>
                <c:pt idx="2">
                  <c:v>Network2 Energy</c:v>
                </c:pt>
                <c:pt idx="3">
                  <c:v>Network1 Energy</c:v>
                </c:pt>
                <c:pt idx="4">
                  <c:v>Server Energy</c:v>
                </c:pt>
              </c:strCache>
            </c:strRef>
          </c:cat>
          <c:val>
            <c:numRef>
              <c:f>example1!$V$8:$V$12</c:f>
              <c:numCache>
                <c:formatCode>0.00E+00</c:formatCode>
                <c:ptCount val="5"/>
                <c:pt idx="0">
                  <c:v>2.7375E12</c:v>
                </c:pt>
                <c:pt idx="1">
                  <c:v>1.6425E12</c:v>
                </c:pt>
                <c:pt idx="2">
                  <c:v>2.19E12</c:v>
                </c:pt>
                <c:pt idx="3">
                  <c:v>5.475E12</c:v>
                </c:pt>
                <c:pt idx="4">
                  <c:v>5.475E13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91329984"/>
        <c:axId val="-630276144"/>
      </c:barChart>
      <c:catAx>
        <c:axId val="-59132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0276144"/>
        <c:crosses val="autoZero"/>
        <c:auto val="1"/>
        <c:lblAlgn val="ctr"/>
        <c:lblOffset val="100"/>
        <c:noMultiLvlLbl val="0"/>
      </c:catAx>
      <c:valAx>
        <c:axId val="-6302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Energy/J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132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Embodied</a:t>
            </a:r>
            <a:r>
              <a:rPr lang="en-US" baseline="0"/>
              <a:t> Carbon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example1!$Y$2:$Y$6</c:f>
              <c:strCache>
                <c:ptCount val="5"/>
                <c:pt idx="0">
                  <c:v>Laptop</c:v>
                </c:pt>
                <c:pt idx="1">
                  <c:v>Phone</c:v>
                </c:pt>
                <c:pt idx="2">
                  <c:v>Network2</c:v>
                </c:pt>
                <c:pt idx="3">
                  <c:v>Network1</c:v>
                </c:pt>
                <c:pt idx="4">
                  <c:v>Server</c:v>
                </c:pt>
              </c:strCache>
            </c:strRef>
          </c:cat>
          <c:val>
            <c:numRef>
              <c:f>example1!$Z$2:$Z$6</c:f>
              <c:numCache>
                <c:formatCode>0.00E+00</c:formatCode>
                <c:ptCount val="5"/>
                <c:pt idx="0">
                  <c:v>2.5E9</c:v>
                </c:pt>
                <c:pt idx="1">
                  <c:v>1.25E10</c:v>
                </c:pt>
                <c:pt idx="2">
                  <c:v>3.1755E7</c:v>
                </c:pt>
                <c:pt idx="3">
                  <c:v>7.93875E7</c:v>
                </c:pt>
                <c:pt idx="4">
                  <c:v>7.93875E7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91262224"/>
        <c:axId val="-591246192"/>
      </c:barChart>
      <c:catAx>
        <c:axId val="-59126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1246192"/>
        <c:crosses val="autoZero"/>
        <c:auto val="1"/>
        <c:lblAlgn val="ctr"/>
        <c:lblOffset val="100"/>
        <c:noMultiLvlLbl val="0"/>
      </c:catAx>
      <c:valAx>
        <c:axId val="-59124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Embodied</a:t>
                </a:r>
                <a:r>
                  <a:rPr lang="en-US" baseline="0"/>
                  <a:t> Caron / gCO2e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126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317500</xdr:colOff>
      <xdr:row>2</xdr:row>
      <xdr:rowOff>0</xdr:rowOff>
    </xdr:from>
    <xdr:to>
      <xdr:col>19</xdr:col>
      <xdr:colOff>76200</xdr:colOff>
      <xdr:row>27</xdr:row>
      <xdr:rowOff>139700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9900" y="406400"/>
          <a:ext cx="4711700" cy="5219700"/>
        </a:xfrm>
        <a:prstGeom prst="rect">
          <a:avLst/>
        </a:prstGeom>
      </xdr:spPr>
    </xdr:pic>
    <xdr:clientData/>
  </xdr:twoCellAnchor>
  <xdr:twoCellAnchor>
    <xdr:from>
      <xdr:col>20</xdr:col>
      <xdr:colOff>95250</xdr:colOff>
      <xdr:row>15</xdr:row>
      <xdr:rowOff>114300</xdr:rowOff>
    </xdr:from>
    <xdr:to>
      <xdr:col>24</xdr:col>
      <xdr:colOff>908050</xdr:colOff>
      <xdr:row>29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1200150</xdr:colOff>
      <xdr:row>15</xdr:row>
      <xdr:rowOff>101600</xdr:rowOff>
    </xdr:from>
    <xdr:to>
      <xdr:col>29</xdr:col>
      <xdr:colOff>552450</xdr:colOff>
      <xdr:row>29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622300</xdr:colOff>
      <xdr:row>1</xdr:row>
      <xdr:rowOff>127000</xdr:rowOff>
    </xdr:from>
    <xdr:to>
      <xdr:col>17</xdr:col>
      <xdr:colOff>508000</xdr:colOff>
      <xdr:row>20</xdr:row>
      <xdr:rowOff>88900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74800" y="330200"/>
          <a:ext cx="1536700" cy="3822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workbookViewId="0">
      <selection activeCell="E11" sqref="E11:E19"/>
    </sheetView>
  </sheetViews>
  <sheetFormatPr baseColWidth="10" defaultRowHeight="16" x14ac:dyDescent="0.2"/>
  <cols>
    <col min="1" max="1" width="30.83203125" style="7" customWidth="1"/>
    <col min="2" max="2" width="8" style="7" bestFit="1" customWidth="1"/>
    <col min="3" max="3" width="15.5" style="7" customWidth="1"/>
    <col min="4" max="4" width="10.5" style="7" bestFit="1" customWidth="1"/>
    <col min="5" max="5" width="8.6640625" style="7" bestFit="1" customWidth="1"/>
    <col min="6" max="7" width="7.83203125" style="7" bestFit="1" customWidth="1"/>
    <col min="8" max="8" width="8.1640625" style="7" bestFit="1" customWidth="1"/>
    <col min="9" max="9" width="5.6640625" style="7" bestFit="1" customWidth="1"/>
    <col min="10" max="10" width="7.5" style="7" bestFit="1" customWidth="1"/>
    <col min="11" max="11" width="5" style="7" bestFit="1" customWidth="1"/>
    <col min="12" max="12" width="8.83203125" style="7" bestFit="1" customWidth="1"/>
    <col min="13" max="13" width="6.5" style="7" bestFit="1" customWidth="1"/>
    <col min="14" max="14" width="4.5" style="7" bestFit="1" customWidth="1"/>
    <col min="15" max="16" width="10.83203125" style="2"/>
    <col min="17" max="17" width="13.83203125" style="2" customWidth="1"/>
    <col min="18" max="18" width="14.5" style="2" customWidth="1"/>
    <col min="19" max="19" width="15" style="2" customWidth="1"/>
    <col min="20" max="20" width="10.83203125" style="2"/>
    <col min="21" max="21" width="25" style="2" bestFit="1" customWidth="1"/>
    <col min="22" max="23" width="10.83203125" style="2"/>
    <col min="24" max="24" width="2.6640625" style="2" customWidth="1"/>
    <col min="25" max="25" width="25.1640625" style="2" bestFit="1" customWidth="1"/>
    <col min="26" max="16384" width="10.83203125" style="2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U1" s="8" t="s">
        <v>63</v>
      </c>
      <c r="V1" s="8" t="s">
        <v>55</v>
      </c>
      <c r="W1" s="8" t="s">
        <v>54</v>
      </c>
      <c r="Y1" s="8" t="s">
        <v>64</v>
      </c>
      <c r="Z1" s="8" t="s">
        <v>55</v>
      </c>
      <c r="AA1" s="8" t="s">
        <v>54</v>
      </c>
    </row>
    <row r="2" spans="1:27" x14ac:dyDescent="0.2">
      <c r="A2" s="3" t="s">
        <v>14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U2" s="2" t="s">
        <v>50</v>
      </c>
      <c r="V2" s="9">
        <f>E12*E13*E14*E15</f>
        <v>1.095E+18</v>
      </c>
      <c r="W2" s="2" t="s">
        <v>49</v>
      </c>
      <c r="Y2" s="2" t="s">
        <v>23</v>
      </c>
      <c r="Z2" s="9">
        <f>E13*E16*E19</f>
        <v>2500000000</v>
      </c>
      <c r="AA2" s="2" t="s">
        <v>36</v>
      </c>
    </row>
    <row r="3" spans="1:27" x14ac:dyDescent="0.2">
      <c r="A3" s="1" t="s">
        <v>15</v>
      </c>
      <c r="B3" s="4"/>
      <c r="C3" s="1" t="s">
        <v>16</v>
      </c>
      <c r="D3" s="1" t="s">
        <v>17</v>
      </c>
      <c r="E3" s="5">
        <v>2.0000000000000002E-5</v>
      </c>
      <c r="F3" s="4"/>
      <c r="G3" s="4"/>
      <c r="H3" s="1" t="s">
        <v>18</v>
      </c>
      <c r="I3" s="4"/>
      <c r="J3" s="4"/>
      <c r="K3" s="4"/>
      <c r="L3" s="4"/>
      <c r="M3" s="4"/>
      <c r="N3" s="4"/>
      <c r="U3" s="2" t="s">
        <v>51</v>
      </c>
      <c r="V3" s="9">
        <f>E23*E24*E25*E26</f>
        <v>1.6425E+18</v>
      </c>
      <c r="W3" s="2" t="s">
        <v>49</v>
      </c>
      <c r="Y3" s="2" t="s">
        <v>38</v>
      </c>
      <c r="Z3" s="9">
        <f>E24*E27*E30</f>
        <v>12500000000</v>
      </c>
      <c r="AA3" s="2" t="s">
        <v>36</v>
      </c>
    </row>
    <row r="4" spans="1:27" x14ac:dyDescent="0.2">
      <c r="A4" s="1" t="s">
        <v>48</v>
      </c>
      <c r="B4" s="4"/>
      <c r="C4" s="1" t="s">
        <v>16</v>
      </c>
      <c r="D4" s="1" t="s">
        <v>17</v>
      </c>
      <c r="E4" s="5">
        <v>2.9E-11</v>
      </c>
      <c r="F4" s="4"/>
      <c r="G4" s="4"/>
      <c r="H4" s="1" t="s">
        <v>19</v>
      </c>
      <c r="I4" s="4"/>
      <c r="J4" s="4"/>
      <c r="K4" s="4"/>
      <c r="L4" s="4"/>
      <c r="M4" s="4"/>
      <c r="N4" s="4"/>
      <c r="U4" s="2" t="s">
        <v>59</v>
      </c>
      <c r="V4" s="2">
        <f>V2</f>
        <v>1.095E+18</v>
      </c>
      <c r="W4" s="2" t="s">
        <v>49</v>
      </c>
      <c r="Y4" s="2" t="s">
        <v>61</v>
      </c>
      <c r="Z4" s="9">
        <f>E4*V4</f>
        <v>31755000</v>
      </c>
      <c r="AA4" s="2" t="s">
        <v>36</v>
      </c>
    </row>
    <row r="5" spans="1:27" x14ac:dyDescent="0.2">
      <c r="A5" s="4"/>
      <c r="B5" s="4"/>
      <c r="C5" s="1" t="s">
        <v>16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U5" s="2" t="s">
        <v>65</v>
      </c>
      <c r="V5" s="2">
        <f>V4+V3</f>
        <v>2.7375E+18</v>
      </c>
      <c r="W5" s="2" t="s">
        <v>49</v>
      </c>
      <c r="Y5" s="2" t="s">
        <v>60</v>
      </c>
      <c r="Z5" s="9">
        <f>V5*E4</f>
        <v>79387500</v>
      </c>
      <c r="AA5" s="2" t="s">
        <v>36</v>
      </c>
    </row>
    <row r="6" spans="1:27" x14ac:dyDescent="0.2">
      <c r="A6" s="3" t="s">
        <v>20</v>
      </c>
      <c r="B6" s="4"/>
      <c r="C6" s="1" t="s">
        <v>16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U6" s="2" t="s">
        <v>66</v>
      </c>
      <c r="V6" s="2">
        <f>V5</f>
        <v>2.7375E+18</v>
      </c>
      <c r="W6" s="2" t="s">
        <v>49</v>
      </c>
      <c r="Y6" s="2" t="s">
        <v>14</v>
      </c>
      <c r="Z6" s="9">
        <f>E4*V6</f>
        <v>79387500</v>
      </c>
      <c r="AA6" s="2" t="s">
        <v>36</v>
      </c>
    </row>
    <row r="7" spans="1:27" x14ac:dyDescent="0.2">
      <c r="A7" s="1" t="s">
        <v>21</v>
      </c>
      <c r="B7" s="4"/>
      <c r="C7" s="1" t="s">
        <v>16</v>
      </c>
      <c r="D7" s="1" t="s">
        <v>17</v>
      </c>
      <c r="E7" s="5">
        <v>1.9999999999999999E-6</v>
      </c>
      <c r="F7" s="4"/>
      <c r="G7" s="4"/>
      <c r="H7" s="1" t="s">
        <v>18</v>
      </c>
      <c r="I7" s="4"/>
      <c r="J7" s="4"/>
      <c r="K7" s="4"/>
      <c r="L7" s="4"/>
      <c r="M7" s="4"/>
      <c r="N7" s="4"/>
      <c r="U7" s="8"/>
      <c r="Y7" s="8" t="s">
        <v>62</v>
      </c>
      <c r="Z7" s="2">
        <f>SUM(Z2:Z6)</f>
        <v>15190530000</v>
      </c>
      <c r="AA7" s="2" t="s">
        <v>36</v>
      </c>
    </row>
    <row r="8" spans="1:27" x14ac:dyDescent="0.2">
      <c r="A8" s="1" t="s">
        <v>22</v>
      </c>
      <c r="B8" s="4"/>
      <c r="C8" s="1" t="s">
        <v>16</v>
      </c>
      <c r="D8" s="1" t="s">
        <v>17</v>
      </c>
      <c r="E8" s="5">
        <v>1.9999999999999999E-6</v>
      </c>
      <c r="F8" s="4"/>
      <c r="G8" s="4"/>
      <c r="H8" s="1" t="s">
        <v>18</v>
      </c>
      <c r="I8" s="4"/>
      <c r="J8" s="4"/>
      <c r="K8" s="4"/>
      <c r="L8" s="4"/>
      <c r="M8" s="4"/>
      <c r="N8" s="4"/>
      <c r="U8" s="2" t="s">
        <v>67</v>
      </c>
      <c r="V8" s="9">
        <f>E11*E13*E14*E15</f>
        <v>2737500000000</v>
      </c>
      <c r="W8" s="2" t="s">
        <v>56</v>
      </c>
    </row>
    <row r="9" spans="1:27" x14ac:dyDescent="0.2">
      <c r="A9" s="4"/>
      <c r="B9" s="4"/>
      <c r="C9" s="1" t="s">
        <v>16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U9" s="2" t="s">
        <v>68</v>
      </c>
      <c r="V9" s="9">
        <f>E22*E24*E25*E26</f>
        <v>1642500000000</v>
      </c>
      <c r="W9" s="2" t="s">
        <v>56</v>
      </c>
    </row>
    <row r="10" spans="1:27" x14ac:dyDescent="0.2">
      <c r="A10" s="3" t="s">
        <v>23</v>
      </c>
      <c r="B10" s="4"/>
      <c r="C10" s="1" t="s">
        <v>16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U10" s="2" t="s">
        <v>58</v>
      </c>
      <c r="V10" s="9">
        <f>E8*V4</f>
        <v>2190000000000</v>
      </c>
      <c r="W10" s="2" t="s">
        <v>56</v>
      </c>
    </row>
    <row r="11" spans="1:27" x14ac:dyDescent="0.2">
      <c r="A11" s="1" t="s">
        <v>24</v>
      </c>
      <c r="B11" s="4"/>
      <c r="C11" s="1" t="s">
        <v>16</v>
      </c>
      <c r="D11" s="1" t="s">
        <v>17</v>
      </c>
      <c r="E11" s="6">
        <v>5</v>
      </c>
      <c r="F11" s="4"/>
      <c r="G11" s="4"/>
      <c r="H11" s="1" t="s">
        <v>25</v>
      </c>
      <c r="I11" s="4"/>
      <c r="J11" s="4"/>
      <c r="K11" s="4"/>
      <c r="L11" s="4"/>
      <c r="M11" s="4"/>
      <c r="N11" s="4"/>
      <c r="U11" s="2" t="s">
        <v>57</v>
      </c>
      <c r="V11" s="9">
        <f>E7*V5</f>
        <v>5475000000000</v>
      </c>
      <c r="W11" s="2" t="s">
        <v>56</v>
      </c>
    </row>
    <row r="12" spans="1:27" x14ac:dyDescent="0.2">
      <c r="A12" s="1" t="s">
        <v>26</v>
      </c>
      <c r="B12" s="4"/>
      <c r="C12" s="1" t="s">
        <v>16</v>
      </c>
      <c r="D12" s="1" t="s">
        <v>17</v>
      </c>
      <c r="E12" s="5">
        <v>2000000</v>
      </c>
      <c r="F12" s="4"/>
      <c r="G12" s="4"/>
      <c r="H12" s="1" t="s">
        <v>27</v>
      </c>
      <c r="I12" s="4"/>
      <c r="J12" s="4"/>
      <c r="K12" s="4"/>
      <c r="L12" s="4"/>
      <c r="M12" s="4"/>
      <c r="N12" s="4"/>
      <c r="U12" s="2" t="s">
        <v>52</v>
      </c>
      <c r="V12" s="9">
        <f>V6*E3</f>
        <v>54750000000000.008</v>
      </c>
      <c r="W12" s="2" t="s">
        <v>56</v>
      </c>
    </row>
    <row r="13" spans="1:27" x14ac:dyDescent="0.2">
      <c r="A13" s="1" t="s">
        <v>28</v>
      </c>
      <c r="B13" s="4"/>
      <c r="C13" s="1" t="s">
        <v>16</v>
      </c>
      <c r="D13" s="1" t="s">
        <v>17</v>
      </c>
      <c r="E13" s="5">
        <v>1000000</v>
      </c>
      <c r="F13" s="4"/>
      <c r="G13" s="4"/>
      <c r="H13" s="4"/>
      <c r="I13" s="4"/>
      <c r="J13" s="4"/>
      <c r="K13" s="4"/>
      <c r="L13" s="4"/>
      <c r="M13" s="4"/>
      <c r="N13" s="4"/>
      <c r="U13" s="8" t="s">
        <v>53</v>
      </c>
      <c r="V13" s="9">
        <f>SUM(V8:V12)</f>
        <v>66795000000000.008</v>
      </c>
      <c r="W13" s="2" t="s">
        <v>56</v>
      </c>
    </row>
    <row r="14" spans="1:27" x14ac:dyDescent="0.2">
      <c r="A14" s="1" t="s">
        <v>29</v>
      </c>
      <c r="B14" s="4"/>
      <c r="C14" s="1" t="s">
        <v>16</v>
      </c>
      <c r="D14" s="1" t="s">
        <v>17</v>
      </c>
      <c r="E14" s="6">
        <f>5*60*60</f>
        <v>18000</v>
      </c>
      <c r="F14" s="4"/>
      <c r="G14" s="4"/>
      <c r="H14" s="1" t="s">
        <v>30</v>
      </c>
      <c r="I14" s="4"/>
      <c r="J14" s="4"/>
      <c r="K14" s="4"/>
      <c r="L14" s="4"/>
      <c r="M14" s="4"/>
      <c r="N14" s="4"/>
    </row>
    <row r="15" spans="1:27" x14ac:dyDescent="0.2">
      <c r="A15" s="1" t="s">
        <v>31</v>
      </c>
      <c r="B15" s="4"/>
      <c r="C15" s="1" t="s">
        <v>16</v>
      </c>
      <c r="D15" s="1" t="s">
        <v>17</v>
      </c>
      <c r="E15" s="6">
        <f>365/12</f>
        <v>30.416666666666668</v>
      </c>
      <c r="F15" s="4"/>
      <c r="G15" s="4"/>
      <c r="H15" s="1" t="s">
        <v>32</v>
      </c>
      <c r="I15" s="4"/>
      <c r="J15" s="4"/>
      <c r="K15" s="4"/>
      <c r="L15" s="4"/>
      <c r="M15" s="4"/>
      <c r="N15" s="4"/>
    </row>
    <row r="16" spans="1:27" x14ac:dyDescent="0.2">
      <c r="A16" s="1" t="s">
        <v>33</v>
      </c>
      <c r="B16" s="4"/>
      <c r="C16" s="1" t="s">
        <v>16</v>
      </c>
      <c r="D16" s="1" t="s">
        <v>17</v>
      </c>
      <c r="E16" s="6">
        <v>0.3</v>
      </c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2">
      <c r="A17" s="1" t="s">
        <v>34</v>
      </c>
      <c r="B17" s="4"/>
      <c r="C17" s="1" t="s">
        <v>16</v>
      </c>
      <c r="D17" s="1" t="s">
        <v>17</v>
      </c>
      <c r="E17" s="6">
        <f>12*4</f>
        <v>48</v>
      </c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2">
      <c r="A18" s="1" t="s">
        <v>35</v>
      </c>
      <c r="B18" s="4"/>
      <c r="C18" s="1" t="s">
        <v>16</v>
      </c>
      <c r="D18" s="1" t="s">
        <v>17</v>
      </c>
      <c r="E18" s="6">
        <f>400*1000</f>
        <v>400000</v>
      </c>
      <c r="F18" s="4"/>
      <c r="G18" s="4"/>
      <c r="H18" s="1" t="s">
        <v>36</v>
      </c>
      <c r="I18" s="4"/>
      <c r="J18" s="4"/>
      <c r="K18" s="4"/>
      <c r="L18" s="4"/>
      <c r="M18" s="4"/>
      <c r="N18" s="4"/>
    </row>
    <row r="19" spans="1:14" x14ac:dyDescent="0.2">
      <c r="A19" s="1" t="s">
        <v>37</v>
      </c>
      <c r="B19" s="4"/>
      <c r="C19" s="1" t="s">
        <v>16</v>
      </c>
      <c r="D19" s="1" t="s">
        <v>17</v>
      </c>
      <c r="E19" s="6">
        <f>E18/E17</f>
        <v>8333.3333333333339</v>
      </c>
      <c r="F19" s="4"/>
      <c r="G19" s="4"/>
      <c r="H19" s="1" t="s">
        <v>36</v>
      </c>
      <c r="I19" s="4"/>
      <c r="J19" s="4"/>
      <c r="K19" s="4"/>
      <c r="L19" s="4"/>
      <c r="M19" s="4"/>
      <c r="N19" s="4"/>
    </row>
    <row r="20" spans="1:14" x14ac:dyDescent="0.2">
      <c r="A20" s="4"/>
      <c r="B20" s="4"/>
      <c r="C20" s="1" t="s">
        <v>16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2">
      <c r="A21" s="3" t="s">
        <v>38</v>
      </c>
      <c r="B21" s="4"/>
      <c r="C21" s="1" t="s">
        <v>16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x14ac:dyDescent="0.2">
      <c r="A22" s="1" t="s">
        <v>39</v>
      </c>
      <c r="B22" s="4"/>
      <c r="C22" s="1" t="s">
        <v>16</v>
      </c>
      <c r="D22" s="1" t="s">
        <v>17</v>
      </c>
      <c r="E22" s="6">
        <v>1</v>
      </c>
      <c r="F22" s="4"/>
      <c r="G22" s="4"/>
      <c r="H22" s="1" t="s">
        <v>25</v>
      </c>
      <c r="I22" s="4"/>
      <c r="J22" s="4"/>
      <c r="K22" s="4"/>
      <c r="L22" s="4"/>
      <c r="M22" s="4"/>
      <c r="N22" s="4"/>
    </row>
    <row r="23" spans="1:14" x14ac:dyDescent="0.2">
      <c r="A23" s="1" t="s">
        <v>40</v>
      </c>
      <c r="B23" s="4"/>
      <c r="C23" s="1" t="s">
        <v>16</v>
      </c>
      <c r="D23" s="1" t="s">
        <v>17</v>
      </c>
      <c r="E23" s="5">
        <v>1000000</v>
      </c>
      <c r="F23" s="4"/>
      <c r="G23" s="4"/>
      <c r="H23" s="1" t="s">
        <v>27</v>
      </c>
      <c r="I23" s="4"/>
      <c r="J23" s="4"/>
      <c r="K23" s="4"/>
      <c r="L23" s="4"/>
      <c r="M23" s="4"/>
      <c r="N23" s="4"/>
    </row>
    <row r="24" spans="1:14" x14ac:dyDescent="0.2">
      <c r="A24" s="1" t="s">
        <v>41</v>
      </c>
      <c r="B24" s="4"/>
      <c r="C24" s="1" t="s">
        <v>16</v>
      </c>
      <c r="D24" s="1" t="s">
        <v>17</v>
      </c>
      <c r="E24" s="5">
        <v>10000000</v>
      </c>
      <c r="F24" s="4"/>
      <c r="G24" s="4"/>
      <c r="H24" s="4"/>
      <c r="I24" s="4"/>
      <c r="J24" s="4"/>
      <c r="K24" s="4"/>
      <c r="L24" s="4"/>
      <c r="M24" s="4"/>
      <c r="N24" s="4"/>
    </row>
    <row r="25" spans="1:14" x14ac:dyDescent="0.2">
      <c r="A25" s="1" t="s">
        <v>42</v>
      </c>
      <c r="B25" s="4"/>
      <c r="C25" s="1" t="s">
        <v>16</v>
      </c>
      <c r="D25" s="1" t="s">
        <v>17</v>
      </c>
      <c r="E25" s="6">
        <f>60*60*1.5</f>
        <v>5400</v>
      </c>
      <c r="F25" s="4"/>
      <c r="G25" s="4"/>
      <c r="H25" s="1" t="s">
        <v>30</v>
      </c>
      <c r="I25" s="4"/>
      <c r="J25" s="4"/>
      <c r="K25" s="4"/>
      <c r="L25" s="4"/>
      <c r="M25" s="4"/>
      <c r="N25" s="4"/>
    </row>
    <row r="26" spans="1:14" x14ac:dyDescent="0.2">
      <c r="A26" s="1" t="s">
        <v>43</v>
      </c>
      <c r="B26" s="4"/>
      <c r="C26" s="1" t="s">
        <v>16</v>
      </c>
      <c r="D26" s="1" t="s">
        <v>17</v>
      </c>
      <c r="E26" s="6">
        <f>365/12</f>
        <v>30.416666666666668</v>
      </c>
      <c r="F26" s="4"/>
      <c r="G26" s="4"/>
      <c r="H26" s="1" t="s">
        <v>32</v>
      </c>
      <c r="I26" s="4"/>
      <c r="J26" s="4"/>
      <c r="K26" s="4"/>
      <c r="L26" s="4"/>
      <c r="M26" s="4"/>
      <c r="N26" s="4"/>
    </row>
    <row r="27" spans="1:14" x14ac:dyDescent="0.2">
      <c r="A27" s="1" t="s">
        <v>44</v>
      </c>
      <c r="B27" s="4"/>
      <c r="C27" s="1" t="s">
        <v>16</v>
      </c>
      <c r="D27" s="1" t="s">
        <v>17</v>
      </c>
      <c r="E27" s="6">
        <v>0.3</v>
      </c>
      <c r="F27" s="4"/>
      <c r="G27" s="4"/>
      <c r="H27" s="4"/>
      <c r="I27" s="4"/>
      <c r="J27" s="4"/>
      <c r="K27" s="4"/>
      <c r="L27" s="4"/>
      <c r="M27" s="4"/>
      <c r="N27" s="4"/>
    </row>
    <row r="28" spans="1:14" x14ac:dyDescent="0.2">
      <c r="A28" s="1" t="s">
        <v>45</v>
      </c>
      <c r="B28" s="4"/>
      <c r="C28" s="1" t="s">
        <v>16</v>
      </c>
      <c r="D28" s="1" t="s">
        <v>17</v>
      </c>
      <c r="E28" s="6">
        <v>12</v>
      </c>
      <c r="F28" s="4"/>
      <c r="G28" s="4"/>
      <c r="H28" s="4"/>
    </row>
    <row r="29" spans="1:14" x14ac:dyDescent="0.2">
      <c r="A29" s="1" t="s">
        <v>46</v>
      </c>
      <c r="B29" s="4"/>
      <c r="C29" s="1" t="s">
        <v>16</v>
      </c>
      <c r="D29" s="1" t="s">
        <v>17</v>
      </c>
      <c r="E29" s="6">
        <f>50*1000</f>
        <v>50000</v>
      </c>
      <c r="F29" s="4"/>
      <c r="G29" s="4"/>
      <c r="H29" s="1" t="s">
        <v>36</v>
      </c>
    </row>
    <row r="30" spans="1:14" x14ac:dyDescent="0.2">
      <c r="A30" s="1" t="s">
        <v>47</v>
      </c>
      <c r="B30" s="4"/>
      <c r="C30" s="1" t="s">
        <v>16</v>
      </c>
      <c r="D30" s="1" t="s">
        <v>17</v>
      </c>
      <c r="E30" s="6">
        <f>E29/12</f>
        <v>4166.666666666667</v>
      </c>
      <c r="F30" s="4"/>
      <c r="G30" s="4"/>
      <c r="H30" s="1" t="s">
        <v>36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A9" sqref="A9"/>
    </sheetView>
  </sheetViews>
  <sheetFormatPr baseColWidth="10" defaultRowHeight="16" x14ac:dyDescent="0.2"/>
  <cols>
    <col min="1" max="1" width="30.6640625" customWidth="1"/>
    <col min="3" max="3" width="14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s="10" t="s">
        <v>69</v>
      </c>
    </row>
    <row r="3" spans="1:14" x14ac:dyDescent="0.2">
      <c r="A3" t="s">
        <v>70</v>
      </c>
      <c r="C3" t="s">
        <v>16</v>
      </c>
      <c r="D3" t="s">
        <v>17</v>
      </c>
      <c r="E3" s="12">
        <v>54800000000000</v>
      </c>
      <c r="H3" t="s">
        <v>56</v>
      </c>
    </row>
    <row r="4" spans="1:14" x14ac:dyDescent="0.2">
      <c r="A4" t="s">
        <v>84</v>
      </c>
      <c r="C4" t="s">
        <v>16</v>
      </c>
      <c r="D4" t="s">
        <v>17</v>
      </c>
      <c r="E4" s="13">
        <f>12*79400000</f>
        <v>952800000</v>
      </c>
      <c r="H4" t="s">
        <v>36</v>
      </c>
    </row>
    <row r="5" spans="1:14" x14ac:dyDescent="0.2">
      <c r="A5" s="10"/>
    </row>
    <row r="6" spans="1:14" x14ac:dyDescent="0.2">
      <c r="A6" s="10" t="s">
        <v>71</v>
      </c>
    </row>
    <row r="7" spans="1:14" x14ac:dyDescent="0.2">
      <c r="A7" s="11" t="s">
        <v>72</v>
      </c>
      <c r="C7" t="s">
        <v>16</v>
      </c>
      <c r="D7" t="s">
        <v>17</v>
      </c>
      <c r="E7" s="13">
        <v>5480000000000</v>
      </c>
      <c r="H7" t="s">
        <v>56</v>
      </c>
    </row>
    <row r="8" spans="1:14" x14ac:dyDescent="0.2">
      <c r="A8" s="11" t="s">
        <v>73</v>
      </c>
      <c r="C8" t="s">
        <v>16</v>
      </c>
      <c r="D8" t="s">
        <v>17</v>
      </c>
      <c r="E8">
        <v>0.3</v>
      </c>
    </row>
    <row r="9" spans="1:14" x14ac:dyDescent="0.2">
      <c r="A9" s="11" t="s">
        <v>85</v>
      </c>
      <c r="C9" t="s">
        <v>16</v>
      </c>
      <c r="D9" t="s">
        <v>17</v>
      </c>
      <c r="E9" s="13">
        <f>12*79400000</f>
        <v>952800000</v>
      </c>
      <c r="H9" t="s">
        <v>36</v>
      </c>
    </row>
    <row r="11" spans="1:14" x14ac:dyDescent="0.2">
      <c r="A11" s="10" t="s">
        <v>74</v>
      </c>
    </row>
    <row r="12" spans="1:14" x14ac:dyDescent="0.2">
      <c r="A12" s="1" t="s">
        <v>75</v>
      </c>
      <c r="C12" t="s">
        <v>16</v>
      </c>
      <c r="D12" t="s">
        <v>17</v>
      </c>
      <c r="E12" s="14">
        <v>5</v>
      </c>
      <c r="H12" t="s">
        <v>25</v>
      </c>
    </row>
    <row r="13" spans="1:14" x14ac:dyDescent="0.2">
      <c r="A13" s="1" t="s">
        <v>76</v>
      </c>
      <c r="C13" t="s">
        <v>16</v>
      </c>
      <c r="D13" t="s">
        <v>17</v>
      </c>
      <c r="E13" s="15">
        <v>2000000</v>
      </c>
      <c r="H13" t="s">
        <v>27</v>
      </c>
    </row>
    <row r="14" spans="1:14" x14ac:dyDescent="0.2">
      <c r="A14" s="1" t="s">
        <v>77</v>
      </c>
      <c r="C14" t="s">
        <v>16</v>
      </c>
      <c r="D14" t="s">
        <v>17</v>
      </c>
      <c r="E14" s="15">
        <v>1000000</v>
      </c>
    </row>
    <row r="15" spans="1:14" x14ac:dyDescent="0.2">
      <c r="A15" s="1" t="s">
        <v>78</v>
      </c>
      <c r="C15" t="s">
        <v>16</v>
      </c>
      <c r="D15" t="s">
        <v>17</v>
      </c>
      <c r="E15" s="16">
        <v>18000</v>
      </c>
      <c r="H15" t="s">
        <v>30</v>
      </c>
    </row>
    <row r="16" spans="1:14" x14ac:dyDescent="0.2">
      <c r="A16" s="1" t="s">
        <v>79</v>
      </c>
      <c r="C16" t="s">
        <v>16</v>
      </c>
      <c r="D16" t="s">
        <v>17</v>
      </c>
      <c r="E16" s="16">
        <v>30.416666670000001</v>
      </c>
      <c r="H16" t="s">
        <v>32</v>
      </c>
    </row>
    <row r="17" spans="1:8" x14ac:dyDescent="0.2">
      <c r="A17" s="1" t="s">
        <v>80</v>
      </c>
      <c r="C17" t="s">
        <v>16</v>
      </c>
      <c r="D17" t="s">
        <v>17</v>
      </c>
      <c r="E17" s="16">
        <v>0.3</v>
      </c>
    </row>
    <row r="18" spans="1:8" x14ac:dyDescent="0.2">
      <c r="A18" s="1" t="s">
        <v>81</v>
      </c>
      <c r="C18" t="s">
        <v>16</v>
      </c>
      <c r="D18" t="s">
        <v>17</v>
      </c>
      <c r="E18" s="16">
        <v>48</v>
      </c>
    </row>
    <row r="19" spans="1:8" x14ac:dyDescent="0.2">
      <c r="A19" s="1" t="s">
        <v>82</v>
      </c>
      <c r="C19" t="s">
        <v>16</v>
      </c>
      <c r="D19" t="s">
        <v>17</v>
      </c>
      <c r="E19" s="16">
        <v>400000</v>
      </c>
      <c r="H19" s="1" t="s">
        <v>36</v>
      </c>
    </row>
    <row r="20" spans="1:8" x14ac:dyDescent="0.2">
      <c r="A20" s="1" t="s">
        <v>83</v>
      </c>
      <c r="C20" t="s">
        <v>16</v>
      </c>
      <c r="D20" t="s">
        <v>17</v>
      </c>
      <c r="E20" s="16">
        <v>8333.3333330000005</v>
      </c>
      <c r="H20" s="1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example1</vt:lpstr>
      <vt:lpstr>example2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2017-06-13T10:41:18Z</dcterms:created>
  <dcterms:modified xsi:type="dcterms:W3CDTF">2017-06-14T15:54:10Z</dcterms:modified>
</cp:coreProperties>
</file>