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dpreist/CodingStuff/DIMPACT/eam-core-provenance/tests/data/"/>
    </mc:Choice>
  </mc:AlternateContent>
  <xr:revisionPtr revIDLastSave="0" documentId="13_ncr:1_{8C5EAE31-93FA-D64C-A73B-2AFD1C377763}" xr6:coauthVersionLast="46" xr6:coauthVersionMax="46" xr10:uidLastSave="{00000000-0000-0000-0000-000000000000}"/>
  <bookViews>
    <workbookView xWindow="0" yWindow="460" windowWidth="20960" windowHeight="16240" tabRatio="500" xr2:uid="{00000000-000D-0000-FFFF-FFFF00000000}"/>
  </bookViews>
  <sheets>
    <sheet name="params" sheetId="1" r:id="rId1"/>
    <sheet name="changes" sheetId="2" r:id="rId2"/>
    <sheet name="metadata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18" i="1" l="1"/>
  <c r="E22" i="1"/>
  <c r="L16" i="1"/>
  <c r="F18" i="1"/>
  <c r="L15" i="1"/>
  <c r="E18" i="1"/>
  <c r="M21" i="1"/>
  <c r="N21" i="1"/>
  <c r="O21" i="1"/>
  <c r="P21" i="1"/>
  <c r="Q21" i="1"/>
  <c r="R21" i="1"/>
  <c r="S21" i="1"/>
  <c r="T21" i="1"/>
  <c r="U21" i="1"/>
  <c r="V21" i="1"/>
  <c r="W21" i="1"/>
  <c r="X21" i="1"/>
  <c r="L21" i="1"/>
  <c r="Z21" i="1" s="1"/>
  <c r="M12" i="1"/>
  <c r="N12" i="1"/>
  <c r="O12" i="1"/>
  <c r="P12" i="1"/>
  <c r="Q12" i="1"/>
  <c r="R12" i="1"/>
  <c r="S12" i="1"/>
  <c r="T12" i="1"/>
  <c r="U12" i="1"/>
  <c r="V12" i="1"/>
  <c r="W12" i="1"/>
  <c r="X12" i="1"/>
  <c r="M13" i="1"/>
  <c r="N13" i="1"/>
  <c r="O13" i="1"/>
  <c r="P13" i="1"/>
  <c r="Q13" i="1"/>
  <c r="R13" i="1"/>
  <c r="S13" i="1"/>
  <c r="T13" i="1"/>
  <c r="U13" i="1"/>
  <c r="V13" i="1"/>
  <c r="W13" i="1"/>
  <c r="X13" i="1"/>
  <c r="L13" i="1"/>
  <c r="L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S9" i="1"/>
  <c r="T9" i="1"/>
  <c r="U9" i="1"/>
  <c r="V9" i="1"/>
  <c r="W9" i="1"/>
  <c r="X9" i="1"/>
  <c r="O9" i="1"/>
  <c r="P9" i="1"/>
  <c r="Q9" i="1"/>
  <c r="R9" i="1"/>
  <c r="M9" i="1"/>
  <c r="N9" i="1"/>
  <c r="L9" i="1"/>
  <c r="M10" i="1"/>
  <c r="F15" i="1"/>
  <c r="F14" i="1"/>
  <c r="F12" i="1"/>
  <c r="F19" i="1" s="1"/>
  <c r="F11" i="1"/>
  <c r="F10" i="1"/>
  <c r="E19" i="1" l="1"/>
  <c r="G19" i="1" s="1"/>
  <c r="L19" i="1"/>
  <c r="M15" i="1"/>
  <c r="N10" i="1"/>
  <c r="M16" i="1"/>
  <c r="N15" i="1"/>
  <c r="F23" i="1"/>
  <c r="E27" i="1" s="1"/>
  <c r="G27" i="1" s="1"/>
  <c r="E23" i="1"/>
  <c r="G23" i="1" s="1"/>
  <c r="M18" i="1" l="1"/>
  <c r="M19" i="1"/>
  <c r="L18" i="1"/>
  <c r="O10" i="1"/>
  <c r="N16" i="1"/>
  <c r="F22" i="1"/>
  <c r="E26" i="1" s="1"/>
  <c r="I18" i="1"/>
  <c r="G18" i="1"/>
  <c r="I19" i="1" s="1"/>
  <c r="N18" i="1" l="1"/>
  <c r="N19" i="1"/>
  <c r="P10" i="1"/>
  <c r="O16" i="1"/>
  <c r="O15" i="1"/>
  <c r="I22" i="1"/>
  <c r="G22" i="1"/>
  <c r="I23" i="1" s="1"/>
  <c r="I26" i="1"/>
  <c r="G26" i="1"/>
  <c r="I27" i="1" s="1"/>
  <c r="O18" i="1" l="1"/>
  <c r="O19" i="1"/>
  <c r="Q10" i="1"/>
  <c r="P16" i="1"/>
  <c r="P15" i="1"/>
  <c r="P18" i="1" l="1"/>
  <c r="P19" i="1"/>
  <c r="R10" i="1"/>
  <c r="Q16" i="1"/>
  <c r="Q15" i="1"/>
  <c r="Q18" i="1" l="1"/>
  <c r="Q19" i="1"/>
  <c r="R15" i="1"/>
  <c r="R16" i="1"/>
  <c r="S10" i="1"/>
  <c r="R18" i="1" l="1"/>
  <c r="R19" i="1"/>
  <c r="S16" i="1"/>
  <c r="S15" i="1"/>
  <c r="T10" i="1"/>
  <c r="S18" i="1" l="1"/>
  <c r="S19" i="1"/>
  <c r="T16" i="1"/>
  <c r="U10" i="1"/>
  <c r="T15" i="1"/>
  <c r="T18" i="1" l="1"/>
  <c r="T19" i="1"/>
  <c r="U16" i="1"/>
  <c r="V10" i="1"/>
  <c r="U15" i="1"/>
  <c r="U18" i="1" l="1"/>
  <c r="U19" i="1"/>
  <c r="V16" i="1"/>
  <c r="W10" i="1"/>
  <c r="V15" i="1"/>
  <c r="V18" i="1" l="1"/>
  <c r="V19" i="1"/>
  <c r="W16" i="1"/>
  <c r="W15" i="1"/>
  <c r="X10" i="1"/>
  <c r="W18" i="1" l="1"/>
  <c r="W19" i="1"/>
  <c r="X15" i="1"/>
  <c r="Z15" i="1" s="1"/>
  <c r="X16" i="1"/>
  <c r="X18" i="1" l="1"/>
  <c r="X19" i="1"/>
</calcChain>
</file>

<file path=xl/sharedStrings.xml><?xml version="1.0" encoding="utf-8"?>
<sst xmlns="http://schemas.openxmlformats.org/spreadsheetml/2006/main" count="92" uniqueCount="63">
  <si>
    <t>variable</t>
  </si>
  <si>
    <t>scenario</t>
  </si>
  <si>
    <t>group</t>
  </si>
  <si>
    <t>type</t>
  </si>
  <si>
    <t>param</t>
  </si>
  <si>
    <t>ref value</t>
  </si>
  <si>
    <t>mean growth</t>
  </si>
  <si>
    <t>initial_value_proportional_variation</t>
  </si>
  <si>
    <t>variability growth</t>
  </si>
  <si>
    <t>ref date</t>
  </si>
  <si>
    <t>unit</t>
  </si>
  <si>
    <t>label</t>
  </si>
  <si>
    <t>source</t>
  </si>
  <si>
    <t>comment</t>
  </si>
  <si>
    <t>control</t>
  </si>
  <si>
    <t>scenario notes</t>
  </si>
  <si>
    <t>description</t>
  </si>
  <si>
    <t>ui variable</t>
  </si>
  <si>
    <t>user name</t>
  </si>
  <si>
    <t>id</t>
  </si>
  <si>
    <t>order</t>
  </si>
  <si>
    <t>power_laptop</t>
  </si>
  <si>
    <t>exp</t>
  </si>
  <si>
    <t>W</t>
  </si>
  <si>
    <t>what does it mean? How do collect this info?</t>
  </si>
  <si>
    <t>d</t>
  </si>
  <si>
    <t>power draw of laptop</t>
  </si>
  <si>
    <t>time_laptop</t>
  </si>
  <si>
    <t>s</t>
  </si>
  <si>
    <t>time users use laptops for</t>
  </si>
  <si>
    <t>energy_intensity_network</t>
  </si>
  <si>
    <t>kWh/GB</t>
  </si>
  <si>
    <t>bitrate_laptop</t>
  </si>
  <si>
    <t>bps</t>
  </si>
  <si>
    <t>bitrate of laptop</t>
  </si>
  <si>
    <t>carbon_intensity</t>
  </si>
  <si>
    <t>kg/kWh</t>
  </si>
  <si>
    <t>carbon intensity of energy</t>
  </si>
  <si>
    <t>A</t>
  </si>
  <si>
    <t>s_to_Hr</t>
  </si>
  <si>
    <t>w_to_GW</t>
  </si>
  <si>
    <t>B</t>
  </si>
  <si>
    <t>b_to_GB</t>
  </si>
  <si>
    <t>to_year</t>
  </si>
  <si>
    <t>kwH_to_Gwh</t>
  </si>
  <si>
    <t>kg_to_Mt</t>
  </si>
  <si>
    <t>Laptop</t>
  </si>
  <si>
    <t>energy</t>
  </si>
  <si>
    <t>data_volume_laptop</t>
  </si>
  <si>
    <t>carbon</t>
  </si>
  <si>
    <t>Internet Network</t>
  </si>
  <si>
    <t>data_volume</t>
  </si>
  <si>
    <t>CDN</t>
  </si>
  <si>
    <t>31.7.18</t>
  </si>
  <si>
    <t>DS change all to lowercase</t>
  </si>
  <si>
    <t>version</t>
  </si>
  <si>
    <t>linear</t>
  </si>
  <si>
    <t>interp</t>
  </si>
  <si>
    <t>{"2019-01-01":20,"2020-01-01":32}</t>
  </si>
  <si>
    <t>laptop</t>
  </si>
  <si>
    <t>internet</t>
  </si>
  <si>
    <t>data vol</t>
  </si>
  <si>
    <t>cdn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</si>
</sst>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6" formatCode="0.00000000000000000000000000000000000"/>
    <numFmt numFmtId="167" formatCode="0.000000"/>
    <numFmt numFmtId="169" formatCode="0.000E+00"/>
  </numFmts>
  <fonts count="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rgb="FF548235"/>
        <bgColor rgb="FF339966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14" fontId="0" fillId="0" borderId="0" xfId="0" applyNumberFormat="1"/>
    <xf numFmtId="11" fontId="2" fillId="0" borderId="0" xfId="0" applyNumberFormat="1" applyFont="1"/>
    <xf numFmtId="0" fontId="0" fillId="0" borderId="1" xfId="0" applyFont="1" applyBorder="1"/>
    <xf numFmtId="0" fontId="0" fillId="0" borderId="2" xfId="0" applyBorder="1"/>
    <xf numFmtId="0" fontId="0" fillId="0" borderId="3" xfId="0" applyFont="1" applyBorder="1"/>
    <xf numFmtId="0" fontId="0" fillId="0" borderId="4" xfId="0" applyFont="1" applyBorder="1"/>
    <xf numFmtId="0" fontId="0" fillId="0" borderId="4" xfId="0" applyBorder="1"/>
    <xf numFmtId="0" fontId="0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7" xfId="0" applyFont="1" applyBorder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1" fontId="0" fillId="0" borderId="4" xfId="0" applyNumberFormat="1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0" fillId="0" borderId="0" xfId="0" applyFill="1" applyBorder="1"/>
    <xf numFmtId="166" fontId="0" fillId="0" borderId="0" xfId="0" applyNumberFormat="1"/>
    <xf numFmtId="167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topLeftCell="Q2" zoomScaleNormal="100" workbookViewId="0">
      <selection activeCell="X21" sqref="L21:X21"/>
    </sheetView>
  </sheetViews>
  <sheetFormatPr baseColWidth="10" defaultColWidth="11.5" defaultRowHeight="15" x14ac:dyDescent="0.2"/>
  <cols>
    <col min="5" max="5" width="13.1640625" customWidth="1"/>
    <col min="12" max="24" width="12" bestFit="1" customWidth="1"/>
    <col min="26" max="26" width="41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2" t="s">
        <v>18</v>
      </c>
      <c r="T1" s="3" t="s">
        <v>19</v>
      </c>
      <c r="U1" t="s">
        <v>20</v>
      </c>
    </row>
    <row r="2" spans="1:26" x14ac:dyDescent="0.2">
      <c r="A2" t="s">
        <v>21</v>
      </c>
      <c r="D2" t="s">
        <v>22</v>
      </c>
      <c r="F2">
        <v>36000000</v>
      </c>
      <c r="G2">
        <v>0</v>
      </c>
      <c r="H2" s="4">
        <v>0</v>
      </c>
      <c r="I2">
        <v>0</v>
      </c>
      <c r="J2" s="5">
        <v>43617</v>
      </c>
      <c r="K2" t="s">
        <v>23</v>
      </c>
      <c r="Q2" s="4" t="s">
        <v>24</v>
      </c>
      <c r="R2" s="4" t="s">
        <v>25</v>
      </c>
      <c r="S2" s="4" t="s">
        <v>26</v>
      </c>
      <c r="T2">
        <v>0</v>
      </c>
      <c r="U2">
        <v>0</v>
      </c>
    </row>
    <row r="3" spans="1:26" x14ac:dyDescent="0.2">
      <c r="A3" t="s">
        <v>27</v>
      </c>
      <c r="D3" s="23" t="s">
        <v>57</v>
      </c>
      <c r="E3" s="23" t="s">
        <v>56</v>
      </c>
      <c r="F3" s="23" t="s">
        <v>58</v>
      </c>
      <c r="G3">
        <v>0</v>
      </c>
      <c r="H3" s="4">
        <v>0</v>
      </c>
      <c r="I3">
        <v>0</v>
      </c>
      <c r="J3" s="5">
        <v>43617</v>
      </c>
      <c r="K3" s="4" t="s">
        <v>28</v>
      </c>
      <c r="R3" s="4" t="s">
        <v>25</v>
      </c>
      <c r="S3" t="s">
        <v>29</v>
      </c>
      <c r="T3">
        <v>1</v>
      </c>
      <c r="U3">
        <v>1</v>
      </c>
    </row>
    <row r="4" spans="1:26" x14ac:dyDescent="0.2">
      <c r="A4" t="s">
        <v>30</v>
      </c>
      <c r="D4" t="s">
        <v>22</v>
      </c>
      <c r="F4">
        <v>20</v>
      </c>
      <c r="G4">
        <v>0</v>
      </c>
      <c r="H4" s="4">
        <v>0</v>
      </c>
      <c r="I4">
        <v>0</v>
      </c>
      <c r="J4" s="5">
        <v>42522</v>
      </c>
      <c r="K4" s="4" t="s">
        <v>31</v>
      </c>
      <c r="T4">
        <v>2</v>
      </c>
      <c r="U4">
        <v>2</v>
      </c>
    </row>
    <row r="5" spans="1:26" x14ac:dyDescent="0.2">
      <c r="A5" t="s">
        <v>32</v>
      </c>
      <c r="D5" t="s">
        <v>22</v>
      </c>
      <c r="F5" s="6">
        <v>1000000</v>
      </c>
      <c r="G5">
        <v>0</v>
      </c>
      <c r="H5" s="4">
        <v>0</v>
      </c>
      <c r="I5">
        <v>0</v>
      </c>
      <c r="J5" s="5">
        <v>43617</v>
      </c>
      <c r="K5" s="4" t="s">
        <v>33</v>
      </c>
      <c r="R5" s="4" t="s">
        <v>25</v>
      </c>
      <c r="S5" t="s">
        <v>34</v>
      </c>
      <c r="T5">
        <v>3</v>
      </c>
      <c r="U5">
        <v>3</v>
      </c>
    </row>
    <row r="6" spans="1:26" x14ac:dyDescent="0.2">
      <c r="A6" t="s">
        <v>35</v>
      </c>
      <c r="D6" t="s">
        <v>22</v>
      </c>
      <c r="F6">
        <v>0.5</v>
      </c>
      <c r="G6">
        <v>0</v>
      </c>
      <c r="H6" s="4">
        <v>0</v>
      </c>
      <c r="I6">
        <v>0</v>
      </c>
      <c r="J6" s="5">
        <v>43617</v>
      </c>
      <c r="K6" t="s">
        <v>36</v>
      </c>
      <c r="R6" s="4" t="s">
        <v>25</v>
      </c>
      <c r="S6" t="s">
        <v>37</v>
      </c>
      <c r="T6">
        <v>4</v>
      </c>
      <c r="U6">
        <v>4</v>
      </c>
    </row>
    <row r="7" spans="1:26" x14ac:dyDescent="0.2">
      <c r="J7" s="5"/>
    </row>
    <row r="8" spans="1:26" x14ac:dyDescent="0.2">
      <c r="B8" s="7" t="s">
        <v>38</v>
      </c>
      <c r="C8" s="8"/>
    </row>
    <row r="9" spans="1:26" x14ac:dyDescent="0.2">
      <c r="B9" s="9" t="s">
        <v>21</v>
      </c>
      <c r="C9" s="10">
        <v>72000000</v>
      </c>
      <c r="F9" s="4"/>
      <c r="K9" s="23" t="s">
        <v>21</v>
      </c>
      <c r="L9">
        <f>$F2</f>
        <v>36000000</v>
      </c>
      <c r="M9" s="18">
        <f t="shared" ref="M9:X9" si="0">$F2</f>
        <v>36000000</v>
      </c>
      <c r="N9" s="18">
        <f t="shared" si="0"/>
        <v>36000000</v>
      </c>
      <c r="O9" s="18">
        <f t="shared" si="0"/>
        <v>36000000</v>
      </c>
      <c r="P9" s="18">
        <f t="shared" si="0"/>
        <v>36000000</v>
      </c>
      <c r="Q9" s="18">
        <f t="shared" si="0"/>
        <v>36000000</v>
      </c>
      <c r="R9" s="18">
        <f t="shared" si="0"/>
        <v>36000000</v>
      </c>
      <c r="S9" s="18">
        <f t="shared" si="0"/>
        <v>36000000</v>
      </c>
      <c r="T9" s="18">
        <f t="shared" si="0"/>
        <v>36000000</v>
      </c>
      <c r="U9" s="18">
        <f t="shared" si="0"/>
        <v>36000000</v>
      </c>
      <c r="V9" s="18">
        <f t="shared" si="0"/>
        <v>36000000</v>
      </c>
      <c r="W9" s="18">
        <f t="shared" si="0"/>
        <v>36000000</v>
      </c>
      <c r="X9" s="18">
        <f t="shared" si="0"/>
        <v>36000000</v>
      </c>
    </row>
    <row r="10" spans="1:26" x14ac:dyDescent="0.2">
      <c r="B10" s="9" t="s">
        <v>27</v>
      </c>
      <c r="C10" s="11">
        <v>10</v>
      </c>
      <c r="E10" s="7" t="s">
        <v>39</v>
      </c>
      <c r="F10" s="8">
        <f>1/(60*60)</f>
        <v>2.7777777777777778E-4</v>
      </c>
      <c r="K10" s="18" t="s">
        <v>27</v>
      </c>
      <c r="L10">
        <v>20</v>
      </c>
      <c r="M10">
        <f>L10+1</f>
        <v>21</v>
      </c>
      <c r="N10" s="18">
        <f t="shared" ref="N10:U10" si="1">M10+1</f>
        <v>22</v>
      </c>
      <c r="O10" s="18">
        <f t="shared" si="1"/>
        <v>23</v>
      </c>
      <c r="P10" s="18">
        <f t="shared" si="1"/>
        <v>24</v>
      </c>
      <c r="Q10" s="18">
        <f t="shared" si="1"/>
        <v>25</v>
      </c>
      <c r="R10" s="18">
        <f t="shared" si="1"/>
        <v>26</v>
      </c>
      <c r="S10" s="18">
        <f>R10+1</f>
        <v>27</v>
      </c>
      <c r="T10" s="18">
        <f t="shared" si="1"/>
        <v>28</v>
      </c>
      <c r="U10" s="18">
        <f t="shared" si="1"/>
        <v>29</v>
      </c>
      <c r="V10" s="18">
        <f>U10+1</f>
        <v>30</v>
      </c>
      <c r="W10" s="18">
        <f>V10+1</f>
        <v>31</v>
      </c>
      <c r="X10" s="18">
        <f t="shared" ref="X10" si="2">W10+1</f>
        <v>32</v>
      </c>
    </row>
    <row r="11" spans="1:26" x14ac:dyDescent="0.2">
      <c r="B11" s="9"/>
      <c r="C11" s="11"/>
      <c r="E11" s="9" t="s">
        <v>40</v>
      </c>
      <c r="F11" s="11">
        <f>1/(1000*1000*1000)</f>
        <v>1.0000000000000001E-9</v>
      </c>
      <c r="K11" s="18" t="s">
        <v>30</v>
      </c>
      <c r="L11">
        <f t="shared" ref="L11:X11" si="3">$F4</f>
        <v>20</v>
      </c>
      <c r="M11" s="18">
        <f t="shared" si="3"/>
        <v>20</v>
      </c>
      <c r="N11" s="18">
        <f t="shared" si="3"/>
        <v>20</v>
      </c>
      <c r="O11" s="18">
        <f t="shared" si="3"/>
        <v>20</v>
      </c>
      <c r="P11" s="18">
        <f t="shared" si="3"/>
        <v>20</v>
      </c>
      <c r="Q11" s="18">
        <f t="shared" si="3"/>
        <v>20</v>
      </c>
      <c r="R11" s="18">
        <f t="shared" si="3"/>
        <v>20</v>
      </c>
      <c r="S11" s="18">
        <f t="shared" si="3"/>
        <v>20</v>
      </c>
      <c r="T11" s="18">
        <f t="shared" si="3"/>
        <v>20</v>
      </c>
      <c r="U11" s="18">
        <f t="shared" si="3"/>
        <v>20</v>
      </c>
      <c r="V11" s="18">
        <f t="shared" si="3"/>
        <v>20</v>
      </c>
      <c r="W11" s="18">
        <f t="shared" si="3"/>
        <v>20</v>
      </c>
      <c r="X11" s="18">
        <f t="shared" si="3"/>
        <v>20</v>
      </c>
    </row>
    <row r="12" spans="1:26" x14ac:dyDescent="0.2">
      <c r="B12" s="9" t="s">
        <v>41</v>
      </c>
      <c r="C12" s="11"/>
      <c r="E12" s="9" t="s">
        <v>42</v>
      </c>
      <c r="F12" s="11">
        <f>1/(8*1000*1000*1000)</f>
        <v>1.2500000000000001E-10</v>
      </c>
      <c r="K12" s="18" t="s">
        <v>32</v>
      </c>
      <c r="L12" s="24">
        <f>$F5</f>
        <v>1000000</v>
      </c>
      <c r="M12" s="24">
        <f t="shared" ref="M12:X12" si="4">$F5</f>
        <v>1000000</v>
      </c>
      <c r="N12" s="24">
        <f t="shared" si="4"/>
        <v>1000000</v>
      </c>
      <c r="O12" s="24">
        <f t="shared" si="4"/>
        <v>1000000</v>
      </c>
      <c r="P12" s="24">
        <f t="shared" si="4"/>
        <v>1000000</v>
      </c>
      <c r="Q12" s="24">
        <f t="shared" si="4"/>
        <v>1000000</v>
      </c>
      <c r="R12" s="24">
        <f t="shared" si="4"/>
        <v>1000000</v>
      </c>
      <c r="S12" s="24">
        <f t="shared" si="4"/>
        <v>1000000</v>
      </c>
      <c r="T12" s="24">
        <f t="shared" si="4"/>
        <v>1000000</v>
      </c>
      <c r="U12" s="24">
        <f t="shared" si="4"/>
        <v>1000000</v>
      </c>
      <c r="V12" s="24">
        <f t="shared" si="4"/>
        <v>1000000</v>
      </c>
      <c r="W12" s="24">
        <f t="shared" si="4"/>
        <v>1000000</v>
      </c>
      <c r="X12" s="24">
        <f t="shared" si="4"/>
        <v>1000000</v>
      </c>
    </row>
    <row r="13" spans="1:26" x14ac:dyDescent="0.2">
      <c r="B13" s="9" t="s">
        <v>21</v>
      </c>
      <c r="C13" s="10">
        <v>80000000</v>
      </c>
      <c r="E13" s="9" t="s">
        <v>43</v>
      </c>
      <c r="F13" s="11">
        <v>1</v>
      </c>
      <c r="K13" s="18" t="s">
        <v>35</v>
      </c>
      <c r="L13">
        <f>$F6</f>
        <v>0.5</v>
      </c>
      <c r="M13" s="18">
        <f t="shared" ref="M13:X13" si="5">$F6</f>
        <v>0.5</v>
      </c>
      <c r="N13" s="18">
        <f t="shared" si="5"/>
        <v>0.5</v>
      </c>
      <c r="O13" s="18">
        <f t="shared" si="5"/>
        <v>0.5</v>
      </c>
      <c r="P13" s="18">
        <f t="shared" si="5"/>
        <v>0.5</v>
      </c>
      <c r="Q13" s="18">
        <f t="shared" si="5"/>
        <v>0.5</v>
      </c>
      <c r="R13" s="18">
        <f t="shared" si="5"/>
        <v>0.5</v>
      </c>
      <c r="S13" s="18">
        <f t="shared" si="5"/>
        <v>0.5</v>
      </c>
      <c r="T13" s="18">
        <f t="shared" si="5"/>
        <v>0.5</v>
      </c>
      <c r="U13" s="18">
        <f t="shared" si="5"/>
        <v>0.5</v>
      </c>
      <c r="V13" s="18">
        <f t="shared" si="5"/>
        <v>0.5</v>
      </c>
      <c r="W13" s="18">
        <f t="shared" si="5"/>
        <v>0.5</v>
      </c>
      <c r="X13" s="18">
        <f t="shared" si="5"/>
        <v>0.5</v>
      </c>
    </row>
    <row r="14" spans="1:26" x14ac:dyDescent="0.2">
      <c r="B14" s="12" t="s">
        <v>27</v>
      </c>
      <c r="C14" s="13">
        <v>5</v>
      </c>
      <c r="E14" s="9" t="s">
        <v>44</v>
      </c>
      <c r="F14" s="11">
        <f>1/(1000*1000)</f>
        <v>9.9999999999999995E-7</v>
      </c>
    </row>
    <row r="15" spans="1:26" x14ac:dyDescent="0.2">
      <c r="E15" s="12" t="s">
        <v>45</v>
      </c>
      <c r="F15" s="13">
        <f>1/(1000*1000*1000)</f>
        <v>1.0000000000000001E-9</v>
      </c>
      <c r="J15" s="23" t="s">
        <v>59</v>
      </c>
      <c r="K15" s="23" t="s">
        <v>47</v>
      </c>
      <c r="L15" s="27">
        <f>L9*$F10*L10*$F11*$F13</f>
        <v>2.0000000000000001E-4</v>
      </c>
      <c r="M15" s="27">
        <f t="shared" ref="M15:X15" si="6">M9*$F10*M10*$F11*$F13</f>
        <v>2.1000000000000001E-4</v>
      </c>
      <c r="N15" s="27">
        <f t="shared" si="6"/>
        <v>2.2000000000000001E-4</v>
      </c>
      <c r="O15" s="27">
        <f t="shared" si="6"/>
        <v>2.3000000000000001E-4</v>
      </c>
      <c r="P15" s="27">
        <f t="shared" si="6"/>
        <v>2.4000000000000001E-4</v>
      </c>
      <c r="Q15" s="27">
        <f t="shared" si="6"/>
        <v>2.5000000000000001E-4</v>
      </c>
      <c r="R15" s="27">
        <f t="shared" si="6"/>
        <v>2.6000000000000003E-4</v>
      </c>
      <c r="S15" s="27">
        <f t="shared" si="6"/>
        <v>2.7E-4</v>
      </c>
      <c r="T15" s="27">
        <f t="shared" si="6"/>
        <v>2.8000000000000003E-4</v>
      </c>
      <c r="U15" s="27">
        <f t="shared" si="6"/>
        <v>2.9E-4</v>
      </c>
      <c r="V15" s="27">
        <f t="shared" si="6"/>
        <v>3.0000000000000003E-4</v>
      </c>
      <c r="W15" s="27">
        <f t="shared" si="6"/>
        <v>3.1E-4</v>
      </c>
      <c r="X15" s="27">
        <f t="shared" si="6"/>
        <v>3.2000000000000003E-4</v>
      </c>
      <c r="Z15" s="26">
        <f>SUM(L15:X15)</f>
        <v>3.3799999999999998E-3</v>
      </c>
    </row>
    <row r="16" spans="1:26" x14ac:dyDescent="0.2">
      <c r="K16" s="23" t="s">
        <v>61</v>
      </c>
      <c r="L16" s="24">
        <f>L10*L12*$F12</f>
        <v>2.5000000000000001E-3</v>
      </c>
      <c r="M16" s="24">
        <f t="shared" ref="M16:X16" si="7">M10*M12*$F12</f>
        <v>2.6250000000000002E-3</v>
      </c>
      <c r="N16" s="24">
        <f t="shared" si="7"/>
        <v>2.7500000000000003E-3</v>
      </c>
      <c r="O16" s="24">
        <f t="shared" si="7"/>
        <v>2.8750000000000004E-3</v>
      </c>
      <c r="P16" s="24">
        <f t="shared" si="7"/>
        <v>3.0000000000000001E-3</v>
      </c>
      <c r="Q16" s="24">
        <f t="shared" si="7"/>
        <v>3.1250000000000002E-3</v>
      </c>
      <c r="R16" s="24">
        <f t="shared" si="7"/>
        <v>3.2500000000000003E-3</v>
      </c>
      <c r="S16" s="24">
        <f t="shared" si="7"/>
        <v>3.3750000000000004E-3</v>
      </c>
      <c r="T16" s="24">
        <f t="shared" si="7"/>
        <v>3.5000000000000001E-3</v>
      </c>
      <c r="U16" s="24">
        <f t="shared" si="7"/>
        <v>3.6250000000000002E-3</v>
      </c>
      <c r="V16" s="24">
        <f t="shared" si="7"/>
        <v>3.7500000000000003E-3</v>
      </c>
      <c r="W16" s="24">
        <f t="shared" si="7"/>
        <v>3.8750000000000004E-3</v>
      </c>
      <c r="X16" s="24">
        <f t="shared" si="7"/>
        <v>4.0000000000000001E-3</v>
      </c>
    </row>
    <row r="17" spans="2:26" x14ac:dyDescent="0.2">
      <c r="B17" s="7" t="s">
        <v>46</v>
      </c>
      <c r="C17" s="14"/>
      <c r="D17" s="14"/>
      <c r="E17" s="15" t="s">
        <v>47</v>
      </c>
      <c r="F17" s="15" t="s">
        <v>48</v>
      </c>
      <c r="G17" s="15" t="s">
        <v>49</v>
      </c>
      <c r="H17" s="14"/>
      <c r="I17" s="8"/>
    </row>
    <row r="18" spans="2:26" x14ac:dyDescent="0.2">
      <c r="B18" s="9"/>
      <c r="D18" t="s">
        <v>38</v>
      </c>
      <c r="E18" s="16">
        <f>C9*F10*C10*F11*F13</f>
        <v>2.0000000000000001E-4</v>
      </c>
      <c r="F18" s="24">
        <f>C10*F5*F12</f>
        <v>1.25E-3</v>
      </c>
      <c r="G18">
        <f>E18*F6/1000</f>
        <v>1.0000000000000001E-7</v>
      </c>
      <c r="I18" s="11">
        <f>(E18+E19)/2</f>
        <v>1.5555555555555556E-4</v>
      </c>
      <c r="J18" s="23" t="s">
        <v>60</v>
      </c>
      <c r="K18" s="23" t="s">
        <v>47</v>
      </c>
      <c r="L18" s="28">
        <f>L16*L11*$F13*$F14</f>
        <v>4.9999999999999998E-8</v>
      </c>
      <c r="M18" s="28">
        <f t="shared" ref="M18:X18" si="8">M16*M11*$F13*$F14</f>
        <v>5.25E-8</v>
      </c>
      <c r="N18" s="28">
        <f t="shared" si="8"/>
        <v>5.5000000000000003E-8</v>
      </c>
      <c r="O18" s="28">
        <f t="shared" si="8"/>
        <v>5.7500000000000005E-8</v>
      </c>
      <c r="P18" s="28">
        <f t="shared" si="8"/>
        <v>5.9999999999999995E-8</v>
      </c>
      <c r="Q18" s="28">
        <f t="shared" si="8"/>
        <v>6.2499999999999997E-8</v>
      </c>
      <c r="R18" s="28">
        <f t="shared" si="8"/>
        <v>6.5E-8</v>
      </c>
      <c r="S18" s="28">
        <f t="shared" si="8"/>
        <v>6.7500000000000002E-8</v>
      </c>
      <c r="T18" s="28">
        <f t="shared" si="8"/>
        <v>7.0000000000000005E-8</v>
      </c>
      <c r="U18" s="28">
        <f t="shared" si="8"/>
        <v>7.2500000000000007E-8</v>
      </c>
      <c r="V18" s="28">
        <f t="shared" si="8"/>
        <v>7.500000000000001E-8</v>
      </c>
      <c r="W18" s="28">
        <f t="shared" si="8"/>
        <v>7.7500000000000012E-8</v>
      </c>
      <c r="X18" s="28">
        <f t="shared" si="8"/>
        <v>8.0000000000000002E-8</v>
      </c>
      <c r="Z18" s="26">
        <f>SUM(L18:X18)</f>
        <v>8.4500000000000006E-7</v>
      </c>
    </row>
    <row r="19" spans="2:26" x14ac:dyDescent="0.2">
      <c r="B19" s="9"/>
      <c r="D19" t="s">
        <v>41</v>
      </c>
      <c r="E19" s="16">
        <f>C13*C14*F10*F11*F13</f>
        <v>1.1111111111111112E-4</v>
      </c>
      <c r="F19" s="17">
        <f>C14*F5*F12</f>
        <v>6.2500000000000001E-4</v>
      </c>
      <c r="G19" s="18">
        <f>E19*F6/1000</f>
        <v>5.5555555555555561E-8</v>
      </c>
      <c r="I19" s="11">
        <f>(G18+G19)/2</f>
        <v>7.7777777777777782E-8</v>
      </c>
      <c r="K19" s="23" t="s">
        <v>61</v>
      </c>
      <c r="L19" s="24">
        <f>L16</f>
        <v>2.5000000000000001E-3</v>
      </c>
      <c r="M19" s="24">
        <f t="shared" ref="M19:X19" si="9">M16</f>
        <v>2.6250000000000002E-3</v>
      </c>
      <c r="N19" s="24">
        <f t="shared" si="9"/>
        <v>2.7500000000000003E-3</v>
      </c>
      <c r="O19" s="24">
        <f t="shared" si="9"/>
        <v>2.8750000000000004E-3</v>
      </c>
      <c r="P19" s="24">
        <f t="shared" si="9"/>
        <v>3.0000000000000001E-3</v>
      </c>
      <c r="Q19" s="24">
        <f t="shared" si="9"/>
        <v>3.1250000000000002E-3</v>
      </c>
      <c r="R19" s="24">
        <f t="shared" si="9"/>
        <v>3.2500000000000003E-3</v>
      </c>
      <c r="S19" s="24">
        <f t="shared" si="9"/>
        <v>3.3750000000000004E-3</v>
      </c>
      <c r="T19" s="24">
        <f t="shared" si="9"/>
        <v>3.5000000000000001E-3</v>
      </c>
      <c r="U19" s="24">
        <f t="shared" si="9"/>
        <v>3.6250000000000002E-3</v>
      </c>
      <c r="V19" s="24">
        <f t="shared" si="9"/>
        <v>3.7500000000000003E-3</v>
      </c>
      <c r="W19" s="24">
        <f t="shared" si="9"/>
        <v>3.8750000000000004E-3</v>
      </c>
      <c r="X19" s="24">
        <f t="shared" si="9"/>
        <v>4.0000000000000001E-3</v>
      </c>
    </row>
    <row r="20" spans="2:26" x14ac:dyDescent="0.2">
      <c r="B20" s="9"/>
      <c r="I20" s="11"/>
    </row>
    <row r="21" spans="2:26" x14ac:dyDescent="0.2">
      <c r="B21" s="9" t="s">
        <v>50</v>
      </c>
      <c r="E21" s="19" t="s">
        <v>47</v>
      </c>
      <c r="F21" s="19" t="s">
        <v>51</v>
      </c>
      <c r="G21" s="19" t="s">
        <v>49</v>
      </c>
      <c r="I21" s="11"/>
      <c r="J21" s="25" t="s">
        <v>62</v>
      </c>
      <c r="K21" s="23" t="s">
        <v>47</v>
      </c>
      <c r="L21" s="28">
        <f>L19*L11*$F14*$F13</f>
        <v>4.9999999999999998E-8</v>
      </c>
      <c r="M21" s="28">
        <f t="shared" ref="M21:X21" si="10">M19*M11*$F14*$F13</f>
        <v>5.25E-8</v>
      </c>
      <c r="N21" s="28">
        <f t="shared" si="10"/>
        <v>5.5000000000000003E-8</v>
      </c>
      <c r="O21" s="28">
        <f t="shared" si="10"/>
        <v>5.7500000000000005E-8</v>
      </c>
      <c r="P21" s="28">
        <f t="shared" si="10"/>
        <v>5.9999999999999995E-8</v>
      </c>
      <c r="Q21" s="28">
        <f t="shared" si="10"/>
        <v>6.2499999999999997E-8</v>
      </c>
      <c r="R21" s="28">
        <f t="shared" si="10"/>
        <v>6.5E-8</v>
      </c>
      <c r="S21" s="28">
        <f t="shared" si="10"/>
        <v>6.7500000000000002E-8</v>
      </c>
      <c r="T21" s="28">
        <f t="shared" si="10"/>
        <v>7.0000000000000005E-8</v>
      </c>
      <c r="U21" s="28">
        <f t="shared" si="10"/>
        <v>7.2500000000000007E-8</v>
      </c>
      <c r="V21" s="28">
        <f t="shared" si="10"/>
        <v>7.500000000000001E-8</v>
      </c>
      <c r="W21" s="28">
        <f t="shared" si="10"/>
        <v>7.7500000000000012E-8</v>
      </c>
      <c r="X21" s="28">
        <f t="shared" si="10"/>
        <v>8.0000000000000002E-8</v>
      </c>
      <c r="Z21" s="26">
        <f>SUM(L21:X21)</f>
        <v>8.4500000000000006E-7</v>
      </c>
    </row>
    <row r="22" spans="2:26" x14ac:dyDescent="0.2">
      <c r="B22" s="9"/>
      <c r="D22" t="s">
        <v>38</v>
      </c>
      <c r="E22" s="24">
        <f>F18*F4*F13*F14</f>
        <v>2.4999999999999999E-8</v>
      </c>
      <c r="F22">
        <f>F18</f>
        <v>1.25E-3</v>
      </c>
      <c r="G22">
        <f>E22*F6/F14*F15</f>
        <v>1.2500000000000002E-11</v>
      </c>
      <c r="I22" s="11">
        <f>(E22+E23)/2</f>
        <v>1.8749999999999999E-8</v>
      </c>
    </row>
    <row r="23" spans="2:26" x14ac:dyDescent="0.2">
      <c r="B23" s="9"/>
      <c r="D23" t="s">
        <v>41</v>
      </c>
      <c r="E23">
        <f>F19*F4*F13*F14</f>
        <v>1.2499999999999999E-8</v>
      </c>
      <c r="F23">
        <f>F19</f>
        <v>6.2500000000000001E-4</v>
      </c>
      <c r="G23" s="18">
        <f>E23*F6/F14*F15</f>
        <v>6.250000000000001E-12</v>
      </c>
      <c r="I23" s="11">
        <f>(G22+G23)/2</f>
        <v>9.3750000000000016E-12</v>
      </c>
    </row>
    <row r="24" spans="2:26" x14ac:dyDescent="0.2">
      <c r="B24" s="9"/>
      <c r="I24" s="20"/>
    </row>
    <row r="25" spans="2:26" x14ac:dyDescent="0.2">
      <c r="B25" s="9" t="s">
        <v>52</v>
      </c>
      <c r="E25" t="s">
        <v>47</v>
      </c>
      <c r="G25" t="s">
        <v>49</v>
      </c>
      <c r="I25" s="11"/>
    </row>
    <row r="26" spans="2:26" x14ac:dyDescent="0.2">
      <c r="B26" s="9"/>
      <c r="D26" t="s">
        <v>38</v>
      </c>
      <c r="E26">
        <f>F22*F4*F14*F13</f>
        <v>2.4999999999999999E-8</v>
      </c>
      <c r="G26">
        <f>E26*F6/F14*F15</f>
        <v>1.2500000000000002E-11</v>
      </c>
      <c r="I26" s="11">
        <f>(E26+E27)/2</f>
        <v>1.8749999999999999E-8</v>
      </c>
    </row>
    <row r="27" spans="2:26" x14ac:dyDescent="0.2">
      <c r="B27" s="12"/>
      <c r="C27" s="21"/>
      <c r="D27" s="21" t="s">
        <v>41</v>
      </c>
      <c r="E27" s="21">
        <f>F23*F4*F14*F13</f>
        <v>1.2499999999999999E-8</v>
      </c>
      <c r="F27" s="21"/>
      <c r="G27" s="21">
        <f>E27*F6/F14*F15</f>
        <v>6.250000000000001E-12</v>
      </c>
      <c r="H27" s="21"/>
      <c r="I27" s="13">
        <f>(G26+G27)/2</f>
        <v>9.3750000000000016E-12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zoomScaleNormal="100" workbookViewId="0"/>
  </sheetViews>
  <sheetFormatPr baseColWidth="10" defaultColWidth="14.5" defaultRowHeight="15" x14ac:dyDescent="0.2"/>
  <sheetData>
    <row r="1" spans="1:2" ht="15" customHeight="1" x14ac:dyDescent="0.2">
      <c r="A1" s="22" t="s">
        <v>53</v>
      </c>
      <c r="B1" s="22" t="s">
        <v>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zoomScaleNormal="100" workbookViewId="0"/>
  </sheetViews>
  <sheetFormatPr baseColWidth="10" defaultColWidth="14.5" defaultRowHeight="15" x14ac:dyDescent="0.2"/>
  <sheetData>
    <row r="1" spans="1:2" ht="15" customHeight="1" x14ac:dyDescent="0.2">
      <c r="A1" s="22" t="s">
        <v>55</v>
      </c>
      <c r="B1" s="22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changes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5</cp:revision>
  <dcterms:created xsi:type="dcterms:W3CDTF">2020-04-23T17:14:05Z</dcterms:created>
  <dcterms:modified xsi:type="dcterms:W3CDTF">2021-08-26T10:14:50Z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