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029"/>
  <workbookPr showInkAnnotation="0" codeName="ThisWorkbook" autoCompressPictures="0"/>
  <mc:AlternateContent xmlns:mc="http://schemas.openxmlformats.org/markup-compatibility/2006">
    <mc:Choice Requires="x15">
      <x15ac:absPath xmlns:x15ac="http://schemas.microsoft.com/office/spreadsheetml/2010/11/ac" url="C:\Users\willb\Desktop\Assurance Final Docs\"/>
    </mc:Choice>
  </mc:AlternateContent>
  <xr:revisionPtr revIDLastSave="0" documentId="13_ncr:1_{FBE970A8-EAAE-4F92-8B87-A3FE3B6C8572}" xr6:coauthVersionLast="45" xr6:coauthVersionMax="45" xr10:uidLastSave="{00000000-0000-0000-0000-000000000000}"/>
  <bookViews>
    <workbookView xWindow="-110" yWindow="-110" windowWidth="19420" windowHeight="10420" tabRatio="884" xr2:uid="{00000000-000D-0000-FFFF-FFFF00000000}"/>
  </bookViews>
  <sheets>
    <sheet name="Title" sheetId="7" r:id="rId1"/>
    <sheet name="Checklist SRP Standard" sheetId="1" r:id="rId2"/>
    <sheet name="Guidance to R4, R5 and R10" sheetId="15" r:id="rId3"/>
    <sheet name="Indicator Dashboard" sheetId="16" r:id="rId4"/>
    <sheet name="PI8 - Pesticide use" sheetId="17" r:id="rId5"/>
    <sheet name="PI10 H&amp;S" sheetId="18" r:id="rId6"/>
    <sheet name="PI11Child Labor" sheetId="19" r:id="rId7"/>
    <sheet name="PI12 Women's empowerment" sheetId="20" r:id="rId8"/>
    <sheet name="Results" sheetId="5" r:id="rId9"/>
    <sheet name="To &quot;Data Aggregation Tool&quot;" sheetId="6" r:id="rId10"/>
  </sheets>
  <definedNames>
    <definedName name="_xlnm._FilterDatabase" localSheetId="1" hidden="1">'Checklist SRP Standard'!$B$43:$I$153</definedName>
    <definedName name="Five">'Checklist SRP Standard'!$Y$6:$Y$10</definedName>
    <definedName name="Four">'Checklist SRP Standard'!$Z$6:$Z$9</definedName>
    <definedName name="FS">'Checklist SRP Standard'!$AJ$6:$AJ$9</definedName>
    <definedName name="IF">'Checklist SRP Standard'!$AE$6:$AE$9</definedName>
    <definedName name="irr">'Checklist SRP Standard'!$AK$6:$AK$9</definedName>
    <definedName name="minf">'Checklist SRP Standard'!$AF$6:$AF$8</definedName>
    <definedName name="Minfi">'Checklist SRP Standard'!$AG$6:$AG$9</definedName>
    <definedName name="mint">'Checklist SRP Standard'!$AH$6:$AH$7</definedName>
    <definedName name="Riva">'Checklist SRP Standard'!$AM$6:$AM$7</definedName>
    <definedName name="Season">'Checklist SRP Standard'!$AL$6:$AL$8</definedName>
    <definedName name="Size">'Checklist SRP Standard'!$AI$6:$AI$8</definedName>
    <definedName name="three">'Checklist SRP Standard'!$AA$6:$AA$8</definedName>
    <definedName name="two">'Checklist SRP Standard'!$AB$6:$AB$7</definedName>
    <definedName name="YN">'Checklist SRP Standard'!$AC$6:$AC$7</definedName>
  </definedName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88" i="1" l="1"/>
  <c r="I92" i="1"/>
  <c r="I96" i="1"/>
  <c r="I85" i="1"/>
  <c r="L85" i="1"/>
  <c r="I44" i="1"/>
  <c r="K44" i="1"/>
  <c r="I48" i="1"/>
  <c r="K48" i="1"/>
  <c r="I52" i="1"/>
  <c r="K52" i="1"/>
  <c r="I62" i="1"/>
  <c r="K62" i="1"/>
  <c r="I57" i="1"/>
  <c r="K57" i="1"/>
  <c r="I66" i="1"/>
  <c r="K66" i="1"/>
  <c r="I70" i="1"/>
  <c r="K70" i="1"/>
  <c r="I73" i="1"/>
  <c r="K73" i="1"/>
  <c r="I80" i="1"/>
  <c r="K80" i="1"/>
  <c r="K88" i="1"/>
  <c r="K92" i="1"/>
  <c r="K96" i="1"/>
  <c r="F35" i="1"/>
  <c r="I100" i="1"/>
  <c r="K100" i="1"/>
  <c r="I105" i="1"/>
  <c r="K105" i="1"/>
  <c r="I110" i="1"/>
  <c r="K110" i="1"/>
  <c r="I115" i="1"/>
  <c r="K115" i="1"/>
  <c r="I122" i="1"/>
  <c r="K122" i="1"/>
  <c r="I126" i="1"/>
  <c r="K126" i="1"/>
  <c r="I131" i="1"/>
  <c r="K131" i="1"/>
  <c r="I136" i="1"/>
  <c r="K136" i="1"/>
  <c r="I142" i="1"/>
  <c r="K142" i="1"/>
  <c r="I148" i="1"/>
  <c r="K148" i="1"/>
  <c r="I155" i="1"/>
  <c r="K155" i="1"/>
  <c r="I161" i="1"/>
  <c r="K161" i="1"/>
  <c r="I167" i="1"/>
  <c r="K167" i="1"/>
  <c r="I173" i="1"/>
  <c r="K173" i="1"/>
  <c r="I177" i="1"/>
  <c r="K177" i="1"/>
  <c r="I181" i="1"/>
  <c r="K181" i="1"/>
  <c r="F36" i="1"/>
  <c r="I186" i="1"/>
  <c r="K186" i="1"/>
  <c r="F37" i="1"/>
  <c r="I191" i="1"/>
  <c r="K191" i="1"/>
  <c r="I196" i="1"/>
  <c r="K196" i="1"/>
  <c r="I200" i="1"/>
  <c r="K200" i="1"/>
  <c r="I205" i="1"/>
  <c r="K205" i="1"/>
  <c r="I208" i="1"/>
  <c r="K208" i="1"/>
  <c r="I211" i="1"/>
  <c r="K211" i="1"/>
  <c r="I215" i="1"/>
  <c r="K215" i="1"/>
  <c r="I220" i="1"/>
  <c r="K220" i="1"/>
  <c r="I224" i="1"/>
  <c r="K224" i="1"/>
  <c r="I227" i="1"/>
  <c r="K227" i="1"/>
  <c r="I231" i="1"/>
  <c r="K231" i="1"/>
  <c r="I235" i="1"/>
  <c r="K235" i="1"/>
  <c r="I241" i="1"/>
  <c r="K241" i="1"/>
  <c r="F38" i="1"/>
  <c r="I245" i="1"/>
  <c r="K245" i="1"/>
  <c r="F39" i="1"/>
  <c r="I250" i="1"/>
  <c r="K250" i="1"/>
  <c r="F40" i="1"/>
  <c r="I255" i="1"/>
  <c r="K255" i="1"/>
  <c r="I258" i="1"/>
  <c r="K258" i="1"/>
  <c r="I261" i="1"/>
  <c r="K261" i="1"/>
  <c r="I264" i="1"/>
  <c r="K264" i="1"/>
  <c r="AA25" i="1"/>
  <c r="AA27" i="1"/>
  <c r="AA26" i="1"/>
  <c r="B78" i="6"/>
  <c r="BI14" i="6"/>
  <c r="B77" i="6"/>
  <c r="BH14" i="6"/>
  <c r="B76" i="6"/>
  <c r="BG14" i="6"/>
  <c r="B75" i="6"/>
  <c r="BF14" i="6"/>
  <c r="B74" i="6"/>
  <c r="BE14" i="6"/>
  <c r="B73" i="6"/>
  <c r="BD14" i="6"/>
  <c r="B72" i="6"/>
  <c r="BC14" i="6"/>
  <c r="B71" i="6"/>
  <c r="BB14" i="6"/>
  <c r="B70" i="6"/>
  <c r="BA14" i="6"/>
  <c r="B69" i="6"/>
  <c r="AZ14" i="6"/>
  <c r="B68" i="6"/>
  <c r="AY14" i="6"/>
  <c r="B67" i="6"/>
  <c r="AX14" i="6"/>
  <c r="B66" i="6"/>
  <c r="AW14" i="6"/>
  <c r="B65" i="6"/>
  <c r="AV14" i="6"/>
  <c r="B64" i="6"/>
  <c r="AU14" i="6"/>
  <c r="B63" i="6"/>
  <c r="AT14" i="6"/>
  <c r="B62" i="6"/>
  <c r="AS14" i="6"/>
  <c r="B61" i="6"/>
  <c r="AR14" i="6"/>
  <c r="B60" i="6"/>
  <c r="AQ14" i="6"/>
  <c r="B59" i="6"/>
  <c r="AP14" i="6"/>
  <c r="B58" i="6"/>
  <c r="AO14" i="6"/>
  <c r="B57" i="6"/>
  <c r="AN14" i="6"/>
  <c r="B56" i="6"/>
  <c r="AM14" i="6"/>
  <c r="B55" i="6"/>
  <c r="B54" i="6"/>
  <c r="AK14" i="6"/>
  <c r="B53" i="6"/>
  <c r="B52" i="6"/>
  <c r="AI14" i="6"/>
  <c r="B51" i="6"/>
  <c r="AH14" i="6"/>
  <c r="B50" i="6"/>
  <c r="AG14" i="6"/>
  <c r="B49" i="6"/>
  <c r="L235" i="1"/>
  <c r="L126" i="1"/>
  <c r="L110" i="1"/>
  <c r="L105" i="1"/>
  <c r="L100" i="1"/>
  <c r="L62" i="1"/>
  <c r="L167" i="1"/>
  <c r="L161" i="1"/>
  <c r="L155" i="1"/>
  <c r="L148" i="1"/>
  <c r="L142" i="1"/>
  <c r="L136" i="1"/>
  <c r="B127" i="6"/>
  <c r="DF14" i="6"/>
  <c r="B126" i="6"/>
  <c r="B125" i="6"/>
  <c r="DD14" i="6"/>
  <c r="B124" i="6"/>
  <c r="DC14" i="6"/>
  <c r="B123" i="6"/>
  <c r="DB14" i="6"/>
  <c r="B122" i="6"/>
  <c r="DA14" i="6"/>
  <c r="B121" i="6"/>
  <c r="CZ14" i="6"/>
  <c r="B120" i="6"/>
  <c r="CY14" i="6"/>
  <c r="B119" i="6"/>
  <c r="CX14" i="6"/>
  <c r="B118" i="6"/>
  <c r="B117" i="6"/>
  <c r="CV14" i="6"/>
  <c r="B116" i="6"/>
  <c r="CU14" i="6"/>
  <c r="B115" i="6"/>
  <c r="CT14" i="6"/>
  <c r="B114" i="6"/>
  <c r="CS14" i="6"/>
  <c r="B113" i="6"/>
  <c r="CR14" i="6"/>
  <c r="B112" i="6"/>
  <c r="B111" i="6"/>
  <c r="CP14" i="6"/>
  <c r="B110" i="6"/>
  <c r="B109" i="6"/>
  <c r="CN14" i="6"/>
  <c r="B108" i="6"/>
  <c r="CM14" i="6"/>
  <c r="B107" i="6"/>
  <c r="CL14" i="6"/>
  <c r="B106" i="6"/>
  <c r="CK14" i="6"/>
  <c r="B105" i="6"/>
  <c r="CJ14" i="6"/>
  <c r="B104" i="6"/>
  <c r="CI14" i="6"/>
  <c r="B103" i="6"/>
  <c r="CH14" i="6"/>
  <c r="B102" i="6"/>
  <c r="B101" i="6"/>
  <c r="CF14" i="6"/>
  <c r="B100" i="6"/>
  <c r="CE14" i="6"/>
  <c r="B99" i="6"/>
  <c r="CD14" i="6"/>
  <c r="B98" i="6"/>
  <c r="CC14" i="6"/>
  <c r="B97" i="6"/>
  <c r="CB14" i="6"/>
  <c r="B96" i="6"/>
  <c r="CA14" i="6"/>
  <c r="B95" i="6"/>
  <c r="BZ14" i="6"/>
  <c r="B91" i="6"/>
  <c r="BV14" i="6"/>
  <c r="B89" i="6"/>
  <c r="BT14" i="6"/>
  <c r="B88" i="6"/>
  <c r="BS14" i="6"/>
  <c r="B87" i="6"/>
  <c r="BR14" i="6"/>
  <c r="B86" i="6"/>
  <c r="BQ14" i="6"/>
  <c r="B85" i="6"/>
  <c r="BP14" i="6"/>
  <c r="B84" i="6"/>
  <c r="BO14" i="6"/>
  <c r="B83" i="6"/>
  <c r="BN14" i="6"/>
  <c r="B82" i="6"/>
  <c r="B81" i="6"/>
  <c r="BL14" i="6"/>
  <c r="B80" i="6"/>
  <c r="BK14" i="6"/>
  <c r="B79" i="6"/>
  <c r="BJ14" i="6"/>
  <c r="G18" i="19"/>
  <c r="G10" i="19"/>
  <c r="G24" i="19"/>
  <c r="B7" i="19"/>
  <c r="D25" i="16"/>
  <c r="G11" i="18"/>
  <c r="G22" i="18"/>
  <c r="G26" i="18"/>
  <c r="G29" i="18"/>
  <c r="G33" i="18"/>
  <c r="G39" i="18"/>
  <c r="G43" i="18"/>
  <c r="E90" i="5"/>
  <c r="G63" i="17"/>
  <c r="G80" i="17"/>
  <c r="G90" i="17"/>
  <c r="E88" i="5"/>
  <c r="E87" i="5"/>
  <c r="E86" i="5"/>
  <c r="E85" i="5"/>
  <c r="E84" i="5"/>
  <c r="E83" i="5"/>
  <c r="E82" i="5"/>
  <c r="E81" i="5"/>
  <c r="E80" i="5"/>
  <c r="E79" i="5"/>
  <c r="E78" i="5"/>
  <c r="G10" i="20"/>
  <c r="G13" i="20"/>
  <c r="G16" i="20"/>
  <c r="G19" i="20"/>
  <c r="G22" i="20"/>
  <c r="G25" i="20"/>
  <c r="G28" i="20"/>
  <c r="G31" i="20"/>
  <c r="G34" i="20"/>
  <c r="G37" i="20"/>
  <c r="B7" i="20"/>
  <c r="D27" i="16"/>
  <c r="G46" i="18"/>
  <c r="G50" i="18"/>
  <c r="G54" i="18"/>
  <c r="B7" i="18"/>
  <c r="D24" i="16"/>
  <c r="G10" i="17"/>
  <c r="G23" i="17"/>
  <c r="G30" i="17"/>
  <c r="G34" i="17"/>
  <c r="G38" i="17"/>
  <c r="G49" i="17"/>
  <c r="G104" i="17"/>
  <c r="B7" i="17"/>
  <c r="D20" i="16"/>
  <c r="L264" i="1"/>
  <c r="L261" i="1"/>
  <c r="L258" i="1"/>
  <c r="L255" i="1"/>
  <c r="L250" i="1"/>
  <c r="L245" i="1"/>
  <c r="AF14" i="6"/>
  <c r="B130" i="6"/>
  <c r="DI14" i="6"/>
  <c r="L186" i="1"/>
  <c r="CQ14" i="6"/>
  <c r="AL14" i="6"/>
  <c r="AJ14" i="6"/>
  <c r="B48" i="6"/>
  <c r="AE14" i="6"/>
  <c r="B47" i="6"/>
  <c r="AD14" i="6"/>
  <c r="B46" i="6"/>
  <c r="AC14" i="6"/>
  <c r="B45" i="6"/>
  <c r="AB14" i="6"/>
  <c r="B44" i="6"/>
  <c r="AA14" i="6"/>
  <c r="B43" i="6"/>
  <c r="Z14" i="6"/>
  <c r="B42" i="6"/>
  <c r="Y14" i="6"/>
  <c r="B41" i="6"/>
  <c r="X14" i="6"/>
  <c r="B40" i="6"/>
  <c r="W14" i="6"/>
  <c r="B39" i="6"/>
  <c r="V14" i="6"/>
  <c r="B38" i="6"/>
  <c r="U14" i="6"/>
  <c r="B37" i="6"/>
  <c r="T14" i="6"/>
  <c r="B36" i="6"/>
  <c r="S14" i="6"/>
  <c r="B35" i="6"/>
  <c r="R14" i="6"/>
  <c r="B34" i="6"/>
  <c r="Q14" i="6"/>
  <c r="B33" i="6"/>
  <c r="P14" i="6"/>
  <c r="B32" i="6"/>
  <c r="O14" i="6"/>
  <c r="B31" i="6"/>
  <c r="N14" i="6"/>
  <c r="B30" i="6"/>
  <c r="M14" i="6"/>
  <c r="B29" i="6"/>
  <c r="L14" i="6"/>
  <c r="B28" i="6"/>
  <c r="K14" i="6"/>
  <c r="B27" i="6"/>
  <c r="J14" i="6"/>
  <c r="B26" i="6"/>
  <c r="I14" i="6"/>
  <c r="B25" i="6"/>
  <c r="H14" i="6"/>
  <c r="B24" i="6"/>
  <c r="G14" i="6"/>
  <c r="B23" i="6"/>
  <c r="F14" i="6"/>
  <c r="B22" i="6"/>
  <c r="E14" i="6"/>
  <c r="B21" i="6"/>
  <c r="D14" i="6"/>
  <c r="B20" i="6"/>
  <c r="C14" i="6"/>
  <c r="B19" i="6"/>
  <c r="B14" i="6"/>
  <c r="DE14" i="6"/>
  <c r="CW14" i="6"/>
  <c r="CO14" i="6"/>
  <c r="CG14" i="6"/>
  <c r="BM14" i="6"/>
  <c r="L52" i="1"/>
  <c r="L205" i="1"/>
  <c r="L208" i="1"/>
  <c r="L211" i="1"/>
  <c r="L215" i="1"/>
  <c r="L220" i="1"/>
  <c r="L224" i="1"/>
  <c r="L227" i="1"/>
  <c r="L231" i="1"/>
  <c r="L241" i="1"/>
  <c r="L66" i="1"/>
  <c r="L92" i="1"/>
  <c r="L96" i="1"/>
  <c r="L122" i="1"/>
  <c r="L196" i="1"/>
  <c r="L200" i="1"/>
  <c r="L70" i="1"/>
  <c r="L73" i="1"/>
  <c r="L115" i="1"/>
  <c r="L57" i="1"/>
  <c r="L173" i="1"/>
  <c r="L177" i="1"/>
  <c r="L181" i="1"/>
  <c r="L44" i="1"/>
  <c r="L48" i="1"/>
  <c r="L80" i="1"/>
  <c r="AO6" i="1"/>
  <c r="B94" i="6"/>
  <c r="BY14" i="6"/>
  <c r="E93" i="5"/>
  <c r="H93" i="5"/>
  <c r="E89" i="5"/>
  <c r="H89" i="5"/>
  <c r="B90" i="6"/>
  <c r="BU14" i="6"/>
  <c r="E92" i="5"/>
  <c r="H92" i="5"/>
  <c r="B93" i="6"/>
  <c r="BX14" i="6"/>
  <c r="E91" i="5"/>
  <c r="H91" i="5"/>
  <c r="B92" i="6"/>
  <c r="BW14" i="6"/>
  <c r="L131" i="1"/>
  <c r="B132" i="6"/>
  <c r="DK14" i="6"/>
  <c r="L191" i="1"/>
  <c r="AR25" i="1"/>
  <c r="C17" i="5"/>
  <c r="AR26" i="1"/>
  <c r="C18" i="5"/>
  <c r="AR23" i="1"/>
  <c r="C15" i="5"/>
  <c r="L88" i="1"/>
  <c r="AR27" i="1"/>
  <c r="C19" i="5"/>
  <c r="B133" i="6"/>
  <c r="DL14" i="6"/>
  <c r="AP13" i="1"/>
  <c r="B129" i="6"/>
  <c r="DH14" i="6"/>
  <c r="B131" i="6"/>
  <c r="DJ14" i="6"/>
  <c r="AR21" i="1"/>
  <c r="C13" i="5"/>
  <c r="AB31" i="1"/>
  <c r="B53" i="5"/>
  <c r="AR20" i="1"/>
  <c r="C12" i="5"/>
  <c r="AB29" i="1"/>
  <c r="E44" i="5"/>
  <c r="B128" i="6"/>
  <c r="DG14" i="6"/>
  <c r="AQ25" i="1"/>
  <c r="AQ26" i="1"/>
  <c r="B18" i="5"/>
  <c r="D18" i="5"/>
  <c r="AR24" i="1"/>
  <c r="C16" i="5"/>
  <c r="AQ23" i="1"/>
  <c r="B15" i="5"/>
  <c r="D15" i="5"/>
  <c r="AQ27" i="1"/>
  <c r="B19" i="5"/>
  <c r="D19" i="5"/>
  <c r="AA29" i="1"/>
  <c r="D39" i="5"/>
  <c r="E39" i="5"/>
  <c r="AB30" i="1"/>
  <c r="E65" i="5"/>
  <c r="AR22" i="1"/>
  <c r="C14" i="5"/>
  <c r="AQ21" i="1"/>
  <c r="B13" i="5"/>
  <c r="D13" i="5"/>
  <c r="AQ20" i="1"/>
  <c r="B12" i="5"/>
  <c r="D12" i="5"/>
  <c r="AA30" i="1"/>
  <c r="D60" i="5"/>
  <c r="E60" i="5"/>
  <c r="AQ22" i="1"/>
  <c r="B14" i="5"/>
  <c r="D14" i="5"/>
  <c r="AA31" i="1"/>
  <c r="A48" i="5"/>
  <c r="B48" i="5"/>
  <c r="B17" i="5"/>
  <c r="D17" i="5"/>
  <c r="F13" i="1"/>
  <c r="C4" i="5"/>
  <c r="AQ24" i="1"/>
  <c r="AB26" i="1"/>
  <c r="E35" i="5"/>
  <c r="AB28" i="1"/>
  <c r="B65" i="5"/>
  <c r="AB27" i="1"/>
  <c r="B44" i="5"/>
  <c r="AB25" i="1"/>
  <c r="B35" i="5"/>
  <c r="B16" i="5"/>
  <c r="D16" i="5"/>
  <c r="AO12" i="1"/>
  <c r="AO11" i="1"/>
  <c r="A30" i="5"/>
  <c r="B30" i="5"/>
  <c r="F12" i="1"/>
  <c r="C3" i="5"/>
  <c r="AA28" i="1"/>
  <c r="A60" i="5"/>
  <c r="B60" i="5"/>
  <c r="AO10" i="1"/>
  <c r="AO5" i="1"/>
  <c r="A39" i="5"/>
  <c r="B39" i="5"/>
  <c r="D30" i="5"/>
  <c r="E30"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Pasuquin, Estela (IRRI)</author>
  </authors>
  <commentList>
    <comment ref="G227" authorId="0" shapeId="0" xr:uid="{00000000-0006-0000-0100-000001000000}">
      <text>
        <r>
          <rPr>
            <b/>
            <sz val="9"/>
            <color indexed="81"/>
            <rFont val="Tahoma"/>
            <charset val="1"/>
          </rPr>
          <t>Pasuquin, Estela (IRRI):</t>
        </r>
        <r>
          <rPr>
            <sz val="9"/>
            <color indexed="81"/>
            <rFont val="Tahoma"/>
            <charset val="1"/>
          </rPr>
          <t xml:space="preserve">
Shouldn't this be n/a?</t>
        </r>
      </text>
    </comment>
    <comment ref="G231" authorId="0" shapeId="0" xr:uid="{00000000-0006-0000-0100-000002000000}">
      <text>
        <r>
          <rPr>
            <b/>
            <sz val="9"/>
            <color indexed="81"/>
            <rFont val="Tahoma"/>
            <charset val="1"/>
          </rPr>
          <t>Pasuquin, Estela (IRRI):</t>
        </r>
        <r>
          <rPr>
            <sz val="9"/>
            <color indexed="81"/>
            <rFont val="Tahoma"/>
            <charset val="1"/>
          </rPr>
          <t xml:space="preserve">
Shouldn't this be n/a? Why shld we give points if there is no storage?</t>
        </r>
      </text>
    </comment>
  </commentList>
</comments>
</file>

<file path=xl/sharedStrings.xml><?xml version="1.0" encoding="utf-8"?>
<sst xmlns="http://schemas.openxmlformats.org/spreadsheetml/2006/main" count="1555" uniqueCount="975">
  <si>
    <t>10.1</t>
  </si>
  <si>
    <t>10.2</t>
  </si>
  <si>
    <t>10.3</t>
  </si>
  <si>
    <t>c</t>
  </si>
  <si>
    <t>d</t>
  </si>
  <si>
    <t>b</t>
  </si>
  <si>
    <t>a</t>
  </si>
  <si>
    <t>X</t>
  </si>
  <si>
    <t>Points</t>
  </si>
  <si>
    <t>Threshold (Y/N)</t>
  </si>
  <si>
    <t>Food safety</t>
  </si>
  <si>
    <t>Water, nutrients, pesticides</t>
  </si>
  <si>
    <t>Biodiversity</t>
  </si>
  <si>
    <t>Community</t>
  </si>
  <si>
    <t>GHG</t>
  </si>
  <si>
    <t>H&amp;S, Labour rights, Child labour</t>
  </si>
  <si>
    <t>Score on standard</t>
  </si>
  <si>
    <t>max score</t>
  </si>
  <si>
    <t xml:space="preserve">Missed Thresholds </t>
  </si>
  <si>
    <t>Requirement</t>
  </si>
  <si>
    <t>Do you irrigate?</t>
  </si>
  <si>
    <t>Do you dry your rice yourself?</t>
  </si>
  <si>
    <t>Do you have children below the age of 18 working on the farm?</t>
  </si>
  <si>
    <t>Do you have hired workers?</t>
  </si>
  <si>
    <t>Answer</t>
  </si>
  <si>
    <t>Filter on/off</t>
  </si>
  <si>
    <t>Do you store your rice?</t>
  </si>
  <si>
    <t>Answers options</t>
  </si>
  <si>
    <t>Drop Down lists</t>
  </si>
  <si>
    <t>Overall score</t>
  </si>
  <si>
    <t>x</t>
  </si>
  <si>
    <t>Score (hidden)</t>
  </si>
  <si>
    <t>e</t>
  </si>
  <si>
    <t>Yes</t>
  </si>
  <si>
    <t>No</t>
  </si>
  <si>
    <t>Not Applicable</t>
  </si>
  <si>
    <t>Comments</t>
  </si>
  <si>
    <t>a) There is no use of inorganic fertilizers.</t>
  </si>
  <si>
    <t>a) There is no use of pesticides.</t>
  </si>
  <si>
    <t>b) Instructions followed on application method, pre-harvest intervals and dosage.</t>
  </si>
  <si>
    <t>a) No workers or working family members, and first aid supplies are available on-farm.</t>
  </si>
  <si>
    <t>Health and Safety</t>
  </si>
  <si>
    <t>b) Pesticide applicators participated in a training session in the past 3 years.</t>
  </si>
  <si>
    <t>b) Washing and changing facilities are available.</t>
  </si>
  <si>
    <t>c) Pesticides are applied by pregnant or lactating women or by children below 18 years, or by persons who suffer from chronic or respiratory diseases.</t>
  </si>
  <si>
    <t>d) Recommended, or 48 hours re-entry times are not observed or not communicated.</t>
  </si>
  <si>
    <t>a) There is no use of pesticides or inorganic fertilizers.</t>
  </si>
  <si>
    <t>b) Children below the minimum age are working on the farm, but there are deliberate and evidenced efforts to stop the children from working and to get them into education.</t>
  </si>
  <si>
    <t>c) Children below the minimum age are working on the farm, and no deliberate and evidenced efforts were made to stop the children from working and to get them into education.</t>
  </si>
  <si>
    <r>
      <rPr>
        <b/>
        <sz val="11"/>
        <color theme="1"/>
        <rFont val="Calibri"/>
        <family val="2"/>
        <scheme val="minor"/>
      </rPr>
      <t>Education</t>
    </r>
    <r>
      <rPr>
        <sz val="11"/>
        <color theme="1"/>
        <rFont val="Calibri"/>
        <family val="2"/>
        <scheme val="minor"/>
      </rPr>
      <t xml:space="preserve">
Children living on the farm in the age of compulsory schooling go to school all year long.
</t>
    </r>
  </si>
  <si>
    <t>Farm Management</t>
  </si>
  <si>
    <t>1-3</t>
  </si>
  <si>
    <t>4-9</t>
  </si>
  <si>
    <t>Pre-planting</t>
  </si>
  <si>
    <t>Water use</t>
  </si>
  <si>
    <t>10-14</t>
  </si>
  <si>
    <t>Nutrient Management</t>
  </si>
  <si>
    <t>15-18</t>
  </si>
  <si>
    <t>Pest Management</t>
  </si>
  <si>
    <t>Harvest and Post Harvest</t>
  </si>
  <si>
    <t>Testing</t>
  </si>
  <si>
    <t>total sum scor column</t>
  </si>
  <si>
    <t>Sumif range van alle non applicables</t>
  </si>
  <si>
    <t># Not applicable</t>
  </si>
  <si>
    <t>max totaal</t>
  </si>
  <si>
    <t>Final score</t>
  </si>
  <si>
    <t>yield, productivity</t>
  </si>
  <si>
    <t>Results</t>
  </si>
  <si>
    <t>thresholds not met</t>
  </si>
  <si>
    <t>score</t>
  </si>
  <si>
    <t>Back calculations</t>
  </si>
  <si>
    <t xml:space="preserve">Sustainable Rice Platform </t>
  </si>
  <si>
    <t>Standard on Sustainable Rice Cultivation</t>
  </si>
  <si>
    <t>Missed</t>
  </si>
  <si>
    <t>Thresholds</t>
  </si>
  <si>
    <t>How to use the data to aggregate?</t>
  </si>
  <si>
    <t>Pre Planting</t>
  </si>
  <si>
    <t>Water Management</t>
  </si>
  <si>
    <t>Labour</t>
  </si>
  <si>
    <t>Pts</t>
  </si>
  <si>
    <t>n/a</t>
  </si>
  <si>
    <t>Chapter</t>
  </si>
  <si>
    <t>Score</t>
  </si>
  <si>
    <t>Thresholds not met</t>
  </si>
  <si>
    <t>Total score on standard</t>
  </si>
  <si>
    <t xml:space="preserve">Do you have a crop calendar? 
How do you use it? </t>
  </si>
  <si>
    <t xml:space="preserve">Where has the farmer purchase his/her seeds?
In case farmer has his own seeds, ask how they know they are good quality seeds? </t>
  </si>
  <si>
    <t>In this case there is not enough water from other sources and farmer is pumping water from the ground</t>
  </si>
  <si>
    <t>In case of no irrigation - skip this question
In case of any kind of irrigation, how do you make sure you are using clean water?</t>
  </si>
  <si>
    <t>Are there laws or guidelines about how much water you use for rice farming? 
Are you involved in any discussions in your community or municipality about weather there should be guidance about water usage?</t>
  </si>
  <si>
    <t xml:space="preserve">How and when did you dry your rice? </t>
  </si>
  <si>
    <t xml:space="preserve">After the use of pesticides, when do your workers enter the field? 
How do you communicate when they are allowed in the field? </t>
  </si>
  <si>
    <t>Do you have children of school age?</t>
  </si>
  <si>
    <t>Do you ever need to get rid of your water? How do you get rid of your water? 
Have you ever created a hole to let water go? In case you open a hole, when did you do it in relation to the time you used agrochemicals?</t>
  </si>
  <si>
    <t>How  did you decide when to harvest your rice?</t>
  </si>
  <si>
    <t xml:space="preserve">Where do you store your pesticides? 
Who is responsible for the pesticide management and house keeping?
Do you know the specific content of all containers with pesticides?  
</t>
  </si>
  <si>
    <t>In this case the farmer is channeling water from a river or a stream. He/she will never pump water from the ground.</t>
  </si>
  <si>
    <t>Did you observe any disease problems with your crop?
Did you apply any fungicide?
If yes, When did you use it? 
How did you use it and how much. What type of fungicide did you use? 
Please note that the farmer might not be familiar with the term "fungicide". In that case please refer to other local terms or local product name.</t>
  </si>
  <si>
    <t>Do you have any problems with snails? 
If yes, what do you do about it?
Have you applied any molluscicide? 
If yes, which type did you use?
How did you select it?
When did you use it? 
How much did you use?
Please note that the farmer might not be familiar with the term "molluscicide". In that case please refer to other local terms or local product name.</t>
  </si>
  <si>
    <t>Did you have any problems with mice or rats in your crop? 
If yes, how did you solve the problem? 
Did you use any rodenticide? 
Please note that the farmer might not be familiar with the term "rodenticide". In that case please refer to other local terms or local product name.</t>
  </si>
  <si>
    <t>Did you have any problems with birds eating your rice? 
If yes, what kinds of birds were causing the problems?
What did you do about it?</t>
  </si>
  <si>
    <t>See guidance at requirement 16</t>
  </si>
  <si>
    <t>These questions apply to requirement 16, 17 and 18
Do you apply any organic material to your soil?
Which one?  What kind? 
Where did you buy it? How much did you use? In what part of your crop cycle?</t>
  </si>
  <si>
    <t>Do you use a moisture meter? 
How wet was your rice when you harvested it, what was the measured moisture content?</t>
  </si>
  <si>
    <t xml:space="preserve">Who works at your farm?
If you have workers, are these workers (including family members) informed or educated in the risk of using any agrochemical product? 
Are workers informed and educated on the use of any machinery or tools  used on the crop?
In case of an accident, do your workers know what to do? </t>
  </si>
  <si>
    <t xml:space="preserve">Who looks after the tools and equipment in your farm? 
How often is this equipment maintained? </t>
  </si>
  <si>
    <t>Did workers that are responsible for application of pesticides receive any kind of trainning? 
Are the workers aware of the risks they take when not taking the appropiate measures or PPE? 
Are they aware of re-entry guidelines?</t>
  </si>
  <si>
    <t xml:space="preserve">What kind of PPE is available for those persons on your farm that apply pesticides? 
When do you provide PPE to these pesticide applicators? 
Does each worker have their own PPE or do they share PPE? 
After workers have used PPE, where and by whom does the PPE get stored? </t>
  </si>
  <si>
    <t xml:space="preserve">Who applies the pesticides on your farm and what age are these people? 
In case that women apply pesticides, how do you know they are not pregnant or lactating? 
Do you review any documentation from your workers? 
 </t>
  </si>
  <si>
    <t xml:space="preserve">Do you rinse pesticide containers prior to disposal? If so, how and where? 
Where do you dispose empty pesticide containers?
Is there a place in the municipality where the empty and used containers get collected? </t>
  </si>
  <si>
    <t xml:space="preserve">When recruiting workers for your farm do you check their identification documents? 
How old is the youngest worker in your farm? 
In case that children live on your farm or visit your farm, do they perform any work in the crop cultivation or harvest? </t>
  </si>
  <si>
    <t xml:space="preserve">What kind of activities do workers under 18 perform in your farm?
Are you aware of the tasks workers below 18 years should not perform in the farm? </t>
  </si>
  <si>
    <t xml:space="preserve">Are there any children living in your farm and what ages are they? 
Do they attend school? 
Where is their school and how do they get there?
When is their holiday period? 
What do they do when they are not in school? </t>
  </si>
  <si>
    <t xml:space="preserve">Are there any workers in your farm with privileges? 
If yes, please explain these privileges and to whom these apply? 
What do you requiere from your workers before you employ them? 
Do they need to have a medical check up? </t>
  </si>
  <si>
    <t xml:space="preserve">What is the minimum wage required by the goverment?  
How do you get informed about any changes?
How often do you pay your workers?
Do you keep any records of payment?  </t>
  </si>
  <si>
    <t>Yield, Profitability</t>
  </si>
  <si>
    <t>Yield, profitability</t>
  </si>
  <si>
    <t>Five</t>
  </si>
  <si>
    <t>Four</t>
  </si>
  <si>
    <t>Three</t>
  </si>
  <si>
    <t>Two</t>
  </si>
  <si>
    <t>YN</t>
  </si>
  <si>
    <t>FT</t>
  </si>
  <si>
    <t>Group</t>
  </si>
  <si>
    <t>Cooperative</t>
  </si>
  <si>
    <t>Single</t>
  </si>
  <si>
    <t>I do not use irrigation, I have a rainfed production system</t>
  </si>
  <si>
    <t xml:space="preserve"> I have an irrigated surface/ground water production system that is not flood-prone</t>
  </si>
  <si>
    <t>= your score</t>
  </si>
  <si>
    <t>Impact Category</t>
  </si>
  <si>
    <t>IF</t>
  </si>
  <si>
    <t>Applies to</t>
  </si>
  <si>
    <t>Filters</t>
  </si>
  <si>
    <t>R10 warning</t>
  </si>
  <si>
    <t>MinF</t>
  </si>
  <si>
    <t>Continue below</t>
  </si>
  <si>
    <t>Minfi</t>
  </si>
  <si>
    <t>mint</t>
  </si>
  <si>
    <t>Data Aggregation</t>
  </si>
  <si>
    <t>&lt;1 ha</t>
  </si>
  <si>
    <t>1 to 4 ha</t>
  </si>
  <si>
    <t>&gt; 4 ha</t>
  </si>
  <si>
    <t>Size</t>
  </si>
  <si>
    <t>FS</t>
  </si>
  <si>
    <t>Double crop rice - non rice</t>
  </si>
  <si>
    <t>Triple crop with at least one rice</t>
  </si>
  <si>
    <t>irr</t>
  </si>
  <si>
    <t xml:space="preserve">wet </t>
  </si>
  <si>
    <t>dry</t>
  </si>
  <si>
    <t>Season</t>
  </si>
  <si>
    <t>Riva</t>
  </si>
  <si>
    <t>High yielding cultivar</t>
  </si>
  <si>
    <t>Specialty quality variety</t>
  </si>
  <si>
    <t>Single crop rice</t>
  </si>
  <si>
    <t>Double crop rice-rice</t>
  </si>
  <si>
    <t>None</t>
  </si>
  <si>
    <t>Surface water</t>
  </si>
  <si>
    <t>Ground water</t>
  </si>
  <si>
    <t>Both ground and surface</t>
  </si>
  <si>
    <t>I have an irrigated surface water production system that is flood prone</t>
  </si>
  <si>
    <t>3. If not using an aggregtion file, please store aggregated data in a separate file.</t>
  </si>
  <si>
    <t>What is the name, address, contact information and function of the person who filled in this document?</t>
  </si>
  <si>
    <t>43,44,45,46</t>
  </si>
  <si>
    <t>19-23</t>
  </si>
  <si>
    <t>24-31</t>
  </si>
  <si>
    <t>31-39</t>
  </si>
  <si>
    <t>40-45</t>
  </si>
  <si>
    <t>Other</t>
  </si>
  <si>
    <t>Who manages the farm? (the farmer itself / farm manager / etc)</t>
  </si>
  <si>
    <t>What is the name of the farmer?</t>
  </si>
  <si>
    <t>Do you store your rice yourself?</t>
  </si>
  <si>
    <t>Are there children below the age of 18 working on the farm?</t>
  </si>
  <si>
    <t>Select below the type of water management system (e.g water fed or irrigation) that is applicable on your farm.</t>
  </si>
  <si>
    <t>Requirements</t>
  </si>
  <si>
    <t>In which country is the farm situated?</t>
  </si>
  <si>
    <t xml:space="preserve">Does the farm belong to or participate in any schemes / certification / standards? </t>
  </si>
  <si>
    <t>If yes, which schemes / certification / standards?</t>
  </si>
  <si>
    <t>General Questions</t>
  </si>
  <si>
    <t>G1</t>
  </si>
  <si>
    <t>G2</t>
  </si>
  <si>
    <t>G3</t>
  </si>
  <si>
    <t>G4</t>
  </si>
  <si>
    <t>G5</t>
  </si>
  <si>
    <t>G6</t>
  </si>
  <si>
    <t>G7</t>
  </si>
  <si>
    <t>G8</t>
  </si>
  <si>
    <t>G9</t>
  </si>
  <si>
    <t>G10</t>
  </si>
  <si>
    <t>G11a</t>
  </si>
  <si>
    <t>G11b</t>
  </si>
  <si>
    <t>Are there children living on the farm of the age of compulsory schooling?</t>
  </si>
  <si>
    <t>What type of farming system is used on the farm? 
Please select one of the options in the list in the answer box</t>
  </si>
  <si>
    <t>What type of irrigation is applied on the farm?
Please select one of the options in the list in the answer box</t>
  </si>
  <si>
    <t>What season was the rice grown for which this form is filled in?
Please select one of the options in the list in the answer box</t>
  </si>
  <si>
    <t>What variety of rice was cultivated?
Please select one of the options in the list in the answer box</t>
  </si>
  <si>
    <t>What is the farm size? (please specify the total farm size, including areas for other crops than rice or cattle). Please select one of the options in the list in the answer box</t>
  </si>
  <si>
    <t>PI3</t>
  </si>
  <si>
    <t>PI4</t>
  </si>
  <si>
    <t>PI5</t>
  </si>
  <si>
    <t>PI8</t>
  </si>
  <si>
    <t>PI9</t>
  </si>
  <si>
    <t>PI10</t>
  </si>
  <si>
    <t>PI11</t>
  </si>
  <si>
    <t>PI12</t>
  </si>
  <si>
    <t>PI 1</t>
  </si>
  <si>
    <t>PI 2</t>
  </si>
  <si>
    <t>PI 3</t>
  </si>
  <si>
    <t>PI 4</t>
  </si>
  <si>
    <t>PI 5</t>
  </si>
  <si>
    <t>PI 6</t>
  </si>
  <si>
    <t>PI 7</t>
  </si>
  <si>
    <t>PI 8</t>
  </si>
  <si>
    <t>PI 9</t>
  </si>
  <si>
    <t>PI 10</t>
  </si>
  <si>
    <t>PI 11</t>
  </si>
  <si>
    <t>PI 12</t>
  </si>
  <si>
    <t>Profitability: Net income from rice</t>
  </si>
  <si>
    <t>US$/ha/crop cycle</t>
  </si>
  <si>
    <t>US$/ha/year</t>
  </si>
  <si>
    <t>Labor productivity</t>
  </si>
  <si>
    <t>Productivity: grain yield</t>
  </si>
  <si>
    <t>Water-use efficiency: total water productivity</t>
  </si>
  <si>
    <t>Nutrient-use efficiency: N</t>
  </si>
  <si>
    <t>Nutrient-use efficiency: P</t>
  </si>
  <si>
    <t>Pesticide-use efficiency</t>
  </si>
  <si>
    <t>Greenhouse gas emissions</t>
  </si>
  <si>
    <t>Health and safety</t>
  </si>
  <si>
    <t>Child labor</t>
  </si>
  <si>
    <t>Women’s empowerment</t>
  </si>
  <si>
    <t>Remarks</t>
  </si>
  <si>
    <t>kg paddy rice/days</t>
  </si>
  <si>
    <t>US$ net income from rice/days</t>
  </si>
  <si>
    <t>kg paddy/ha</t>
  </si>
  <si>
    <t>kg safe milled rice/kg milled rice × 100</t>
  </si>
  <si>
    <t>kg paddy/L (rainfall + irrigation)</t>
  </si>
  <si>
    <t>kg paddy/kg elemental N</t>
  </si>
  <si>
    <t>kg elemental N removal/kg elemental N input</t>
  </si>
  <si>
    <t>kg paddy/kg elemental P</t>
  </si>
  <si>
    <t>kg elemental P removal/kg elemental P input</t>
  </si>
  <si>
    <t>Mg/CO2 eq/ha</t>
  </si>
  <si>
    <t>Points (100pts Balanced scorecard)</t>
  </si>
  <si>
    <t>c) Children below 18 years are working on the farm and they use harvest knives, but all of the other listed conditions are met.</t>
  </si>
  <si>
    <t>d) Children below 18 years are working on the farm, and one or more of the other listed conditions are not met.</t>
  </si>
  <si>
    <t>b) Children living on the farm within the age of compulsory schooling go to school all year long.</t>
  </si>
  <si>
    <t>Indicator Dashboard</t>
  </si>
  <si>
    <t>PI8.1</t>
  </si>
  <si>
    <t>PI8.2</t>
  </si>
  <si>
    <t>PI8.3</t>
  </si>
  <si>
    <t>PI8.4</t>
  </si>
  <si>
    <t>PI8.5</t>
  </si>
  <si>
    <t>PI8.6</t>
  </si>
  <si>
    <t>PI8.7</t>
  </si>
  <si>
    <t>PI8.8</t>
  </si>
  <si>
    <t>PI8.9</t>
  </si>
  <si>
    <t>PI8.10</t>
  </si>
  <si>
    <t>PI10.1</t>
  </si>
  <si>
    <t>PI10.2</t>
  </si>
  <si>
    <t>PI10.3</t>
  </si>
  <si>
    <t>PI10.4</t>
  </si>
  <si>
    <t>PI10.5</t>
  </si>
  <si>
    <t>PI10.6</t>
  </si>
  <si>
    <t>PI10.7</t>
  </si>
  <si>
    <t>PI10.8</t>
  </si>
  <si>
    <t>PI10.9</t>
  </si>
  <si>
    <t>PI10.10</t>
  </si>
  <si>
    <t>PI11.1</t>
  </si>
  <si>
    <t>PI11.2</t>
  </si>
  <si>
    <t>PI11.3</t>
  </si>
  <si>
    <t>PI12.1</t>
  </si>
  <si>
    <t>PI12.2</t>
  </si>
  <si>
    <t>PI12.3</t>
  </si>
  <si>
    <t>PI12.4</t>
  </si>
  <si>
    <t>PI12.5</t>
  </si>
  <si>
    <t>PI12.6</t>
  </si>
  <si>
    <t>PI12.7</t>
  </si>
  <si>
    <t>PI12.8</t>
  </si>
  <si>
    <t>PI12.9</t>
  </si>
  <si>
    <t>PI12.10</t>
  </si>
  <si>
    <t>PI1a</t>
  </si>
  <si>
    <t>PI1b</t>
  </si>
  <si>
    <t>PI6a</t>
  </si>
  <si>
    <t>PI6b</t>
  </si>
  <si>
    <t>PI7a</t>
  </si>
  <si>
    <t>PI2a</t>
  </si>
  <si>
    <t>PI2b</t>
  </si>
  <si>
    <t>PI7b</t>
  </si>
  <si>
    <t>Data collection tool</t>
  </si>
  <si>
    <t>F1</t>
  </si>
  <si>
    <t>F2</t>
  </si>
  <si>
    <t>F3</t>
  </si>
  <si>
    <t>F4</t>
  </si>
  <si>
    <t>F5</t>
  </si>
  <si>
    <t>F6</t>
  </si>
  <si>
    <t>Q1</t>
  </si>
  <si>
    <t>Has any part of your land been used for any of the following during the past 50 years?</t>
  </si>
  <si>
    <t>1.1</t>
  </si>
  <si>
    <t>Sewage sludge application</t>
  </si>
  <si>
    <t>cadmium</t>
  </si>
  <si>
    <t xml:space="preserve">Learn as much as possible about the type of waste that has been disposed on your soil and the process that was used to produce it. Check soil quality by having the soil tested for the contaminants that are most likely to be present in the waste. If you have no information about the type of waste, test soil quality for cadmium, arsenic, mercury, and lead, and persistent organic pollutants. If the testing laboratory shows a value that is higher than the normal range for any test, seek advice about remediation. If the tests show nothing out of range, there is no action needed, except to repeat the soil test once every 5 years (if the waste production has stopped) or yearly (if the waste production is continuing). </t>
  </si>
  <si>
    <t>1.2</t>
  </si>
  <si>
    <t>Industrial waste disposal</t>
  </si>
  <si>
    <t>could be any, depending on type of industry</t>
  </si>
  <si>
    <t>1.3</t>
  </si>
  <si>
    <t>Mining (artisanal or industrial)</t>
  </si>
  <si>
    <t>mercury, cadmium, lead, arsenic</t>
  </si>
  <si>
    <t>1.4</t>
  </si>
  <si>
    <t>Mine drainage</t>
  </si>
  <si>
    <t>1.5</t>
  </si>
  <si>
    <t>Battery recycling or disposal</t>
  </si>
  <si>
    <t>cadmium, lead, mercury</t>
  </si>
  <si>
    <t>Is your land adjacent to a busy road (like a highway, expressway)?</t>
  </si>
  <si>
    <t>cadmium, lead (from automobile exhaust)</t>
  </si>
  <si>
    <t>Is your land located downwind from a coal-powered electrical plant (within 5 km)?</t>
  </si>
  <si>
    <t xml:space="preserve">mercury </t>
  </si>
  <si>
    <t xml:space="preserve">Is your land located downstream from an active or former water treatment plant, livestock (including poultry) production facility, or fisheries operation?  </t>
  </si>
  <si>
    <t>arsenic in the case of poultry; could be anything for the others, depending on processes used</t>
  </si>
  <si>
    <t>Q2</t>
  </si>
  <si>
    <t>Have any of the following products been used on your land during the past 50 years?</t>
  </si>
  <si>
    <t>Cadmium-containing fungicides (e.g. cadmium carbonate, cadmium chloride, cadmium succinate, cadmium sebacate, others: look for "cad" in the name)</t>
  </si>
  <si>
    <t xml:space="preserve">If the product is currently being used on your land, discontinue it and seek expert advice about effective alternatives. Find out as much as possible about how much of the agrochemical was used and when (for how many years, ending when). Test the soil for the contaminant of concern. If the tests show dangerous levels of contamination: a) seek expert advice about remediation of the soil; b) test the rice produced on this land for the same contaminant; c) make and implement a plan for mitigating risk to yourself (from direct contact with the soil) and to consumers of the rice you produce. Repeat soil testing as required by the remediation plan, eventually decreasing to once every 5 years. </t>
  </si>
  <si>
    <t>Mercury-containing fungicides (e.g. phenyl mercuric acetate, calomel chloride, mercury chloride, others: look for "merc" or "calo" in the product name)</t>
  </si>
  <si>
    <t>mercury</t>
  </si>
  <si>
    <t>Arsenic-containing pesticides (e.g. arsenic acid, arsenic trioxide, arsonate, arsenite, aresonic acid, note: usually there is no clue in the product name)</t>
  </si>
  <si>
    <t>arsenic</t>
  </si>
  <si>
    <t>Phosphate fertilizer from a high-cadmium source</t>
  </si>
  <si>
    <t>Q3</t>
  </si>
  <si>
    <t>Have there been any reports of groundwater or surface water contamination in your region (with arsenic, cadmium, mercury, or anything else)?</t>
  </si>
  <si>
    <t>Q4</t>
  </si>
  <si>
    <t xml:space="preserve">Has your irrigation source ever been tested outside the normal limits for any contaminant? </t>
  </si>
  <si>
    <t>Q5</t>
  </si>
  <si>
    <t xml:space="preserve">Has your irrigation source ever had high salinity levels? </t>
  </si>
  <si>
    <t>Q6</t>
  </si>
  <si>
    <t xml:space="preserve">Is your land located within 3 km of a body of salt water? </t>
  </si>
  <si>
    <t>salts (salinity or sodicity)</t>
  </si>
  <si>
    <t xml:space="preserve">Check soil and irrigation water for salinity at least once per year, especially towards the end of the dry season. Seek expert advice on mitigation options if soil or water tests show salinity levels of concern (the laboratory doing the test will know the levels of concern for that particular test). </t>
  </si>
  <si>
    <t>Has your land received direct salt water intrusion within the past 5 years? (e.g. flood, typhoon waves, tsunami, etc.)</t>
  </si>
  <si>
    <t xml:space="preserve">Does your land experience tide-related changes in water table? </t>
  </si>
  <si>
    <t xml:space="preserve">Have there been any government or community warnings in your area about soil or water salinization? </t>
  </si>
  <si>
    <t>Q7</t>
  </si>
  <si>
    <t xml:space="preserve">Does your irrigation source get depleted towards the end of the dry season? </t>
  </si>
  <si>
    <t>Q8</t>
  </si>
  <si>
    <t xml:space="preserve">Does your water table depth change by more than 10 cm between seasons? </t>
  </si>
  <si>
    <t>▼</t>
  </si>
  <si>
    <t>End of the Standard</t>
  </si>
  <si>
    <t>11,12,13</t>
  </si>
  <si>
    <t>Action if any of the answers to the subquestions of Q1 is 'yes':</t>
  </si>
  <si>
    <t>Most likely hazard(s) of pollution in any of the actions in subquestion 1.1 to 1.8</t>
  </si>
  <si>
    <t>Most likely hazard</t>
  </si>
  <si>
    <t>►</t>
  </si>
  <si>
    <t xml:space="preserve">Are workers in your farm allowed to join the local Union? 
How are local Unions involved in your farm? 
How is your communication with the workers? </t>
  </si>
  <si>
    <t>1. Copy the data from the green frame (line 14)</t>
  </si>
  <si>
    <t>2. Paste as values in SRP aggegation file (separate SRP aggregation format)</t>
  </si>
  <si>
    <t>Copy the filled in white cells in the green area below</t>
  </si>
  <si>
    <t>c) Children living on the farm within the age of compulsory schooling go to school, but not all year long.</t>
  </si>
  <si>
    <t>a) There are no children living on the farm within the age of compulsory schooling</t>
  </si>
  <si>
    <r>
      <t>Points</t>
    </r>
    <r>
      <rPr>
        <sz val="14"/>
        <color rgb="FF007C6B"/>
        <rFont val="Calibri"/>
        <family val="2"/>
        <scheme val="minor"/>
      </rPr>
      <t xml:space="preserve"> [percentage of total score]</t>
    </r>
  </si>
  <si>
    <t>G1a</t>
  </si>
  <si>
    <t>Start date of the assessment (dd-mm-yyyy)</t>
  </si>
  <si>
    <t>End date of the assessment (dd-mm-yyyy)</t>
  </si>
  <si>
    <t>G1b</t>
  </si>
  <si>
    <t>based on:</t>
  </si>
  <si>
    <t xml:space="preserve">Instructions for compliance verifiers: 
- Fill in the answers that are applicable to the farm using below filters. 
- By activating the filters only the questions that are relevant to your specific audit situation are shown </t>
  </si>
  <si>
    <t>Guidance questions for technician/ compliance verifier</t>
  </si>
  <si>
    <t>Instructions for compliance verifiers: 
- The compliance verifier may decide to use: A) seperate checklists for each farmer of the audit sample, or B) one checklist per stratum. 
               If one checklist per farmer is used, data can be aggregated using the Data Aggregation Tool, in order to produce one final report. 
               If one group checklist is used, please read "group" for the field belows where "farmer" is mentioned
- Please fill in all "light blue boxes". In case of dropdowns, please select the most appropriate answer. 
- please fill in all "comment boxes". For each requirement, compliance verifiers should comment on the evidence received/ seen to justifiy the answer given. If 'not applicable' is selected, please comment why.</t>
  </si>
  <si>
    <t>Version control</t>
  </si>
  <si>
    <t>160916_Checklist SRP Standard_v1.0_final</t>
  </si>
  <si>
    <t>170705_Checklist SRP Standard_v1.0.1_final</t>
  </si>
  <si>
    <t>Sheets related to Pis taken out</t>
  </si>
  <si>
    <t>Used for 2016 pilots</t>
  </si>
  <si>
    <t>Replaced term Auditors by Compliance Verifiers</t>
  </si>
  <si>
    <t xml:space="preserve">Changed shading of comment cells from white to yellow </t>
  </si>
  <si>
    <t xml:space="preserve">Protected Checklist SRP Standard: data can only be entered in blue and yellow shaded cells </t>
  </si>
  <si>
    <t>Added sentence "Performance Indicators disabled in this version" in row 77 sheet Results</t>
  </si>
  <si>
    <t>Household survey</t>
  </si>
  <si>
    <t>Points (please use the balanced score card in separate sheet)</t>
  </si>
  <si>
    <t>SRP Guiding Principle: Social Development</t>
  </si>
  <si>
    <t>SRP Guiding Principle: Labor Conditions</t>
  </si>
  <si>
    <t>Farm records / Household survey</t>
  </si>
  <si>
    <t>Methane emissions</t>
  </si>
  <si>
    <t>SRP Guiding Principle: Climate Change Mitigation</t>
  </si>
  <si>
    <t xml:space="preserve">2.6 kg P uptake in grain+straw per ton grain yield </t>
  </si>
  <si>
    <t>15 kg N uptake in grain + straw per ton grain yield</t>
  </si>
  <si>
    <t>SRP Guiding Principle: Resource-Use Efficiency</t>
  </si>
  <si>
    <t>Laboratory test</t>
  </si>
  <si>
    <t>no tests</t>
  </si>
  <si>
    <t>SRP Guiding Principle:Consumer Needs</t>
  </si>
  <si>
    <t>SRP Guiding Principle:Improved Livelihood</t>
  </si>
  <si>
    <t>Source</t>
  </si>
  <si>
    <t>Unit</t>
  </si>
  <si>
    <t>Input</t>
  </si>
  <si>
    <t>Performance indicators</t>
  </si>
  <si>
    <t>Please share any type of remarks regarding the feasibility / content / usefulness of the indicators in the last column</t>
  </si>
  <si>
    <t>3.</t>
  </si>
  <si>
    <t>Use the scorecards to assess the performance for PI8, PI10, PI11 and PI12. The scorecards are presented in the next sheets. The score of the scorecard appears automatically in the table below</t>
  </si>
  <si>
    <t>2.</t>
  </si>
  <si>
    <t xml:space="preserve">Fill in per indicator the input in column D for the farm. </t>
  </si>
  <si>
    <t xml:space="preserve">1. </t>
  </si>
  <si>
    <t>Guidance</t>
  </si>
  <si>
    <t>Birds are indiscriminately persecuted by killing, poisoning or hunting</t>
  </si>
  <si>
    <r>
      <t>·</t>
    </r>
    <r>
      <rPr>
        <sz val="7"/>
        <color theme="1"/>
        <rFont val="Times New Roman"/>
        <family val="1"/>
      </rPr>
      <t xml:space="preserve">     </t>
    </r>
    <r>
      <rPr>
        <sz val="9"/>
        <color theme="1"/>
        <rFont val="Calibri"/>
        <family val="2"/>
        <scheme val="minor"/>
      </rPr>
      <t>Promotion of predators (e.g. birds of prey, shrikes)</t>
    </r>
  </si>
  <si>
    <t>Bird pests are managed by live trapping and all non-pest species are released alive</t>
  </si>
  <si>
    <r>
      <t>·</t>
    </r>
    <r>
      <rPr>
        <sz val="7"/>
        <color theme="1"/>
        <rFont val="Times New Roman"/>
        <family val="1"/>
      </rPr>
      <t xml:space="preserve">     </t>
    </r>
    <r>
      <rPr>
        <sz val="9"/>
        <color theme="1"/>
        <rFont val="Calibri"/>
        <family val="2"/>
        <scheme val="minor"/>
      </rPr>
      <t>Scare/deterrent devices</t>
    </r>
  </si>
  <si>
    <r>
      <t>·</t>
    </r>
    <r>
      <rPr>
        <sz val="7"/>
        <color theme="1"/>
        <rFont val="Times New Roman"/>
        <family val="1"/>
      </rPr>
      <t xml:space="preserve">     </t>
    </r>
    <r>
      <rPr>
        <sz val="9"/>
        <color theme="1"/>
        <rFont val="Calibri"/>
        <family val="2"/>
        <scheme val="minor"/>
      </rPr>
      <t>Synchronized planting</t>
    </r>
  </si>
  <si>
    <t>Bird pests are managed without use of lethal control</t>
  </si>
  <si>
    <t>Non-lethal bird control options include:</t>
  </si>
  <si>
    <t>Bird management</t>
  </si>
  <si>
    <t>d) Rodents are not managed effectively, or rodenticide is used too late to provide effective protection.</t>
  </si>
  <si>
    <r>
      <t>·</t>
    </r>
    <r>
      <rPr>
        <sz val="7"/>
        <color theme="1"/>
        <rFont val="Times New Roman"/>
        <family val="1"/>
      </rPr>
      <t xml:space="preserve">     </t>
    </r>
    <r>
      <rPr>
        <sz val="9"/>
        <color theme="1"/>
        <rFont val="Calibri"/>
        <family val="2"/>
        <scheme val="minor"/>
      </rPr>
      <t>Rodenticides should be placed under protective cover, e.g.  bamboo tubes or coconut husks, where they are not easily accessible to birds or exposed to rainfall</t>
    </r>
  </si>
  <si>
    <t>c) Rodent pests are managed with more than 1 application of rodenticide per crop cycle, but only if used before heading.</t>
  </si>
  <si>
    <r>
      <t>·</t>
    </r>
    <r>
      <rPr>
        <sz val="7"/>
        <color theme="1"/>
        <rFont val="Times New Roman"/>
        <family val="1"/>
      </rPr>
      <t xml:space="preserve">     </t>
    </r>
    <r>
      <rPr>
        <sz val="9"/>
        <color theme="1"/>
        <rFont val="Calibri"/>
        <family val="2"/>
        <scheme val="minor"/>
      </rPr>
      <t xml:space="preserve"> Only in response to current or historical evidence of rodent problems</t>
    </r>
  </si>
  <si>
    <t>b) Rodent pests are managed with maximum 1 application of rodenticide per crop cycle, but only if used before heading.</t>
  </si>
  <si>
    <r>
      <t>·</t>
    </r>
    <r>
      <rPr>
        <sz val="7"/>
        <color theme="1"/>
        <rFont val="Times New Roman"/>
        <family val="1"/>
      </rPr>
      <t xml:space="preserve">     </t>
    </r>
    <r>
      <rPr>
        <sz val="9"/>
        <color theme="1"/>
        <rFont val="Calibri"/>
        <family val="2"/>
        <scheme val="minor"/>
      </rPr>
      <t>Appropriate timing is to manage rodents during the vegetative growth phase of the crop so that they don’t produce an outbreak during grain-filling.</t>
    </r>
  </si>
  <si>
    <t>Appropriate rodenticide use must meet all of the following criteria:</t>
  </si>
  <si>
    <r>
      <t>·</t>
    </r>
    <r>
      <rPr>
        <sz val="7"/>
        <color theme="1"/>
        <rFont val="Times New Roman"/>
        <family val="1"/>
      </rPr>
      <t xml:space="preserve">     </t>
    </r>
    <r>
      <rPr>
        <sz val="9"/>
        <color theme="1"/>
        <rFont val="Calibri"/>
        <family val="2"/>
        <scheme val="minor"/>
      </rPr>
      <t>Promotion of predators (birds of prey, snakes)</t>
    </r>
  </si>
  <si>
    <r>
      <t>·</t>
    </r>
    <r>
      <rPr>
        <sz val="7"/>
        <color theme="1"/>
        <rFont val="Times New Roman"/>
        <family val="1"/>
      </rPr>
      <t xml:space="preserve">     </t>
    </r>
    <r>
      <rPr>
        <sz val="9"/>
        <color theme="1"/>
        <rFont val="Calibri"/>
        <family val="2"/>
        <scheme val="minor"/>
      </rPr>
      <t>Use of narrow bunds (minimize rodent habitat)</t>
    </r>
  </si>
  <si>
    <r>
      <t>·</t>
    </r>
    <r>
      <rPr>
        <sz val="7"/>
        <color theme="1"/>
        <rFont val="Times New Roman"/>
        <family val="1"/>
      </rPr>
      <t xml:space="preserve">     </t>
    </r>
    <r>
      <rPr>
        <sz val="9"/>
        <color theme="1"/>
        <rFont val="Calibri"/>
        <family val="2"/>
        <scheme val="minor"/>
      </rPr>
      <t>Hunting</t>
    </r>
  </si>
  <si>
    <r>
      <t>·</t>
    </r>
    <r>
      <rPr>
        <sz val="7"/>
        <color theme="1"/>
        <rFont val="Times New Roman"/>
        <family val="1"/>
      </rPr>
      <t xml:space="preserve">     </t>
    </r>
    <r>
      <rPr>
        <sz val="9"/>
        <color theme="1"/>
        <rFont val="Calibri"/>
        <family val="2"/>
        <scheme val="minor"/>
      </rPr>
      <t>Trapping</t>
    </r>
  </si>
  <si>
    <r>
      <t>·</t>
    </r>
    <r>
      <rPr>
        <sz val="7"/>
        <color theme="1"/>
        <rFont val="Times New Roman"/>
        <family val="1"/>
      </rPr>
      <t xml:space="preserve">     </t>
    </r>
    <r>
      <rPr>
        <sz val="9"/>
        <color theme="1"/>
        <rFont val="Calibri"/>
        <family val="2"/>
        <scheme val="minor"/>
      </rPr>
      <t>Use of a trap crop</t>
    </r>
  </si>
  <si>
    <r>
      <t>·</t>
    </r>
    <r>
      <rPr>
        <sz val="7"/>
        <color theme="1"/>
        <rFont val="Times New Roman"/>
        <family val="1"/>
      </rPr>
      <t xml:space="preserve">     </t>
    </r>
    <r>
      <rPr>
        <sz val="9"/>
        <color theme="1"/>
        <rFont val="Calibri"/>
        <family val="2"/>
        <scheme val="minor"/>
      </rPr>
      <t>Community rodent management, e.g. rat eradication campaigns, trap crops</t>
    </r>
  </si>
  <si>
    <r>
      <t>·</t>
    </r>
    <r>
      <rPr>
        <sz val="7"/>
        <color theme="1"/>
        <rFont val="Times New Roman"/>
        <family val="1"/>
      </rPr>
      <t xml:space="preserve">     </t>
    </r>
    <r>
      <rPr>
        <sz val="9"/>
        <color theme="1"/>
        <rFont val="Calibri"/>
        <family val="2"/>
        <scheme val="minor"/>
      </rPr>
      <t>Synchronised planting</t>
    </r>
  </si>
  <si>
    <t xml:space="preserve">a) Rodent pests are managed without use of rodenticides. </t>
  </si>
  <si>
    <t> Non-chemical rodent control options include:</t>
  </si>
  <si>
    <t>Rodent management</t>
  </si>
  <si>
    <t>d) Mollusk pests are not managed effectively (i.e. re-planting is necessary), or molluskicide is over-applied or applied on rice older than 30 days.</t>
  </si>
  <si>
    <r>
      <t>·</t>
    </r>
    <r>
      <rPr>
        <sz val="7"/>
        <color theme="1"/>
        <rFont val="Times New Roman"/>
        <family val="1"/>
      </rPr>
      <t xml:space="preserve">     </t>
    </r>
    <r>
      <rPr>
        <sz val="9"/>
        <color theme="1"/>
        <rFont val="Calibri"/>
        <family val="2"/>
        <scheme val="minor"/>
      </rPr>
      <t>Used only within first 3 weeks after crop establishment</t>
    </r>
  </si>
  <si>
    <t xml:space="preserve">c) Mollusk pests are managed with a maximum of 1 molluskicide application per crop cycle, but it is done during fallow. </t>
  </si>
  <si>
    <r>
      <t>·</t>
    </r>
    <r>
      <rPr>
        <sz val="7"/>
        <color theme="1"/>
        <rFont val="Times New Roman"/>
        <family val="1"/>
      </rPr>
      <t xml:space="preserve">     </t>
    </r>
    <r>
      <rPr>
        <sz val="9"/>
        <color theme="1"/>
        <rFont val="Calibri"/>
        <family val="2"/>
        <scheme val="minor"/>
      </rPr>
      <t>Should not be used before manual transplanting (worker safety)</t>
    </r>
  </si>
  <si>
    <t>b) Mollusk pests are managed with maximum 1 application of molluskicides per crop cycle, but only if applied for rice younger than 30 days old.</t>
  </si>
  <si>
    <r>
      <t xml:space="preserve">Appropriate use of molluskicides (chemical or organic) </t>
    </r>
    <r>
      <rPr>
        <sz val="10"/>
        <color theme="1"/>
        <rFont val="Corbel"/>
        <family val="2"/>
      </rPr>
      <t xml:space="preserve">follows principles of IPM and </t>
    </r>
    <r>
      <rPr>
        <sz val="9"/>
        <color theme="1"/>
        <rFont val="Calibri"/>
        <family val="2"/>
        <scheme val="minor"/>
      </rPr>
      <t xml:space="preserve"> must meet all of the following criteria: </t>
    </r>
  </si>
  <si>
    <r>
      <t>·</t>
    </r>
    <r>
      <rPr>
        <sz val="7"/>
        <color theme="1"/>
        <rFont val="Times New Roman"/>
        <family val="1"/>
      </rPr>
      <t xml:space="preserve">     </t>
    </r>
    <r>
      <rPr>
        <sz val="10"/>
        <color theme="1"/>
        <rFont val="Corbel"/>
        <family val="2"/>
      </rPr>
      <t>Crop rotation or extended dry fallow period</t>
    </r>
  </si>
  <si>
    <r>
      <t>·</t>
    </r>
    <r>
      <rPr>
        <sz val="7"/>
        <color theme="1"/>
        <rFont val="Times New Roman"/>
        <family val="1"/>
      </rPr>
      <t xml:space="preserve">     </t>
    </r>
    <r>
      <rPr>
        <sz val="9"/>
        <color theme="1"/>
        <rFont val="Calibri"/>
        <family val="2"/>
        <scheme val="minor"/>
      </rPr>
      <t>Use of sturdier seedlings during transplanting</t>
    </r>
  </si>
  <si>
    <r>
      <t>·</t>
    </r>
    <r>
      <rPr>
        <sz val="7"/>
        <color theme="1"/>
        <rFont val="Times New Roman"/>
        <family val="1"/>
      </rPr>
      <t xml:space="preserve">     </t>
    </r>
    <r>
      <rPr>
        <sz val="9"/>
        <color theme="1"/>
        <rFont val="Calibri"/>
        <family val="2"/>
        <scheme val="minor"/>
      </rPr>
      <t>Promotion of predators (birds)</t>
    </r>
  </si>
  <si>
    <r>
      <t>·</t>
    </r>
    <r>
      <rPr>
        <sz val="7"/>
        <color theme="1"/>
        <rFont val="Times New Roman"/>
        <family val="1"/>
      </rPr>
      <t xml:space="preserve">     </t>
    </r>
    <r>
      <rPr>
        <sz val="9"/>
        <color theme="1"/>
        <rFont val="Calibri"/>
        <family val="2"/>
        <scheme val="minor"/>
      </rPr>
      <t>Physical control (vigilant destruction of egg masses, hand-picking of snails, baiting- and capturing, maintaining saturation without standing water during the vulnerable period)</t>
    </r>
  </si>
  <si>
    <t xml:space="preserve">a) Mollusk pests are managed without use of molluskicides </t>
  </si>
  <si>
    <t xml:space="preserve"> Non-chemical mollusk control options include: </t>
  </si>
  <si>
    <t xml:space="preserve"> Mollusk management</t>
  </si>
  <si>
    <t>d) Diseases are not effectively managed or fungicides are applied in excess of requirements.</t>
  </si>
  <si>
    <t>Fungicide treatment of seeds is allowable for direct-seeded systems</t>
  </si>
  <si>
    <t xml:space="preserve">c) Fungal diseases are managed with maximum 2 fungicide applications per crop cycle, only in the conditions for appropriate use.  </t>
  </si>
  <si>
    <t xml:space="preserve"> b) Fungal panicle diseases with clear historical evidence in the field (e.g. false smut, dirty panicle, neck and panicle blast) are managed with 1 fungicide application, only in the conditions for appropriate use.  .</t>
  </si>
  <si>
    <r>
      <t>·</t>
    </r>
    <r>
      <rPr>
        <sz val="7"/>
        <color theme="1"/>
        <rFont val="Times New Roman"/>
        <family val="1"/>
      </rPr>
      <t xml:space="preserve">         </t>
    </r>
    <r>
      <rPr>
        <sz val="10"/>
        <color theme="1"/>
        <rFont val="Corbel"/>
        <family val="2"/>
      </rPr>
      <t>Fungicide application should only be used in scenarios with high risk of fungal disease (according to recent history and predicted weather patterns)</t>
    </r>
  </si>
  <si>
    <r>
      <t>·</t>
    </r>
    <r>
      <rPr>
        <sz val="7"/>
        <color theme="1"/>
        <rFont val="Times New Roman"/>
        <family val="1"/>
      </rPr>
      <t xml:space="preserve">         </t>
    </r>
    <r>
      <rPr>
        <sz val="10"/>
        <color theme="1"/>
        <rFont val="Corbel"/>
        <family val="2"/>
      </rPr>
      <t>Fungicide application should not be used after flowering (within 35 days of harvest)</t>
    </r>
  </si>
  <si>
    <r>
      <t>·</t>
    </r>
    <r>
      <rPr>
        <sz val="7"/>
        <color theme="1"/>
        <rFont val="Times New Roman"/>
        <family val="1"/>
      </rPr>
      <t xml:space="preserve">         </t>
    </r>
    <r>
      <rPr>
        <sz val="10"/>
        <color theme="1"/>
        <rFont val="Corbel"/>
        <family val="2"/>
      </rPr>
      <t>It is applied only if non-chemical methods are not sufficiently effective on their own</t>
    </r>
  </si>
  <si>
    <r>
      <t>·</t>
    </r>
    <r>
      <rPr>
        <sz val="7"/>
        <color theme="1"/>
        <rFont val="Times New Roman"/>
        <family val="1"/>
      </rPr>
      <t xml:space="preserve">         </t>
    </r>
    <r>
      <rPr>
        <sz val="10"/>
        <color theme="1"/>
        <rFont val="Corbel"/>
        <family val="2"/>
      </rPr>
      <t>Where feasible, non-chemical methods are used</t>
    </r>
  </si>
  <si>
    <t>Acceptable chemical disease management options for fungal diseases meet all of the following criteria:</t>
  </si>
  <si>
    <r>
      <t>·</t>
    </r>
    <r>
      <rPr>
        <sz val="7"/>
        <color theme="1"/>
        <rFont val="Times New Roman"/>
        <family val="1"/>
      </rPr>
      <t xml:space="preserve">     </t>
    </r>
    <r>
      <rPr>
        <sz val="9"/>
        <color theme="1"/>
        <rFont val="Calibri"/>
        <family val="2"/>
        <scheme val="minor"/>
      </rPr>
      <t>Biological control</t>
    </r>
    <r>
      <rPr>
        <sz val="10"/>
        <color theme="1"/>
        <rFont val="Corbel"/>
        <family val="2"/>
      </rPr>
      <t xml:space="preserve"> agents, e.g. Trichoderma</t>
    </r>
  </si>
  <si>
    <r>
      <t>·</t>
    </r>
    <r>
      <rPr>
        <sz val="7"/>
        <color theme="1"/>
        <rFont val="Times New Roman"/>
        <family val="1"/>
      </rPr>
      <t xml:space="preserve">     </t>
    </r>
    <r>
      <rPr>
        <sz val="9"/>
        <color theme="1"/>
        <rFont val="Calibri"/>
        <family val="2"/>
        <scheme val="minor"/>
      </rPr>
      <t>Balanced nutrient application (avoiding excessive use of nitrogen)</t>
    </r>
  </si>
  <si>
    <r>
      <t>·</t>
    </r>
    <r>
      <rPr>
        <sz val="7"/>
        <color theme="1"/>
        <rFont val="Times New Roman"/>
        <family val="1"/>
      </rPr>
      <t xml:space="preserve">     </t>
    </r>
    <r>
      <rPr>
        <sz val="9"/>
        <color theme="1"/>
        <rFont val="Calibri"/>
        <family val="2"/>
        <scheme val="minor"/>
      </rPr>
      <t>Planting at low densities</t>
    </r>
  </si>
  <si>
    <r>
      <t>·</t>
    </r>
    <r>
      <rPr>
        <sz val="7"/>
        <color theme="1"/>
        <rFont val="Times New Roman"/>
        <family val="1"/>
      </rPr>
      <t xml:space="preserve">     </t>
    </r>
    <r>
      <rPr>
        <sz val="9"/>
        <color theme="1"/>
        <rFont val="Calibri"/>
        <family val="2"/>
        <scheme val="minor"/>
      </rPr>
      <t xml:space="preserve">Keep the environment between soil and plant canopy either dry or moist (depending on the disease) </t>
    </r>
  </si>
  <si>
    <r>
      <t>·</t>
    </r>
    <r>
      <rPr>
        <sz val="7"/>
        <color theme="1"/>
        <rFont val="Times New Roman"/>
        <family val="1"/>
      </rPr>
      <t xml:space="preserve">     </t>
    </r>
    <r>
      <rPr>
        <sz val="9"/>
        <color theme="1"/>
        <rFont val="Calibri"/>
        <family val="2"/>
        <scheme val="minor"/>
      </rPr>
      <t>Remove host plants (weeds on bunds, rice stubble or volunteer rice)</t>
    </r>
  </si>
  <si>
    <r>
      <t>·</t>
    </r>
    <r>
      <rPr>
        <sz val="7"/>
        <color theme="1"/>
        <rFont val="Times New Roman"/>
        <family val="1"/>
      </rPr>
      <t xml:space="preserve">     </t>
    </r>
    <r>
      <rPr>
        <sz val="9"/>
        <color theme="1"/>
        <rFont val="Calibri"/>
        <family val="2"/>
        <scheme val="minor"/>
      </rPr>
      <t>Synchronize planting</t>
    </r>
  </si>
  <si>
    <r>
      <t>·</t>
    </r>
    <r>
      <rPr>
        <sz val="7"/>
        <color theme="1"/>
        <rFont val="Times New Roman"/>
        <family val="1"/>
      </rPr>
      <t xml:space="preserve">     </t>
    </r>
    <r>
      <rPr>
        <sz val="9"/>
        <color theme="1"/>
        <rFont val="Calibri"/>
        <family val="2"/>
        <scheme val="minor"/>
      </rPr>
      <t>Use resistant varieties</t>
    </r>
  </si>
  <si>
    <t>a) Diseases are managed without use of chemical control.</t>
  </si>
  <si>
    <t xml:space="preserve">Non-chemical disease management options include (effective for fungal, bacterial and viral diseases): </t>
  </si>
  <si>
    <t>Disease management</t>
  </si>
  <si>
    <t xml:space="preserve">d) Insect pests are not effectively managed or insecticides are used preventively or insecticides are applied before heading (except for stem borer). </t>
  </si>
  <si>
    <t>c) Insect pests are managed with a maximum of 2 insecticides per crop cycle, both of which should be within the conditions of appropriate use.</t>
  </si>
  <si>
    <r>
      <t>·</t>
    </r>
    <r>
      <rPr>
        <sz val="7"/>
        <color theme="1"/>
        <rFont val="Times New Roman"/>
        <family val="1"/>
      </rPr>
      <t xml:space="preserve">         </t>
    </r>
    <r>
      <rPr>
        <sz val="10"/>
        <color theme="1"/>
        <rFont val="Corbel"/>
        <family val="2"/>
      </rPr>
      <t>(Exceptions to the latter are acceptable if following IPM recommendations by local government extension experts)</t>
    </r>
  </si>
  <si>
    <t xml:space="preserve">b) Insect pests are managed with maximum of 1 application of insecticides per crop cycle, only in the conditions for appropriate use.  </t>
  </si>
  <si>
    <r>
      <t>·</t>
    </r>
    <r>
      <rPr>
        <sz val="7"/>
        <color theme="1"/>
        <rFont val="Times New Roman"/>
        <family val="1"/>
      </rPr>
      <t xml:space="preserve">         </t>
    </r>
    <r>
      <rPr>
        <sz val="10"/>
        <color theme="1"/>
        <rFont val="Corbel"/>
        <family val="2"/>
      </rPr>
      <t>It is applied more than 40 days after sowing</t>
    </r>
  </si>
  <si>
    <r>
      <t>·</t>
    </r>
    <r>
      <rPr>
        <sz val="7"/>
        <color theme="1"/>
        <rFont val="Times New Roman"/>
        <family val="1"/>
      </rPr>
      <t xml:space="preserve">         </t>
    </r>
    <r>
      <rPr>
        <sz val="10"/>
        <color theme="1"/>
        <rFont val="Corbel"/>
        <family val="2"/>
      </rPr>
      <t>It is applied only if presence of specific pest at high density has been confirmed and damage is high (not preventively; apply action thresholds if locally available)</t>
    </r>
  </si>
  <si>
    <r>
      <t xml:space="preserve">Appropriate insecticide use </t>
    </r>
    <r>
      <rPr>
        <sz val="10"/>
        <color theme="1"/>
        <rFont val="Corbel"/>
        <family val="2"/>
      </rPr>
      <t xml:space="preserve">follows principles of IPM and </t>
    </r>
    <r>
      <rPr>
        <sz val="9"/>
        <color theme="1"/>
        <rFont val="Calibri"/>
        <family val="2"/>
        <scheme val="minor"/>
      </rPr>
      <t xml:space="preserve">must meet all of the following criteria: </t>
    </r>
  </si>
  <si>
    <r>
      <t>·</t>
    </r>
    <r>
      <rPr>
        <sz val="7"/>
        <color theme="1"/>
        <rFont val="Times New Roman"/>
        <family val="1"/>
      </rPr>
      <t xml:space="preserve">         </t>
    </r>
    <r>
      <rPr>
        <sz val="10"/>
        <color theme="1"/>
        <rFont val="Corbel"/>
        <family val="2"/>
      </rPr>
      <t>Biological control agents, e.g. Metarizhium, Beauveria</t>
    </r>
  </si>
  <si>
    <r>
      <t>·</t>
    </r>
    <r>
      <rPr>
        <sz val="7"/>
        <color theme="1"/>
        <rFont val="Times New Roman"/>
        <family val="1"/>
      </rPr>
      <t xml:space="preserve">         </t>
    </r>
    <r>
      <rPr>
        <sz val="10"/>
        <color theme="1"/>
        <rFont val="Corbel"/>
        <family val="2"/>
      </rPr>
      <t>Balanced nutrient application (avoiding excessive use of nitrogen)</t>
    </r>
  </si>
  <si>
    <r>
      <t>·</t>
    </r>
    <r>
      <rPr>
        <sz val="7"/>
        <color theme="1"/>
        <rFont val="Times New Roman"/>
        <family val="1"/>
      </rPr>
      <t xml:space="preserve">         </t>
    </r>
    <r>
      <rPr>
        <sz val="10"/>
        <color theme="1"/>
        <rFont val="Corbel"/>
        <family val="2"/>
      </rPr>
      <t>Crop rotation or extended fallow period</t>
    </r>
  </si>
  <si>
    <r>
      <t>·</t>
    </r>
    <r>
      <rPr>
        <sz val="7"/>
        <color theme="1"/>
        <rFont val="Times New Roman"/>
        <family val="1"/>
      </rPr>
      <t xml:space="preserve">         </t>
    </r>
    <r>
      <rPr>
        <sz val="10"/>
        <color theme="1"/>
        <rFont val="Corbel"/>
        <family val="2"/>
      </rPr>
      <t>Promotion of other predators (e.g. birds, bats, frogs)</t>
    </r>
  </si>
  <si>
    <r>
      <t>·</t>
    </r>
    <r>
      <rPr>
        <sz val="7"/>
        <color theme="1"/>
        <rFont val="Times New Roman"/>
        <family val="1"/>
      </rPr>
      <t xml:space="preserve">         </t>
    </r>
    <r>
      <rPr>
        <sz val="10"/>
        <color theme="1"/>
        <rFont val="Corbel"/>
        <family val="2"/>
      </rPr>
      <t>Promotion of beneficial natural enemies (e.g. insects, spiders) by avoiding insecticide use</t>
    </r>
  </si>
  <si>
    <r>
      <t>·</t>
    </r>
    <r>
      <rPr>
        <sz val="7"/>
        <color theme="1"/>
        <rFont val="Times New Roman"/>
        <family val="1"/>
      </rPr>
      <t xml:space="preserve">         </t>
    </r>
    <r>
      <rPr>
        <sz val="10"/>
        <color theme="1"/>
        <rFont val="Corbel"/>
        <family val="2"/>
      </rPr>
      <t>Use of resistant/tolerant varieties</t>
    </r>
  </si>
  <si>
    <r>
      <t>·</t>
    </r>
    <r>
      <rPr>
        <sz val="7"/>
        <color theme="1"/>
        <rFont val="Times New Roman"/>
        <family val="1"/>
      </rPr>
      <t xml:space="preserve">         </t>
    </r>
    <r>
      <rPr>
        <sz val="10"/>
        <color theme="1"/>
        <rFont val="Corbel"/>
        <family val="2"/>
      </rPr>
      <t>Synchronised planting</t>
    </r>
  </si>
  <si>
    <t>a) Insect pests are managed without use of chemical insecticides.</t>
  </si>
  <si>
    <t xml:space="preserve">Non-chemical insect control methods include: </t>
  </si>
  <si>
    <t>Insect management</t>
  </si>
  <si>
    <t xml:space="preserve">d) Weeds are not effectively controlled or are managed with inappropriate herbicide use. </t>
  </si>
  <si>
    <r>
      <t>·</t>
    </r>
    <r>
      <rPr>
        <sz val="7"/>
        <color theme="1"/>
        <rFont val="Times New Roman"/>
        <family val="1"/>
      </rPr>
      <t xml:space="preserve">         </t>
    </r>
    <r>
      <rPr>
        <sz val="10"/>
        <color theme="1"/>
        <rFont val="Corbel"/>
        <family val="2"/>
      </rPr>
      <t>Local information about herbicide-resistant weeds is used when choosing an appropriate herbicide</t>
    </r>
  </si>
  <si>
    <t xml:space="preserve">c) Weeds are controlled with up to 4 herbicide applications (must have distinct modes of action) per crop cycle, meeting all criteria for appropriate use. </t>
  </si>
  <si>
    <r>
      <t>·</t>
    </r>
    <r>
      <rPr>
        <sz val="7"/>
        <color theme="1"/>
        <rFont val="Times New Roman"/>
        <family val="1"/>
      </rPr>
      <t xml:space="preserve">         </t>
    </r>
    <r>
      <rPr>
        <sz val="10"/>
        <color theme="1"/>
        <rFont val="Corbel"/>
        <family val="2"/>
      </rPr>
      <t>An appropriate herbicide is used for the type of weed problem (choice of mode of action)</t>
    </r>
  </si>
  <si>
    <t>b) Weeds are controlled with a combination of physical and chemical techniques, with a maximum of 1 herbicide application per season, which must meet the criteria for appropriate use.</t>
  </si>
  <si>
    <r>
      <t>·</t>
    </r>
    <r>
      <rPr>
        <sz val="7"/>
        <color theme="1"/>
        <rFont val="Times New Roman"/>
        <family val="1"/>
      </rPr>
      <t xml:space="preserve">         </t>
    </r>
    <r>
      <rPr>
        <sz val="10"/>
        <color theme="1"/>
        <rFont val="Corbel"/>
        <family val="2"/>
      </rPr>
      <t>It is applied during early  crop growth stage before  rice canopy closes) and when weeds are small</t>
    </r>
  </si>
  <si>
    <r>
      <t xml:space="preserve">Appropriate herbicide application </t>
    </r>
    <r>
      <rPr>
        <sz val="10"/>
        <color theme="1"/>
        <rFont val="Corbel"/>
        <family val="2"/>
      </rPr>
      <t>follows principles of IPM and</t>
    </r>
    <r>
      <rPr>
        <sz val="9"/>
        <color theme="1"/>
        <rFont val="Calibri"/>
        <family val="2"/>
        <scheme val="minor"/>
      </rPr>
      <t xml:space="preserve"> meets all of the following  criteria: </t>
    </r>
  </si>
  <si>
    <r>
      <t>·</t>
    </r>
    <r>
      <rPr>
        <sz val="7"/>
        <color theme="1"/>
        <rFont val="Times New Roman"/>
        <family val="1"/>
      </rPr>
      <t xml:space="preserve">         </t>
    </r>
    <r>
      <rPr>
        <sz val="10"/>
        <color theme="1"/>
        <rFont val="Corbel"/>
        <family val="2"/>
      </rPr>
      <t>Biological control agents</t>
    </r>
  </si>
  <si>
    <r>
      <t>·</t>
    </r>
    <r>
      <rPr>
        <sz val="7"/>
        <color theme="1"/>
        <rFont val="Times New Roman"/>
        <family val="1"/>
      </rPr>
      <t xml:space="preserve">         </t>
    </r>
    <r>
      <rPr>
        <sz val="10"/>
        <color theme="1"/>
        <rFont val="Corbel"/>
        <family val="2"/>
      </rPr>
      <t>Manual weeding</t>
    </r>
  </si>
  <si>
    <r>
      <t>·</t>
    </r>
    <r>
      <rPr>
        <sz val="7"/>
        <color theme="1"/>
        <rFont val="Times New Roman"/>
        <family val="1"/>
      </rPr>
      <t xml:space="preserve">         </t>
    </r>
    <r>
      <rPr>
        <sz val="10"/>
        <color theme="1"/>
        <rFont val="Corbel"/>
        <family val="2"/>
      </rPr>
      <t>Mechanical weeding</t>
    </r>
  </si>
  <si>
    <r>
      <t>·</t>
    </r>
    <r>
      <rPr>
        <sz val="7"/>
        <color theme="1"/>
        <rFont val="Times New Roman"/>
        <family val="1"/>
      </rPr>
      <t xml:space="preserve">         </t>
    </r>
    <r>
      <rPr>
        <sz val="10"/>
        <color theme="1"/>
        <rFont val="Corbel"/>
        <family val="2"/>
      </rPr>
      <t>Flooding</t>
    </r>
  </si>
  <si>
    <r>
      <t>·</t>
    </r>
    <r>
      <rPr>
        <sz val="7"/>
        <color theme="1"/>
        <rFont val="Times New Roman"/>
        <family val="1"/>
      </rPr>
      <t xml:space="preserve">         </t>
    </r>
    <r>
      <rPr>
        <sz val="10"/>
        <color theme="1"/>
        <rFont val="Corbel"/>
        <family val="2"/>
      </rPr>
      <t>Good land preparation</t>
    </r>
  </si>
  <si>
    <t>a) Weeds are controlled without herbicides.</t>
  </si>
  <si>
    <t>Non-chemical methods of weed control include:</t>
  </si>
  <si>
    <t>Weed management</t>
  </si>
  <si>
    <t>d) No calibration and maintenance within the past 2 years</t>
  </si>
  <si>
    <t>c) Calibration and maintenance within the past 2 years</t>
  </si>
  <si>
    <t>b) Calibration and maintenance within current crop cycle</t>
  </si>
  <si>
    <t>Pesticide application equipment is calibrated, and it is maintained to prevent leakage or contamination of products.</t>
  </si>
  <si>
    <t xml:space="preserve">Calibration </t>
  </si>
  <si>
    <r>
      <t xml:space="preserve">d) </t>
    </r>
    <r>
      <rPr>
        <sz val="9"/>
        <color theme="1"/>
        <rFont val="Corbel"/>
        <family val="2"/>
      </rPr>
      <t>Incorrect application method, dosage in excess of labeled amount, or timing within pre-harvest interval.</t>
    </r>
  </si>
  <si>
    <r>
      <t xml:space="preserve">c) </t>
    </r>
    <r>
      <rPr>
        <sz val="9"/>
        <color theme="1"/>
        <rFont val="Corbel"/>
        <family val="2"/>
      </rPr>
      <t>Instructions followed on application method, pre-harvest intervals, but sub-optimal dosage.</t>
    </r>
  </si>
  <si>
    <t>Each pesticide application is in accordance with label instructions on application method, pre-harvest interval and dosage.</t>
  </si>
  <si>
    <t>Label instructions</t>
  </si>
  <si>
    <r>
      <t xml:space="preserve">c) </t>
    </r>
    <r>
      <rPr>
        <sz val="9"/>
        <color theme="1"/>
        <rFont val="Corbel"/>
        <family val="2"/>
      </rPr>
      <t xml:space="preserve">Non-compliance with one or more of the listed elements for purchased or farm-produced pesticides.  </t>
    </r>
  </si>
  <si>
    <r>
      <t>·</t>
    </r>
    <r>
      <rPr>
        <sz val="7"/>
        <color theme="1"/>
        <rFont val="Times New Roman"/>
        <family val="1"/>
      </rPr>
      <t xml:space="preserve">     </t>
    </r>
    <r>
      <rPr>
        <sz val="9"/>
        <color theme="1"/>
        <rFont val="Calibri"/>
        <family val="2"/>
        <scheme val="minor"/>
      </rPr>
      <t>during strong winds.</t>
    </r>
  </si>
  <si>
    <t>b) Compliance with all listed conditions</t>
  </si>
  <si>
    <r>
      <t>·</t>
    </r>
    <r>
      <rPr>
        <sz val="7"/>
        <color theme="1"/>
        <rFont val="Times New Roman"/>
        <family val="1"/>
      </rPr>
      <t xml:space="preserve">     </t>
    </r>
    <r>
      <rPr>
        <sz val="9"/>
        <color theme="1"/>
        <rFont val="Calibri"/>
        <family val="2"/>
        <scheme val="minor"/>
      </rPr>
      <t>within 5 meters of protected areas</t>
    </r>
  </si>
  <si>
    <r>
      <t>·</t>
    </r>
    <r>
      <rPr>
        <sz val="7"/>
        <color theme="1"/>
        <rFont val="Times New Roman"/>
        <family val="1"/>
      </rPr>
      <t xml:space="preserve">     </t>
    </r>
    <r>
      <rPr>
        <sz val="9"/>
        <color theme="1"/>
        <rFont val="Calibri"/>
        <family val="2"/>
        <scheme val="minor"/>
      </rPr>
      <t>within 1 meter of small diversion canals</t>
    </r>
  </si>
  <si>
    <r>
      <t>·</t>
    </r>
    <r>
      <rPr>
        <sz val="7"/>
        <color theme="1"/>
        <rFont val="Times New Roman"/>
        <family val="1"/>
      </rPr>
      <t xml:space="preserve">     </t>
    </r>
    <r>
      <rPr>
        <sz val="9"/>
        <color theme="1"/>
        <rFont val="Calibri"/>
        <family val="2"/>
        <scheme val="minor"/>
      </rPr>
      <t>within 5 meters of water bodies  (including main irrigation channels)</t>
    </r>
  </si>
  <si>
    <r>
      <t>·</t>
    </r>
    <r>
      <rPr>
        <sz val="7"/>
        <color theme="1"/>
        <rFont val="Times New Roman"/>
        <family val="1"/>
      </rPr>
      <t xml:space="preserve">     </t>
    </r>
    <r>
      <rPr>
        <sz val="9"/>
        <color theme="1"/>
        <rFont val="Calibri"/>
        <family val="2"/>
        <scheme val="minor"/>
      </rPr>
      <t>within 5 meters of occupied buildings, roads or pathways unless there is no threat to human or wildlife</t>
    </r>
  </si>
  <si>
    <r>
      <t>·</t>
    </r>
    <r>
      <rPr>
        <sz val="7"/>
        <color theme="1"/>
        <rFont val="Times New Roman"/>
        <family val="1"/>
      </rPr>
      <t xml:space="preserve">     </t>
    </r>
    <r>
      <rPr>
        <sz val="9"/>
        <color theme="1"/>
        <rFont val="Calibri"/>
        <family val="2"/>
        <scheme val="minor"/>
      </rPr>
      <t>on non-target areas</t>
    </r>
  </si>
  <si>
    <t>a) Managed without  pesticides</t>
  </si>
  <si>
    <t>Pesticides are not applied:</t>
  </si>
  <si>
    <t>Targeted application</t>
  </si>
  <si>
    <r>
      <t xml:space="preserve">c) </t>
    </r>
    <r>
      <rPr>
        <sz val="9"/>
        <color theme="1"/>
        <rFont val="Corbel"/>
        <family val="2"/>
      </rPr>
      <t>Non-compliance with one or more of the listed elements for purchased or farm-produced pesticides.</t>
    </r>
  </si>
  <si>
    <r>
      <t>·</t>
    </r>
    <r>
      <rPr>
        <sz val="7"/>
        <color theme="1"/>
        <rFont val="Times New Roman"/>
        <family val="1"/>
      </rPr>
      <t xml:space="preserve">     </t>
    </r>
    <r>
      <rPr>
        <sz val="9"/>
        <color theme="1"/>
        <rFont val="Calibri"/>
        <family val="2"/>
        <scheme val="minor"/>
      </rPr>
      <t>if proven to be effective.</t>
    </r>
  </si>
  <si>
    <r>
      <t xml:space="preserve">b) </t>
    </r>
    <r>
      <rPr>
        <sz val="9"/>
        <color theme="1"/>
        <rFont val="Corbel"/>
        <family val="2"/>
      </rPr>
      <t>Compliance with all of the listed elements for purchased or farm-produced pesticides.</t>
    </r>
  </si>
  <si>
    <r>
      <t>·</t>
    </r>
    <r>
      <rPr>
        <sz val="7"/>
        <color theme="1"/>
        <rFont val="Times New Roman"/>
        <family val="1"/>
      </rPr>
      <t xml:space="preserve">     </t>
    </r>
    <r>
      <rPr>
        <sz val="9"/>
        <color theme="1"/>
        <rFont val="Calibri"/>
        <family val="2"/>
        <scheme val="minor"/>
      </rPr>
      <t xml:space="preserve">if produced on farm and not purchased, and  </t>
    </r>
  </si>
  <si>
    <r>
      <t>·</t>
    </r>
    <r>
      <rPr>
        <sz val="7"/>
        <color theme="1"/>
        <rFont val="Times New Roman"/>
        <family val="1"/>
      </rPr>
      <t xml:space="preserve">     </t>
    </r>
    <r>
      <rPr>
        <sz val="9"/>
        <color theme="1"/>
        <rFont val="Calibri"/>
        <family val="2"/>
        <scheme val="minor"/>
      </rPr>
      <t>if not harmful to the environment and human health,</t>
    </r>
  </si>
  <si>
    <t>Crude farm produced bio-pesticides are allowed:</t>
  </si>
  <si>
    <t>o    1A or 1B under World Health Organization (WHO) classification.</t>
  </si>
  <si>
    <t>o    Annex III of the Rotterdam Convention</t>
  </si>
  <si>
    <t>o    Persistent Organic Pollutants (POP's) in the Stockholm Convention</t>
  </si>
  <si>
    <r>
      <t>·</t>
    </r>
    <r>
      <rPr>
        <sz val="7"/>
        <color theme="1"/>
        <rFont val="Times New Roman"/>
        <family val="1"/>
      </rPr>
      <t xml:space="preserve">     </t>
    </r>
    <r>
      <rPr>
        <sz val="9"/>
        <color theme="1"/>
        <rFont val="Calibri"/>
        <family val="2"/>
        <scheme val="minor"/>
      </rPr>
      <t>are not on any of the following international lists:</t>
    </r>
  </si>
  <si>
    <r>
      <t>·</t>
    </r>
    <r>
      <rPr>
        <sz val="7"/>
        <color theme="1"/>
        <rFont val="Times New Roman"/>
        <family val="1"/>
      </rPr>
      <t xml:space="preserve">     </t>
    </r>
    <r>
      <rPr>
        <sz val="9"/>
        <color theme="1"/>
        <rFont val="Calibri"/>
        <family val="2"/>
        <scheme val="minor"/>
      </rPr>
      <t>come from a trustworthy source, and</t>
    </r>
  </si>
  <si>
    <r>
      <t>·</t>
    </r>
    <r>
      <rPr>
        <sz val="7"/>
        <color theme="1"/>
        <rFont val="Times New Roman"/>
        <family val="1"/>
      </rPr>
      <t xml:space="preserve">     </t>
    </r>
    <r>
      <rPr>
        <sz val="9"/>
        <color theme="1"/>
        <rFont val="Calibri"/>
        <family val="2"/>
        <scheme val="minor"/>
      </rPr>
      <t>are registered for use in rice,</t>
    </r>
  </si>
  <si>
    <r>
      <t>·</t>
    </r>
    <r>
      <rPr>
        <sz val="7"/>
        <color theme="1"/>
        <rFont val="Times New Roman"/>
        <family val="1"/>
      </rPr>
      <t xml:space="preserve">     </t>
    </r>
    <r>
      <rPr>
        <sz val="9"/>
        <color theme="1"/>
        <rFont val="Calibri"/>
        <family val="2"/>
        <scheme val="minor"/>
      </rPr>
      <t>are used in line with national government recommendations,</t>
    </r>
  </si>
  <si>
    <t>Purchased pesticides, including biologicals:</t>
  </si>
  <si>
    <t xml:space="preserve"> Use of registered products</t>
  </si>
  <si>
    <t>Level(s) of performance</t>
  </si>
  <si>
    <t xml:space="preserve">Corresponding requirement </t>
  </si>
  <si>
    <t>Indicator</t>
  </si>
  <si>
    <t>Performance scorecard</t>
  </si>
  <si>
    <t>Interpretation</t>
  </si>
  <si>
    <t>Farm records, Household survey</t>
  </si>
  <si>
    <t>Balanced Score card (100pts)</t>
  </si>
  <si>
    <t xml:space="preserve">This indicator measures optimized pesticide use. </t>
  </si>
  <si>
    <t>Description</t>
  </si>
  <si>
    <t>PI 8: Pesticide use efficiency</t>
  </si>
  <si>
    <r>
      <t xml:space="preserve">d) </t>
    </r>
    <r>
      <rPr>
        <sz val="9"/>
        <color theme="1"/>
        <rFont val="Corbel"/>
        <family val="2"/>
      </rPr>
      <t>There is a collection, return or disposal system, but it is not used. In absence of such a system, empty pesticide containers and obsolete pesticides are not disposed of as described under c).</t>
    </r>
  </si>
  <si>
    <r>
      <t>·</t>
    </r>
    <r>
      <rPr>
        <sz val="7"/>
        <color theme="1"/>
        <rFont val="Times New Roman"/>
        <family val="1"/>
      </rPr>
      <t xml:space="preserve">     </t>
    </r>
    <r>
      <rPr>
        <sz val="9"/>
        <color theme="1"/>
        <rFont val="Calibri"/>
        <family val="2"/>
        <scheme val="minor"/>
      </rPr>
      <t>obsolete pesticides (past shelf life or banned pesticides) are returned to the dealers and if not possible disposed of in a manner that minimizes exposure to humans and the environment.</t>
    </r>
  </si>
  <si>
    <r>
      <t>·</t>
    </r>
    <r>
      <rPr>
        <sz val="7"/>
        <color theme="1"/>
        <rFont val="Times New Roman"/>
        <family val="1"/>
      </rPr>
      <t xml:space="preserve">     </t>
    </r>
    <r>
      <rPr>
        <sz val="9"/>
        <color theme="1"/>
        <rFont val="Calibri"/>
        <family val="2"/>
        <scheme val="minor"/>
      </rPr>
      <t xml:space="preserve">surplus spray and wash water is applied over an unmanaged part of the farm, away from water bodies. </t>
    </r>
  </si>
  <si>
    <r>
      <t>·</t>
    </r>
    <r>
      <rPr>
        <sz val="7"/>
        <color theme="1"/>
        <rFont val="Times New Roman"/>
        <family val="1"/>
      </rPr>
      <t xml:space="preserve">     </t>
    </r>
    <r>
      <rPr>
        <sz val="9"/>
        <color theme="1"/>
        <rFont val="Calibri"/>
        <family val="2"/>
        <scheme val="minor"/>
      </rPr>
      <t xml:space="preserve">empty containers rinsed 3 times with water and made unusable by crushing or puncturing before burying them on the farm and are not recycled. </t>
    </r>
  </si>
  <si>
    <t>c) In absence of such a system:</t>
  </si>
  <si>
    <r>
      <t xml:space="preserve">b) </t>
    </r>
    <r>
      <rPr>
        <sz val="9"/>
        <color theme="1"/>
        <rFont val="Corbel"/>
        <family val="2"/>
      </rPr>
      <t>Farmer participates in a collection, return or disposal system.</t>
    </r>
  </si>
  <si>
    <t>Empty pesticide containers and obsolete pesticides are properly disposed of.</t>
  </si>
  <si>
    <t>Pesticide disposal</t>
  </si>
  <si>
    <r>
      <t xml:space="preserve">d) </t>
    </r>
    <r>
      <rPr>
        <sz val="9"/>
        <color theme="1"/>
        <rFont val="Corbel"/>
        <family val="2"/>
      </rPr>
      <t>Pesticides and inorganic fertilizers are not labeled or stored.</t>
    </r>
  </si>
  <si>
    <t>c) Pesticides and inorganic fertilizers are labeled and stored in a general farm storage area.</t>
  </si>
  <si>
    <r>
      <t xml:space="preserve">b) </t>
    </r>
    <r>
      <rPr>
        <sz val="9"/>
        <color theme="1"/>
        <rFont val="Corbel"/>
        <family val="2"/>
      </rPr>
      <t>Pesticides and inorganic fertilizers are labeled and stored in a locked and separate place.</t>
    </r>
  </si>
  <si>
    <t>Pesticides and inorganic fertilizers (including empty containers) are labeled and stored in a locked place, separate from fuel, food and out of reach of children.</t>
  </si>
  <si>
    <t>Pesticide storage</t>
  </si>
  <si>
    <t>c) Recommended, or 48-hours re-entry times are observed and communicated verbally.</t>
  </si>
  <si>
    <r>
      <t xml:space="preserve">b) </t>
    </r>
    <r>
      <rPr>
        <sz val="9"/>
        <color theme="1"/>
        <rFont val="Corbel"/>
        <family val="2"/>
      </rPr>
      <t>Recommended, or 48-hours re-entry times are observed and communicated by placing warning signs on the fields.</t>
    </r>
  </si>
  <si>
    <t>Recommended re-entry times after use of pesticides are observed and communicated (or 48 hours if label does not give a recommendation).</t>
  </si>
  <si>
    <t>Re-entry times</t>
  </si>
  <si>
    <t>b) Pesticides are not applied by pregnant or lactating women or by children below 18 years, or by persons who suffer from chronic or respiratory diseases.</t>
  </si>
  <si>
    <t>Pesticides are not applied by pregnant or lactating women, by children below 18 years, or by persons who suffer from chronic or respiratory diseases.</t>
  </si>
  <si>
    <t>Applicator restrictions</t>
  </si>
  <si>
    <r>
      <t xml:space="preserve">d) </t>
    </r>
    <r>
      <rPr>
        <sz val="9"/>
        <color theme="1"/>
        <rFont val="Corbel"/>
        <family val="2"/>
      </rPr>
      <t>No washing or changing facility is available.</t>
    </r>
  </si>
  <si>
    <t xml:space="preserve">c) A washing or changing facility is available. </t>
  </si>
  <si>
    <t>a) There are no workers employed who apply pesticides.</t>
  </si>
  <si>
    <t>Washing and changing facilities are available for pesticide applicators.</t>
  </si>
  <si>
    <t>Washing and changing facility</t>
  </si>
  <si>
    <r>
      <t xml:space="preserve">d) </t>
    </r>
    <r>
      <rPr>
        <sz val="9"/>
        <color theme="1"/>
        <rFont val="Corbel"/>
        <family val="2"/>
      </rPr>
      <t>Pesticide applicators use less than 2 of the 4 items, or do not use gloves, or use items of low quality, or clothing is not washed after use.</t>
    </r>
  </si>
  <si>
    <t>Protective clothing is washed after use.</t>
  </si>
  <si>
    <t>c) Pesticide applicators use at least 2 of the listed PPE4 items, but always gloves, of good quality and clothing is washed after use.</t>
  </si>
  <si>
    <r>
      <t>·</t>
    </r>
    <r>
      <rPr>
        <sz val="7"/>
        <color theme="1"/>
        <rFont val="Times New Roman"/>
        <family val="1"/>
      </rPr>
      <t xml:space="preserve">     </t>
    </r>
    <r>
      <rPr>
        <sz val="9"/>
        <color theme="1"/>
        <rFont val="Calibri"/>
        <family val="2"/>
        <scheme val="minor"/>
      </rPr>
      <t>protective clothing.</t>
    </r>
  </si>
  <si>
    <r>
      <t xml:space="preserve">b) </t>
    </r>
    <r>
      <rPr>
        <sz val="9"/>
        <color theme="1"/>
        <rFont val="Corbel"/>
        <family val="2"/>
      </rPr>
      <t>Pesticide applicators use at least 3 of the listed PPE items, but always gloves, (or at least what is required on the product label) of good quality and clothing is washed after use.</t>
    </r>
  </si>
  <si>
    <r>
      <t>·</t>
    </r>
    <r>
      <rPr>
        <sz val="7"/>
        <color theme="1"/>
        <rFont val="Times New Roman"/>
        <family val="1"/>
      </rPr>
      <t xml:space="preserve">     </t>
    </r>
    <r>
      <rPr>
        <sz val="9"/>
        <color theme="1"/>
        <rFont val="Calibri"/>
        <family val="2"/>
        <scheme val="minor"/>
      </rPr>
      <t>boots</t>
    </r>
  </si>
  <si>
    <r>
      <t>·</t>
    </r>
    <r>
      <rPr>
        <sz val="7"/>
        <color theme="1"/>
        <rFont val="Times New Roman"/>
        <family val="1"/>
      </rPr>
      <t xml:space="preserve">     </t>
    </r>
    <r>
      <rPr>
        <sz val="9"/>
        <color theme="1"/>
        <rFont val="Calibri"/>
        <family val="2"/>
        <scheme val="minor"/>
      </rPr>
      <t>masks</t>
    </r>
  </si>
  <si>
    <r>
      <t>·</t>
    </r>
    <r>
      <rPr>
        <sz val="7"/>
        <color theme="1"/>
        <rFont val="Times New Roman"/>
        <family val="1"/>
      </rPr>
      <t xml:space="preserve">     </t>
    </r>
    <r>
      <rPr>
        <sz val="9"/>
        <color theme="1"/>
        <rFont val="Calibri"/>
        <family val="2"/>
        <scheme val="minor"/>
      </rPr>
      <t>gloves</t>
    </r>
  </si>
  <si>
    <t>Pesticide applicators use good quality Personal Protective Equipment (PPE), including:</t>
  </si>
  <si>
    <t>Personal Protective Equipment (PPE)</t>
  </si>
  <si>
    <t>d) Pesticide applicators did not participate in a training session in the past 5 years.</t>
  </si>
  <si>
    <t>c) Pesticide applicators participated in a training session in the past 5 years.</t>
  </si>
  <si>
    <t>Pesticide applicators receive training on handling and use of pesticides.</t>
  </si>
  <si>
    <t>Training pesticide applicators</t>
  </si>
  <si>
    <r>
      <t xml:space="preserve">c) </t>
    </r>
    <r>
      <rPr>
        <sz val="9"/>
        <color theme="1"/>
        <rFont val="Corbel"/>
        <family val="2"/>
      </rPr>
      <t>No calibration and maintenance within the past 2 years.</t>
    </r>
  </si>
  <si>
    <r>
      <t xml:space="preserve">b) </t>
    </r>
    <r>
      <rPr>
        <sz val="9"/>
        <color theme="1"/>
        <rFont val="Corbel"/>
        <family val="2"/>
      </rPr>
      <t>Calibration and maintenance within the past 2 years.</t>
    </r>
  </si>
  <si>
    <r>
      <t xml:space="preserve">a) </t>
    </r>
    <r>
      <rPr>
        <sz val="9"/>
        <color theme="1"/>
        <rFont val="Corbel"/>
        <family val="2"/>
      </rPr>
      <t>Calibration and maintenance within current crop cycle.</t>
    </r>
  </si>
  <si>
    <t>Tools and equipment for farm operations and post-harvest processed are frequently maintained and calibrated.</t>
  </si>
  <si>
    <t>Calibration</t>
  </si>
  <si>
    <r>
      <t xml:space="preserve">d) </t>
    </r>
    <r>
      <rPr>
        <sz val="9"/>
        <color theme="1"/>
        <rFont val="Corbel"/>
        <family val="2"/>
      </rPr>
      <t>There is no safety instruction and there are no first aid supplies available on-farm.</t>
    </r>
  </si>
  <si>
    <r>
      <t xml:space="preserve">c) </t>
    </r>
    <r>
      <rPr>
        <sz val="9"/>
        <color theme="1"/>
        <rFont val="Corbel"/>
        <family val="2"/>
      </rPr>
      <t>Workers</t>
    </r>
    <r>
      <rPr>
        <sz val="9"/>
        <color rgb="FF000000"/>
        <rFont val="Corbel"/>
        <family val="2"/>
      </rPr>
      <t xml:space="preserve">, including working household members, </t>
    </r>
    <r>
      <rPr>
        <sz val="9"/>
        <color theme="1"/>
        <rFont val="Corbel"/>
        <family val="2"/>
      </rPr>
      <t>receive regular safety instruction, but no first aid supplies are available on-farm.</t>
    </r>
  </si>
  <si>
    <r>
      <t xml:space="preserve">b) </t>
    </r>
    <r>
      <rPr>
        <sz val="9"/>
        <color theme="1"/>
        <rFont val="Corbel"/>
        <family val="2"/>
      </rPr>
      <t>Workers</t>
    </r>
    <r>
      <rPr>
        <sz val="9"/>
        <color rgb="FF000000"/>
        <rFont val="Corbel"/>
        <family val="2"/>
      </rPr>
      <t xml:space="preserve">, including working household members, </t>
    </r>
    <r>
      <rPr>
        <sz val="9"/>
        <color theme="1"/>
        <rFont val="Corbel"/>
        <family val="2"/>
      </rPr>
      <t>receive regular safety instruction and first aid supplies are available on-farm.</t>
    </r>
  </si>
  <si>
    <t>Workers, including working household members, receive regular safety instruction to prevent work related accidents or diseases, and first aid supplies are available on-farm</t>
  </si>
  <si>
    <t xml:space="preserve"> Safety instructions and first aid</t>
  </si>
  <si>
    <t>c) Any major work related injuries or minor cases in an equal or higher frequency compared to the last crop cycle</t>
  </si>
  <si>
    <r>
      <t>·</t>
    </r>
    <r>
      <rPr>
        <sz val="7"/>
        <color theme="1"/>
        <rFont val="Times New Roman"/>
        <family val="1"/>
      </rPr>
      <t xml:space="preserve">     </t>
    </r>
    <r>
      <rPr>
        <sz val="9"/>
        <color theme="1"/>
        <rFont val="Calibri"/>
        <family val="2"/>
        <scheme val="minor"/>
      </rPr>
      <t>Major: semi-permanent, permanent injury or ill health diseases or death</t>
    </r>
  </si>
  <si>
    <t>b) No major work related injuries or ill health, but minor cases in a lower frequency compared to the last crop cycle</t>
  </si>
  <si>
    <r>
      <t>·</t>
    </r>
    <r>
      <rPr>
        <sz val="7"/>
        <color theme="1"/>
        <rFont val="Times New Roman"/>
        <family val="1"/>
      </rPr>
      <t xml:space="preserve">     </t>
    </r>
    <r>
      <rPr>
        <sz val="9"/>
        <color theme="1"/>
        <rFont val="Calibri"/>
        <family val="2"/>
        <scheme val="minor"/>
      </rPr>
      <t xml:space="preserve">Minor: injuries or diseases with a short-term impact and that require medical assistance or cause to miss at least one day of work </t>
    </r>
  </si>
  <si>
    <t>We distinguish a minor and major degree of severity of injuries or ill health:</t>
  </si>
  <si>
    <r>
      <t>·</t>
    </r>
    <r>
      <rPr>
        <sz val="7"/>
        <color theme="1"/>
        <rFont val="Times New Roman"/>
        <family val="1"/>
      </rPr>
      <t xml:space="preserve">     </t>
    </r>
    <r>
      <rPr>
        <sz val="9"/>
        <color theme="1"/>
        <rFont val="Calibri"/>
        <family val="2"/>
        <scheme val="minor"/>
      </rPr>
      <t>Fractures, cuts, infections, burns, respiratory and other diseases related to pesticide use, snake bites, leptospirosis</t>
    </r>
  </si>
  <si>
    <t>Examples of injuries or ill health include but are not limited to:</t>
  </si>
  <si>
    <r>
      <t>·</t>
    </r>
    <r>
      <rPr>
        <sz val="7"/>
        <color theme="1"/>
        <rFont val="Times New Roman"/>
        <family val="1"/>
      </rPr>
      <t xml:space="preserve">     </t>
    </r>
    <r>
      <rPr>
        <sz val="9"/>
        <color theme="1"/>
        <rFont val="Calibri"/>
        <family val="2"/>
        <scheme val="minor"/>
      </rPr>
      <t>Fires, explosions, emissions, spills, accidents with vehicles or machinery, collapses, cuts</t>
    </r>
  </si>
  <si>
    <t xml:space="preserve"> Examples of accidents that could result in injuries or ill health include but are not limited to:</t>
  </si>
  <si>
    <t>a) No minor and major work related injuries or ill health</t>
  </si>
  <si>
    <t>The frequency of work-related accidents resulting in minor and major injuries or ill health for workers or any person in or outside the farm.</t>
  </si>
  <si>
    <t>Incidence of work-related accidents</t>
  </si>
  <si>
    <t>An increase over time would be considered positive.</t>
  </si>
  <si>
    <t>Workers’ health &amp; safety</t>
  </si>
  <si>
    <t>PI 10: Health and Safety</t>
  </si>
  <si>
    <t>d) Children living on the farm within the age of compulsory schooling do not go to school, and no deliberate and evidenced efforts are taken to get them into education.</t>
  </si>
  <si>
    <t>d) Children living on the farm within the age of compulsory schooling do not go to school, but deliberate and evidenced efforts are taken to get them into education, e.g. by lobbying for a nearby school or by providing on-site schooling.</t>
  </si>
  <si>
    <t xml:space="preserve">c) Children living on the farm within the age of compulsory schooling go to school, but not all year long.  </t>
  </si>
  <si>
    <t>a) There are no children living on the farm within the age of compulsory schooling.</t>
  </si>
  <si>
    <t>Children living on the farm in the age of compulsory schooling go to school all year long.</t>
  </si>
  <si>
    <t>Education</t>
  </si>
  <si>
    <r>
      <t xml:space="preserve">* </t>
    </r>
    <r>
      <rPr>
        <sz val="7"/>
        <color theme="1"/>
        <rFont val="Calibri"/>
        <family val="2"/>
        <scheme val="minor"/>
      </rPr>
      <t xml:space="preserve"> </t>
    </r>
    <r>
      <rPr>
        <sz val="9"/>
        <color theme="1"/>
        <rFont val="Calibri"/>
        <family val="2"/>
        <scheme val="minor"/>
      </rPr>
      <t>Children do not work with dangerous substances or equipment</t>
    </r>
  </si>
  <si>
    <r>
      <t xml:space="preserve">* </t>
    </r>
    <r>
      <rPr>
        <sz val="7"/>
        <color theme="1"/>
        <rFont val="Calibri"/>
        <family val="2"/>
        <scheme val="minor"/>
      </rPr>
      <t xml:space="preserve"> </t>
    </r>
    <r>
      <rPr>
        <sz val="9"/>
        <color theme="1"/>
        <rFont val="Calibri"/>
        <family val="2"/>
        <scheme val="minor"/>
      </rPr>
      <t>Children do not use harvest knives,</t>
    </r>
  </si>
  <si>
    <t>b) Children below 18 years are working on the farm and all listed conditions are met.</t>
  </si>
  <si>
    <t>* The work is not at night (between 22.00 pm and 06.00 am),</t>
  </si>
  <si>
    <t>* The work is not at dangerous locations,</t>
  </si>
  <si>
    <t>* Children do not carry heavy loads,</t>
  </si>
  <si>
    <t>a) There are no children below 18 years working on the farm.</t>
  </si>
  <si>
    <t>Children below 18 years do not conduct hazardous work or any work that jeopardizes their physical, mental or moral wellbeing (ILO Convention 182). The following conditions are met:</t>
  </si>
  <si>
    <t>Hazardous work</t>
  </si>
  <si>
    <t>*  children are always supervised by an adult.</t>
  </si>
  <si>
    <t xml:space="preserve">*  the work does not exceed 14 hours per week, </t>
  </si>
  <si>
    <t xml:space="preserve">*  the work does not interfere with their education, </t>
  </si>
  <si>
    <t xml:space="preserve">*  the work is not harmful to their health and development, </t>
  </si>
  <si>
    <t>* they perform light age-appropriate duties,</t>
  </si>
  <si>
    <t xml:space="preserve"> a) There are no children below the minimum age are working on the farm, unless they are members of a small scale family farm, and the following conditions are met: </t>
  </si>
  <si>
    <t>Children below 15 years are not engaged as permanent or seasonal workers. If local legislation has established a higher minimum age, this higher age applies. Age of employees is always verified (ILO Convention 138).</t>
  </si>
  <si>
    <t>Employment of children &lt;15 years old as permanent or seasonal workers</t>
  </si>
  <si>
    <t>Child Labour</t>
  </si>
  <si>
    <t>PI 11: Child Labour</t>
  </si>
  <si>
    <t>b) There is at least one case of violence</t>
  </si>
  <si>
    <t>a) There are no cases of violence</t>
  </si>
  <si>
    <t>There must not be any violence that results in, or is likely to result in, physical, sexual or mental harm or suffering to women, including threats of such acts, coercion or arbitrary deprivation of liberty, whether occurring in public or in private life (UN resolution 48/104 of 20 December 1993)</t>
  </si>
  <si>
    <t>Violence against women</t>
  </si>
  <si>
    <t>c) Women are excluded from group decision making</t>
  </si>
  <si>
    <t xml:space="preserve">b) Women are present during group decisions, but their contributions are not given full weight </t>
  </si>
  <si>
    <t>a) Women participate in group leadership, are active in group decisions and their voices are valued</t>
  </si>
  <si>
    <t>Women should be able to participate in group decision-making processes regarding rice production and marketing (e.g. irrigation scheduling, leadership committees of cooperatives, credit groups)</t>
  </si>
  <si>
    <t>Women's participation in collective-decision making</t>
  </si>
  <si>
    <t>c) Women have no or very limited control</t>
  </si>
  <si>
    <t>b) Women have some but less than equivalent control</t>
  </si>
  <si>
    <t>a) Women have equivalent or greater control</t>
  </si>
  <si>
    <t>Women should have equivalent or greater control of income they generate themselves</t>
  </si>
  <si>
    <t>Women's control over their personal income</t>
  </si>
  <si>
    <t>c) Women have none or marginal decision-making power</t>
  </si>
  <si>
    <t>b) Women have some but less than equivalent decision-making power</t>
  </si>
  <si>
    <t>a) Women have at least equivalent decision-making power</t>
  </si>
  <si>
    <t>Women and men should have decision-making power for the total household income</t>
  </si>
  <si>
    <t>Women's control over decision-making regarding household income</t>
  </si>
  <si>
    <t>c) Women none or marginal decision-making power or ownership</t>
  </si>
  <si>
    <t>b) Women have some but less than equivalent decision-making power or ownership</t>
  </si>
  <si>
    <t xml:space="preserve">a) Women have at least equivalent decision-making power and ownership </t>
  </si>
  <si>
    <t>Women should have decision-making power and share ownership of long-term resources (decisions that are typically made =&lt; once per year, which affect the whole farm, including: land, forests, gardens, livestock, agricultural equipment, irrigation system, credit, buildings</t>
  </si>
  <si>
    <t xml:space="preserve">Women's control over long-term resources for farm activities </t>
  </si>
  <si>
    <t>c) Women have none or marginal decision-making power and no access</t>
  </si>
  <si>
    <t>b) Women have some but less than equivalent decision-making power and less than equal access</t>
  </si>
  <si>
    <t>a) Women have at least equivalent decision-making power and equal access</t>
  </si>
  <si>
    <t xml:space="preserve">Women should have decision-making power and equal access to seasonal resources for farm activities including hired labor, seeds, fertilizers, pest control products and credit </t>
  </si>
  <si>
    <t xml:space="preserve">Women's access to seasonal resources for farm activities </t>
  </si>
  <si>
    <t>c) Women have no access</t>
  </si>
  <si>
    <t>b) Women have less access</t>
  </si>
  <si>
    <t>information, training and extension services related to women activities</t>
  </si>
  <si>
    <t xml:space="preserve">a) Women have equal access </t>
  </si>
  <si>
    <t xml:space="preserve">Women should have access to </t>
  </si>
  <si>
    <t>Women's access to information and capacity building</t>
  </si>
  <si>
    <t>c) Women are structurally unsatisfied</t>
  </si>
  <si>
    <t>b) Women are partly satisfied (e.g. no balance during peak labor-requiring periods)</t>
  </si>
  <si>
    <t>a) Women are satisfied</t>
  </si>
  <si>
    <t>Women’s labor input in agricultural production should be in balance with their productive and domestic tasks, leisure and possible other income generating activities</t>
  </si>
  <si>
    <t>Women’s satisfaction regarding their labor input</t>
  </si>
  <si>
    <t>Women should have decision-making power over how much labor they contribute to agriculture, the timing of their labor input and the type of activities they do</t>
  </si>
  <si>
    <t>Women's control over decisions regarding their own labor input</t>
  </si>
  <si>
    <t xml:space="preserve">Women should have decision-making power over the choice of the products and markets of the household’s agricultural production </t>
  </si>
  <si>
    <t>Women's control over decisions regarding household  agricultural production</t>
  </si>
  <si>
    <t xml:space="preserve">The indicator measures women’s power to make decisions relevant to their well being. </t>
  </si>
  <si>
    <t>PI 12: Women Empowerment</t>
  </si>
  <si>
    <t>170731_Checklist SRP Standard_v1.0.2_final</t>
  </si>
  <si>
    <t>Sheets related to PIs added back in</t>
  </si>
  <si>
    <t xml:space="preserve">Locked PI sheets (only unlocked cells can be entered. </t>
  </si>
  <si>
    <t>Changed shading of comments cells from white to yellow for PI sheets</t>
  </si>
  <si>
    <t>Corrected cell B138 in Sheet "To "Data Aggregation Tool""</t>
  </si>
  <si>
    <t>170808_Checklist SRP Standard_v1.0.3_final</t>
  </si>
  <si>
    <t>170928_Checklist SRP Standard_v1.0.4_final</t>
  </si>
  <si>
    <t>Corrected cells B85 thru B133 in sheet 'To "Data Aggregation Tool"': restored links.</t>
  </si>
  <si>
    <t>Corrected formula in cell 'Checklist SRP Standard'!AP27 to reference to the correct range of cells</t>
  </si>
  <si>
    <t>171002_Checklist SRP Standard_v1.0.5</t>
  </si>
  <si>
    <t>190320_Checklist SRP Standard_v2.0</t>
  </si>
  <si>
    <t>Changed wording according to Version 2.0</t>
  </si>
  <si>
    <t>Version 2.0_draft</t>
  </si>
  <si>
    <t>Checklist SRP Standard</t>
  </si>
  <si>
    <t>To be used by verifiers for SRP audits</t>
  </si>
  <si>
    <t>Risk Assessment Checklist for Soil and Water Quality - additional guidance Requirement 4, 5 and 12</t>
  </si>
  <si>
    <t>This soil and water quality risk assessment checklist is to be used along with the Standard, particularly for Requirements 4 (heavy metals), 5 (soil salinity), and 12 (inbound water quality). If all answers are "no", the farm is considered to be at low risk for any of the most common problems with soil or water quality. If any question is answered "yes", actions are suggested in the table below to address that particular risk.
Please go through the questions in the table below. If all answers to a specific question (e.g Q1) and its sub-questions (e.g. 1.1 to 1.5) are "no", the farm is considered to be at low risk for any of the most common problems with soil or water quality. If any question is answered "yes", please follow the actions suggested in column 'F' for that particular problem.</t>
  </si>
  <si>
    <t>Most likely hazard(s) of pollution in any of the actions in subquestion 5.1 to 5.4</t>
  </si>
  <si>
    <t>Section A: Soil contamination risk</t>
  </si>
  <si>
    <t>Section B: Soil and water salinity risk</t>
  </si>
  <si>
    <t>Action if any of the answers to the subquestions of Q5 is 'yes':</t>
  </si>
  <si>
    <t>Action if any of the answers to the subquestions of Q8 is 'yes':</t>
  </si>
  <si>
    <t>Q9</t>
  </si>
  <si>
    <t>Q10</t>
  </si>
  <si>
    <t>Q11</t>
  </si>
  <si>
    <t>Q12</t>
  </si>
  <si>
    <t>Q13</t>
  </si>
  <si>
    <t>Q14</t>
  </si>
  <si>
    <t>a) Crop calendar includes the expected and actual dates for all four activities (if applicable).</t>
  </si>
  <si>
    <t>b) Crop calendar includes the expected and actual dates for activities 1 and 2 (if applicable) only.</t>
  </si>
  <si>
    <r>
      <t xml:space="preserve">c) Crop calendar includes the expected and actual dates for activity 1 only.
</t>
    </r>
    <r>
      <rPr>
        <b/>
        <sz val="11"/>
        <color theme="0" tint="-0.499984740745262"/>
        <rFont val="Calibri"/>
        <family val="2"/>
        <scheme val="minor"/>
      </rPr>
      <t>Minimum Requirement</t>
    </r>
  </si>
  <si>
    <t>d) There is no crop calendar, or it is otherwise incomplete.</t>
  </si>
  <si>
    <r>
      <rPr>
        <b/>
        <sz val="11"/>
        <color theme="1"/>
        <rFont val="Calibri"/>
        <family val="2"/>
        <scheme val="minor"/>
      </rPr>
      <t xml:space="preserve">Crop calendar
</t>
    </r>
    <r>
      <rPr>
        <sz val="11"/>
        <color theme="1"/>
        <rFont val="Calibri"/>
        <family val="2"/>
        <scheme val="minor"/>
      </rPr>
      <t xml:space="preserve">A written crop calendar is developed in advance for each cropping season. If needed, it is updated to adapt to changing circumstances (e.g., weather, pest pressures). 
A crop calendar shows the expected dates of field activities, and the actual dates of implementation of those activities. </t>
    </r>
    <r>
      <rPr>
        <b/>
        <sz val="11"/>
        <color theme="1"/>
        <rFont val="Calibri"/>
        <family val="2"/>
        <scheme val="minor"/>
      </rPr>
      <t>Activities</t>
    </r>
    <r>
      <rPr>
        <sz val="11"/>
        <color theme="1"/>
        <rFont val="Calibri"/>
        <family val="2"/>
        <scheme val="minor"/>
      </rPr>
      <t xml:space="preserve"> can include (if applicable):
</t>
    </r>
    <r>
      <rPr>
        <b/>
        <sz val="11"/>
        <color theme="1"/>
        <rFont val="Calibri"/>
        <family val="2"/>
        <scheme val="minor"/>
      </rPr>
      <t>1. Timing of major operations (e.g., land preparation, planting, harvest).
2. Timing of major fertilization (e.g., split plan) and water management activities (e.g., irrigation).
3. Timing of evaluating pest threat and damage levels (i.e., scouting).
4. Timing of labor and/or contracted services (e.g., machines).</t>
    </r>
  </si>
  <si>
    <t>a) Records are kept of applicable data at the intermediate level.</t>
  </si>
  <si>
    <t>b) Records are kept of applicable data using a mix of basic and intermediate data levels.</t>
  </si>
  <si>
    <t xml:space="preserve">d) No records are kept.
</t>
  </si>
  <si>
    <t>c) Records are kept of applicable data at the basic data level.
Minimum Requirement</t>
  </si>
  <si>
    <r>
      <rPr>
        <b/>
        <sz val="11"/>
        <color theme="1"/>
        <rFont val="Calibri"/>
        <family val="2"/>
        <scheme val="minor"/>
      </rPr>
      <t xml:space="preserve">Record keeping 
</t>
    </r>
    <r>
      <rPr>
        <sz val="11"/>
        <color theme="1"/>
        <rFont val="Calibri"/>
        <family val="2"/>
        <scheme val="minor"/>
      </rPr>
      <t xml:space="preserve">Records are kept for each cropping season. These records shall at least reflect basic data level (easily collected by farmers) and should include data at the intermediate level (which may require collection by external partners). 
Basic data (if applicable):
o seed variety
o yield
o fertilizer use
o pesticide use
o number of irrigations
o irrigation water quality risk assessment
o net income from rice
o list of sightings of key pests and indicator
Intermediate data (if applicable):
o same as above but more specific data
o mg CO2 equivalents / ha
o milled grain samples submitted to laboratory for analysis
</t>
    </r>
  </si>
  <si>
    <r>
      <rPr>
        <b/>
        <sz val="11"/>
        <color theme="1"/>
        <rFont val="Calibri"/>
        <family val="2"/>
        <scheme val="minor"/>
      </rPr>
      <t>Training</t>
    </r>
    <r>
      <rPr>
        <sz val="11"/>
        <color theme="1"/>
        <rFont val="Calibri"/>
        <family val="2"/>
        <scheme val="minor"/>
      </rPr>
      <t xml:space="preserve">
Farmer training, information, and support needs are assessed for all topics in the SRP Standard.
Farmer receives needed training, information, and support. SRP-authorized training providers are the preferred external partners or professional sources for training on SRP. SRP also recognizes information exchange with other farmers or within farmer organizations.
Farmer demonstrates that relevant content is applied.
</t>
    </r>
  </si>
  <si>
    <t>In the last 5 years:
a) Farmer training, information, and support needs assessed; farmer received needed training from an SRP-authorized training provider; and farmer demonstrates that content is applied.</t>
  </si>
  <si>
    <t>b) Farmer training, information, and support needs assessed; farmer received needed training; and farmer demonstrates that content is applied.</t>
  </si>
  <si>
    <t xml:space="preserve">d) Farmer training, information, and support needs not assessed.
</t>
  </si>
  <si>
    <t>c) Farmer training, information, and support needs assessed; and farmer received needed training. 
Minimum Requirement</t>
  </si>
  <si>
    <t xml:space="preserve">After farmer has listed his records, ask questions like: 
When did you purchase?
Where did you buy it? 
When did you use it? Which quantities?
How much money did you spend?
For specific details on basic and intermediate data level measuring units please refer to the SRP Performance Indicators.
</t>
  </si>
  <si>
    <t>Please refer to the guidance sheet for Requirement 4 ("Guidance to R4, R5 and R10")</t>
  </si>
  <si>
    <r>
      <rPr>
        <b/>
        <sz val="11"/>
        <color theme="1"/>
        <rFont val="Calibri"/>
        <family val="2"/>
        <scheme val="minor"/>
      </rPr>
      <t>Heavy metals</t>
    </r>
    <r>
      <rPr>
        <sz val="11"/>
        <color theme="1"/>
        <rFont val="Calibri"/>
        <family val="2"/>
        <scheme val="minor"/>
      </rPr>
      <t xml:space="preserve">
Milled grain shall be safe from heavy metals. Milled grain is safe when there are no detectable levels of heavy metals in the milled grain as set by international authorities on food safety, or by national law or regulations (whichever is stricter).
Risk of soil contamination from heavy metals such as arsenic, cadmium, chromium, mercury, and lead has been analyzed. 
In the presence of (risk of) soil contamination from heavy metals:
1. A group level soil analysis is conducted in contaminated areas at least every 5 years.
2. Soil remediation techniques are implemented. 
</t>
    </r>
  </si>
  <si>
    <t xml:space="preserve">a) There is proof (not older than 5 years) that the milled grain is safe from heavy metals. 
</t>
  </si>
  <si>
    <t xml:space="preserve">d) In case of risk, a group level soil analysis is carried out at least every 5 years; in case of the presence of soil contamination from heavy metals, soil remediation techniques are implemented. </t>
  </si>
  <si>
    <t>e) None of the above.</t>
  </si>
  <si>
    <t xml:space="preserve">b) There is proof (not older than 5 years) (by a group soil analysis or a reliable external source) that the level of heavy metals in the soil of the group or region does not exceed background levels.
</t>
  </si>
  <si>
    <t>c) A group risk assessment (not older than 5 years) does not show risk from heavy metal contamination (see Annex A: Risk Assessment Checklist). 
Minimum Requirement</t>
  </si>
  <si>
    <t>Please refer to the guidance sheet for Requirement 4 ("Guidance to R4, R5 and R10")
Has risk of salinity been analyzed?
Is salinity an issue for your crop? If yes, which season? 
What have you done about it?
(In case salinity has not been an issue, the farmer is not requested to do anything)</t>
  </si>
  <si>
    <t xml:space="preserve">a) There is documented proof, not older than 3 years (per any method in footnote 12), that: 
• There is no (risk of) soil salinity within the group or region, or 
• Soil salinity within the group or region is at an acceptable level (i.e., not in excess of 3 dS/cm for soil or 5 g/L for water).
</t>
  </si>
  <si>
    <t>b) There is (risk of) soil salinity, and mitigation/adaptation measures taken are effective (e.g., yield gap as compared to an area not affected by soil salinity narrows).</t>
  </si>
  <si>
    <t>c) There is (risk of) soil salinity, and mitigation/ adaptation measures are taken.
Minimum Requirement</t>
  </si>
  <si>
    <t xml:space="preserve">d) None of the above. </t>
  </si>
  <si>
    <t>b) There has been no conversion of described areas after 2009, and farming practices maintain and/or enhance site-specific biodiversity.</t>
  </si>
  <si>
    <t xml:space="preserve">a) There has been no conversion of described areas after 2009, and farming practices maintain and/or enhance site-specific biodiversity and ecosystem services. 
</t>
  </si>
  <si>
    <t>c) There has been no conversion of described areas after 2009.
Minimum Requirement</t>
  </si>
  <si>
    <t xml:space="preserve">d) There has been conversion of described areas after 2009. </t>
  </si>
  <si>
    <r>
      <rPr>
        <b/>
        <sz val="11"/>
        <color theme="1"/>
        <rFont val="Calibri"/>
        <family val="2"/>
        <scheme val="minor"/>
      </rPr>
      <t>Invasive species</t>
    </r>
    <r>
      <rPr>
        <sz val="11"/>
        <color theme="1"/>
        <rFont val="Calibri"/>
        <family val="2"/>
        <scheme val="minor"/>
      </rPr>
      <t xml:space="preserve">
No invasive species (e.g., water hyacinth, golden apple snail) have been introduced intentionally by the farmer or group since 2009.
In the presence of invasive species, effective management measures are taken against invasive species, while protecting native species. 
</t>
    </r>
  </si>
  <si>
    <t>Have you brought any kind of animal or plant not native to this region to your field?</t>
  </si>
  <si>
    <t>Before this land was used for rice farming, was this ever a forest or other natural ecosystem?</t>
  </si>
  <si>
    <r>
      <t xml:space="preserve">a) No invasive species are introduced intentionally by the farmer or group since 2009.
</t>
    </r>
    <r>
      <rPr>
        <b/>
        <sz val="11"/>
        <color theme="0" tint="-0.499984740745262"/>
        <rFont val="Calibri"/>
        <family val="2"/>
        <scheme val="minor"/>
      </rPr>
      <t>Minimum Requirement</t>
    </r>
  </si>
  <si>
    <t>b) In the presence of invasive species, invasive species are effectively managed.</t>
  </si>
  <si>
    <t>c) Invasive species are introduced intentionally by the farmer or group.</t>
  </si>
  <si>
    <t xml:space="preserve">Instructions: Identify the system that applies to the majority of land under cultivation. Respond for that system:
o Flat land or terraces
o Sloping land without terraces
o Dry land (not irrigated)
Is your rice produced on dry land? Good: no leveling is required.
In case your rice produced on flat land, how do you level it?
In case rice is produce on sloping land, what are you doing about erosion?
</t>
  </si>
  <si>
    <r>
      <rPr>
        <b/>
        <sz val="11"/>
        <color theme="1"/>
        <rFont val="Calibri"/>
        <family val="2"/>
        <scheme val="minor"/>
      </rPr>
      <t>Leveling</t>
    </r>
    <r>
      <rPr>
        <sz val="11"/>
        <color theme="1"/>
        <rFont val="Calibri"/>
        <family val="2"/>
        <scheme val="minor"/>
      </rPr>
      <t xml:space="preserve">
Rice cultivated on flat land or on terraces: 
o If laser leveling is used, the land or terraces are leveled up to 1/1000 within-plot slope. 
o If laser leveling is not used, visual observation confirms that the field does not have high and low spots when filled with water and crop stand is uniform in height (i.e., no undulating).
Rice cultivated on sloping land without terraces: 
o Physical soil conservation practices are used (e.g., contour farming, installation of erosion barriers).
o Cultural soil conservation practices are used (e.g., non-invasive cover cropping, mulching).
Rice cultivated on dry land (not irrigated):
o No leveling is required.
</t>
    </r>
  </si>
  <si>
    <r>
      <rPr>
        <b/>
        <sz val="11"/>
        <color theme="1"/>
        <rFont val="Calibri"/>
        <family val="2"/>
        <scheme val="minor"/>
      </rPr>
      <t xml:space="preserve">Pure quality seed
</t>
    </r>
    <r>
      <rPr>
        <sz val="11"/>
        <color theme="1"/>
        <rFont val="Calibri"/>
        <family val="2"/>
        <scheme val="minor"/>
      </rPr>
      <t xml:space="preserve">
Pure quality seeds are free of weeds seeds, pests, and diseases.  
Certified seeds must comply with applicable national law/regulation or the regulation of the destination market. 
Seeds with quality control (not certified) must meet criteria including varietal purity, weed seed-free, germination testing, safe storage, fungal control, and others.
Self-saved seeds with quality control must meet criteria including safe storage, roguing (removal of all off-types or mixtures of plants) in the field before harvest, and others. The practice of self-saving seeds should not exceed 3 crop cycles.</t>
    </r>
    <r>
      <rPr>
        <b/>
        <sz val="11"/>
        <color theme="1"/>
        <rFont val="Calibri"/>
        <family val="2"/>
        <scheme val="minor"/>
      </rPr>
      <t xml:space="preserve">
</t>
    </r>
    <r>
      <rPr>
        <sz val="11"/>
        <color theme="1"/>
        <rFont val="Calibri"/>
        <family val="2"/>
        <scheme val="minor"/>
      </rPr>
      <t xml:space="preserve">
</t>
    </r>
  </si>
  <si>
    <t>a) Farmer uses certified seed that is suitable for local conditions and meets criteria for certified seeds.</t>
  </si>
  <si>
    <t xml:space="preserve">b) Farmer uses seed with quality control that is suitable for local conditions and meets criteria for seeds with quality control. </t>
  </si>
  <si>
    <r>
      <t xml:space="preserve">c) Farmer uses self-saved seeds that meet criteria for self-saved seeds with quality control for a maximum of 3 crop cycles.
</t>
    </r>
    <r>
      <rPr>
        <b/>
        <sz val="11"/>
        <color theme="0" tint="-0.499984740745262"/>
        <rFont val="Calibri"/>
        <family val="2"/>
        <scheme val="minor"/>
      </rPr>
      <t>Minimum Requirement</t>
    </r>
  </si>
  <si>
    <t xml:space="preserve">d) Farmer uses: 
    - Uncertified seeds, 
    - Seeds without quality control,  
    - Self-saved seeds without quality control, or 
    - Self-saved seeds for more than 3 crop cycles.
</t>
  </si>
  <si>
    <t>Instructions: Identify the local production system that applies to the majority of land under cultivation. Respond only for the corresponding requirement for that system: 
o Rainfed production system (10.1)
o Irrigated production system— flood-prone (10.2)
o Irrigated production system— not flood-prone (10.3)
Make sure you understand these 3 different categories of water management systems:
10.1: "I do not use irrigation, I have a rainfed production system"
10.2: "I have an irrigated surface water production system that is flood prone"
10.3: "I have an irrigated surface/ground water production system that is not flood-prone"
Please select the type of irrigation that the farm uses in the blue cell. The relevant question will be shown that is applicable for the water management system that is used on the farm.
The final result of this requirement is based on the answer to 10.1, 10.2 or 10.3.
Please also refer to the guidance sheet for Requirement 4 ("Guidance to R4, R5 and R10")</t>
  </si>
  <si>
    <t xml:space="preserve">a) Farmer implements all four measures. 
</t>
  </si>
  <si>
    <t>b) Farmer implements measures 1, 2, and 3 only.</t>
  </si>
  <si>
    <t>d) None of the above.</t>
  </si>
  <si>
    <r>
      <rPr>
        <b/>
        <sz val="11"/>
        <color theme="1"/>
        <rFont val="Calibri"/>
        <family val="2"/>
        <scheme val="minor"/>
      </rPr>
      <t>Water management</t>
    </r>
    <r>
      <rPr>
        <sz val="11"/>
        <color theme="1"/>
        <rFont val="Calibri"/>
        <family val="2"/>
        <scheme val="minor"/>
      </rPr>
      <t xml:space="preserve">
Measures are in place to enhance water use efficiency, as appropriate to the local production system category (10.1-10.3).
</t>
    </r>
  </si>
  <si>
    <r>
      <t xml:space="preserve">10.1 </t>
    </r>
    <r>
      <rPr>
        <b/>
        <sz val="14"/>
        <color theme="0" tint="-0.499984740745262"/>
        <rFont val="Calibri"/>
        <family val="2"/>
        <scheme val="minor"/>
      </rPr>
      <t>Rainfed production system</t>
    </r>
    <r>
      <rPr>
        <sz val="14"/>
        <color theme="0" tint="-0.499984740745262"/>
        <rFont val="Calibri"/>
        <family val="2"/>
        <scheme val="minor"/>
      </rPr>
      <t xml:space="preserve">
Measures are in place to enhance water-use efficiency including:
1. Timely and appropriate crop establishment according to local climate.
2. Direct seeding or effective puddling, and strong bunds 
3. Use of varieties suitable for local climate (e.g., short or medium-duration varieties).
4. Provision of on-site rainwater harvesting and storage for supplementary irrigation.
</t>
    </r>
  </si>
  <si>
    <t xml:space="preserve">10.2 Irrigated production system - flood-prone
Measures are in place to enhance water-use efficiency including:
1. Timely crop establishment to avoid submergence of the crop during expected floods.
2. At least one dry-down event (i.e., mid-season drainage of 7 days drained period/aeration), if possible.
3. Leveling with provision for minor drainage conditions.
4. Use of flood-tolerant varieties.
</t>
  </si>
  <si>
    <t xml:space="preserve">a) Farmer implements measure 1 and any two additional measures. 
</t>
  </si>
  <si>
    <t>b) Farmer implements measure 1 and any one additional measure listed.</t>
  </si>
  <si>
    <r>
      <t xml:space="preserve">c) Farmer implements measure 1 only.
</t>
    </r>
    <r>
      <rPr>
        <b/>
        <sz val="11"/>
        <color theme="0" tint="-0.499984740745262"/>
        <rFont val="Calibri"/>
        <family val="2"/>
        <scheme val="minor"/>
      </rPr>
      <t>Minimum Requirement</t>
    </r>
  </si>
  <si>
    <t xml:space="preserve">10.3 Irrigated production system - not flood-prone
Measures are in place to enhance water-use efficiency including: 
1. One dry tillage before flooding if soil is cracked.
2. Leveling and strong bunds.
3. Dry seeding, or transplanting following land soak, effective puddling, and tillage within a 1-week period.
4. Alternate wetting and drying.
5. Use of short or medium-duration varieties with similar yield potential as long duration varieties
6. Termination of irrigation at least 10-15 days before harvesting.
</t>
  </si>
  <si>
    <t xml:space="preserve">a) Farmer implements all six measures. 
</t>
  </si>
  <si>
    <t>b) Farmer implements measures 2, 3, and 6 only.</t>
  </si>
  <si>
    <r>
      <t xml:space="preserve">c) Farmer implements measures 2 and 4 only.
</t>
    </r>
    <r>
      <rPr>
        <b/>
        <sz val="11"/>
        <color theme="0" tint="-0.499984740745262"/>
        <rFont val="Calibri"/>
        <family val="2"/>
        <scheme val="minor"/>
      </rPr>
      <t>Minimum Requirement</t>
    </r>
    <r>
      <rPr>
        <sz val="11"/>
        <color theme="1"/>
        <rFont val="Calibri"/>
        <family val="2"/>
        <scheme val="minor"/>
      </rPr>
      <t xml:space="preserve">
</t>
    </r>
  </si>
  <si>
    <t>In this case farmer does not irrigate</t>
  </si>
  <si>
    <r>
      <rPr>
        <b/>
        <sz val="11"/>
        <color theme="1"/>
        <rFont val="Calibri"/>
        <family val="2"/>
        <scheme val="minor"/>
      </rPr>
      <t>Irrigation system at community level</t>
    </r>
    <r>
      <rPr>
        <sz val="11"/>
        <color theme="1"/>
        <rFont val="Calibri"/>
        <family val="2"/>
        <scheme val="minor"/>
      </rPr>
      <t xml:space="preserve">
The irrigation system under command of the farmer or group (supplied by surface and/or ground water) complies with the following criteria:
1. The command area has sufficient internal canals for supply and drainage.
2. There are no leakages in dikes.
3. Sluices (if any) are functioning well.
4. There is stakeholder involvement in decision making on the irrigation system.
</t>
    </r>
  </si>
  <si>
    <t>a) Farmer produces under rainfed conditions (no irrigation).</t>
  </si>
  <si>
    <t>b) All four of the listed criteria are met.</t>
  </si>
  <si>
    <r>
      <t xml:space="preserve">c) Any three of the listed criteria are met.
</t>
    </r>
    <r>
      <rPr>
        <b/>
        <sz val="11"/>
        <color theme="0" tint="-0.499984740745262"/>
        <rFont val="Calibri"/>
        <family val="2"/>
        <scheme val="minor"/>
      </rPr>
      <t>Minimum Requirement</t>
    </r>
  </si>
  <si>
    <t>d) Any two of the listed criteria are met.</t>
  </si>
  <si>
    <r>
      <rPr>
        <b/>
        <sz val="11"/>
        <color theme="1"/>
        <rFont val="Calibri"/>
        <family val="2"/>
        <scheme val="minor"/>
      </rPr>
      <t>Inbound water quality</t>
    </r>
    <r>
      <rPr>
        <sz val="11"/>
        <color theme="1"/>
        <rFont val="Calibri"/>
        <family val="2"/>
        <scheme val="minor"/>
      </rPr>
      <t xml:space="preserve">
Inbound water is obtained from clean sources that are free of biological, saline, and heavy metal contamination.
In the presence of (risks of) contaminated water, remediation techniques include, for example, installation of a filtration system or selection of alternative varieties if available.
</t>
    </r>
  </si>
  <si>
    <t>b) There is documented proof, not older than 3 years (per any method in footnote 15), that the inbound water is obtained from clean sources.</t>
  </si>
  <si>
    <t>c) Same as b, but the documented proof is older than 3 years.</t>
  </si>
  <si>
    <r>
      <t xml:space="preserve">d) In case of (risks of) contaminated water, mitigation measures are taken to reduce the potential impact of contaminated water.
</t>
    </r>
    <r>
      <rPr>
        <b/>
        <sz val="11"/>
        <color theme="0" tint="-0.499984740745262"/>
        <rFont val="Calibri"/>
        <family val="2"/>
        <scheme val="minor"/>
      </rPr>
      <t>Minimum Requirement</t>
    </r>
  </si>
  <si>
    <r>
      <rPr>
        <b/>
        <sz val="11"/>
        <color theme="1"/>
        <rFont val="Calibri"/>
        <family val="2"/>
        <scheme val="minor"/>
      </rPr>
      <t>Groundwater extraction</t>
    </r>
    <r>
      <rPr>
        <sz val="11"/>
        <color theme="1"/>
        <rFont val="Calibri"/>
        <family val="2"/>
        <scheme val="minor"/>
      </rPr>
      <t xml:space="preserve">
Groundwater extraction is legal and sustainable.
Sustainable groundwater extraction avoids depletion of water resources beyond the watershed recharge capacity, and balances the competition for its use.
</t>
    </r>
  </si>
  <si>
    <t>b) Groundwater extraction complies with sustainable water extraction licensing policies.</t>
  </si>
  <si>
    <r>
      <t xml:space="preserve">c) Within the past 3 years, professional advice on sustainable groundwater use is sought and followed.
</t>
    </r>
    <r>
      <rPr>
        <b/>
        <sz val="11"/>
        <color rgb="FF007C6B"/>
        <rFont val="Calibri"/>
        <family val="2"/>
        <scheme val="minor"/>
      </rPr>
      <t xml:space="preserve">
</t>
    </r>
    <r>
      <rPr>
        <b/>
        <sz val="11"/>
        <color theme="0" tint="-0.499984740745262"/>
        <rFont val="Calibri"/>
        <family val="2"/>
        <scheme val="minor"/>
      </rPr>
      <t>Minimum Requirement</t>
    </r>
    <r>
      <rPr>
        <sz val="11"/>
        <color theme="1"/>
        <rFont val="Calibri"/>
        <family val="2"/>
        <scheme val="minor"/>
      </rPr>
      <t xml:space="preserve">
</t>
    </r>
  </si>
  <si>
    <t>d) There is active participation in watershed management and community groundwater water infrastructure projects.</t>
  </si>
  <si>
    <r>
      <rPr>
        <b/>
        <sz val="11"/>
        <color theme="1"/>
        <rFont val="Calibri"/>
        <family val="2"/>
        <scheme val="minor"/>
      </rPr>
      <t>Nutrient management (inorganic and/or organic)</t>
    </r>
    <r>
      <rPr>
        <sz val="11"/>
        <color theme="1"/>
        <rFont val="Calibri"/>
        <family val="2"/>
        <scheme val="minor"/>
      </rPr>
      <t xml:space="preserve">
Efficient and site-specific nutrient management is applied and documented.  
Measures for efficient nutrient management include:
1. Timing of fertilizer (inorganic and/or organic; N, P, and/or K) application is according to plant needs , locally adapted recommendations, and product label instructions (if available).
2. Amount of fertilizer (inorganic and/or organic; N, P, and/or K) applied is based on knowledge of soil fertility and expected yield, locally adapted recommendations, and product label instructions (if available).
3. Natural systems of soil fertility enhancement (e.g., crop rotation, intercropping, and/or non-invasive cover cropping) are used.
</t>
    </r>
  </si>
  <si>
    <t>Do you apply crop rotation?
Please evaluate if it is a nutrient friendly crop
These questions apply to requirement 16 and 17 also: Do you use fertilizers?  If so what kind? When did you use them? How much? Why?</t>
  </si>
  <si>
    <t>a) Farmer complies with all three measures listed in the requirement.</t>
  </si>
  <si>
    <r>
      <t xml:space="preserve">b) Farmer complies with any two measures listed.
</t>
    </r>
    <r>
      <rPr>
        <b/>
        <sz val="11"/>
        <color theme="0" tint="-0.499984740745262"/>
        <rFont val="Calibri"/>
        <family val="2"/>
        <scheme val="minor"/>
      </rPr>
      <t>Minimum Requirement</t>
    </r>
  </si>
  <si>
    <t>c) Farmer complies with any one measure listed.</t>
  </si>
  <si>
    <t>d) Farmer is non-compliant with any of the elements listed.</t>
  </si>
  <si>
    <r>
      <rPr>
        <b/>
        <sz val="11"/>
        <color theme="1"/>
        <rFont val="Calibri"/>
        <family val="2"/>
        <scheme val="minor"/>
      </rPr>
      <t>Organic fertilizer choice</t>
    </r>
    <r>
      <rPr>
        <sz val="11"/>
        <color theme="1"/>
        <rFont val="Calibri"/>
        <family val="2"/>
        <scheme val="minor"/>
      </rPr>
      <t xml:space="preserve">
Organic material (e.g., animal manure, green manure, mulch, rice straw) is used as fertilizer if the conditions are favorable.
Favorable conditions include:
1. It can be applied in non-flooded fields in composted or de-composted state.
2. There is sufficient time for its decomposition prior to flooding.
3. It is available locally and in sufficient quantity.
</t>
    </r>
  </si>
  <si>
    <t>a) Farmer uses organic material as fertilizer if all three conditions are present.</t>
  </si>
  <si>
    <t>b) Farmer uses organic material as fertilizer if conditions 1 and 2 are present, but not condition 3.</t>
  </si>
  <si>
    <r>
      <t xml:space="preserve">c) Farmer does not use organic material as fertilizer because one or more of the listed conditions cannot be met.
</t>
    </r>
    <r>
      <rPr>
        <b/>
        <sz val="11"/>
        <color theme="0" tint="-0.499984740745262"/>
        <rFont val="Calibri"/>
        <family val="2"/>
        <scheme val="minor"/>
      </rPr>
      <t>Minimum Requirement</t>
    </r>
  </si>
  <si>
    <t>d) Farmer does not use organic material as fertilizer even though all conditions are present.</t>
  </si>
  <si>
    <t>e) Farmer incorporates organic material into flooded soils.</t>
  </si>
  <si>
    <r>
      <rPr>
        <b/>
        <sz val="11"/>
        <color theme="1"/>
        <rFont val="Calibri"/>
        <family val="2"/>
        <scheme val="minor"/>
      </rPr>
      <t xml:space="preserve">Inorganic fertilizer choice
</t>
    </r>
    <r>
      <rPr>
        <sz val="11"/>
        <color theme="1"/>
        <rFont val="Calibri"/>
        <family val="2"/>
        <scheme val="minor"/>
      </rPr>
      <t xml:space="preserve">
Inorganic fertilizers can be used only if they are registered and come from a non-counterfeit source.</t>
    </r>
  </si>
  <si>
    <r>
      <t xml:space="preserve">b) Farmer uses inorganic fertilizers that are registered and come from a non-counterfeit source.
</t>
    </r>
    <r>
      <rPr>
        <b/>
        <sz val="11"/>
        <color theme="0" tint="-0.499984740745262"/>
        <rFont val="Calibri"/>
        <family val="2"/>
        <scheme val="minor"/>
      </rPr>
      <t>Minimum Requirement</t>
    </r>
  </si>
  <si>
    <t>c) Farmer uses inorganic fertilizers that are not registered and/or come from a counterfeit source.</t>
  </si>
  <si>
    <r>
      <rPr>
        <b/>
        <sz val="11"/>
        <rFont val="Calibri"/>
        <family val="2"/>
        <scheme val="minor"/>
      </rPr>
      <t xml:space="preserve">Introduction on integrated pest management (IPM)
</t>
    </r>
    <r>
      <rPr>
        <sz val="11"/>
        <rFont val="Calibri"/>
        <family val="2"/>
        <scheme val="minor"/>
      </rPr>
      <t xml:space="preserve">Principles of IPM include:  
o Evaluating pest threat and damage levels regularly (scouting).
o Using action thresholds recommended by local government extension experts.
o Evaluating all available pest control methods.
o Selecting a pest control method that maximizes human safety, minimizes environmental impact, is economically justifiable, and prevents food safety risks for all crops.
IPM combines preventative and curative pest control methods.  Preventative pest control methods help to manage conditions to avoid pest build-up and can include: resistant varieties, crop rotation, intercropping, sanitation, ecological engineering, and others. Curative pest control methods help to treat pest build-up that has occurred and can include: mechanical control (e.g., hand weeding), biological control (e.g., biological control agents), and chemical control (e.g., synthetic pesticides). 
The SRP Standard seeks to encourage ongoing preventative pest control actions, and punctual curative pest control actions when preventative methods are not effective on their own. Pesticides are used only if and when action thresholds are exceeded and the severity of the pest is expected to cause significant damage or loss. Actions should be as targeted as possible to avoid unintended impacts. Measured actions can support cost-reduction for farmers.
Requirements 18.1-18.6 list common preventative pest control methods and the conditions for appropriate use of pesticides for six types of pests. 
</t>
    </r>
  </si>
  <si>
    <t>Integrated Pest Management</t>
  </si>
  <si>
    <t>a) No curative weed control methods are required.</t>
  </si>
  <si>
    <t xml:space="preserve">a) No curative insect control methods are required. </t>
  </si>
  <si>
    <t xml:space="preserve">a) No curative disease control methods are required. </t>
  </si>
  <si>
    <t xml:space="preserve">e) Farmer does not meet criteria 1, 2 and 3. </t>
  </si>
  <si>
    <t xml:space="preserve">a) No curative mollusc control methods are required. </t>
  </si>
  <si>
    <t xml:space="preserve">a) No curative rodent control methods are required. </t>
  </si>
  <si>
    <r>
      <rPr>
        <b/>
        <sz val="11"/>
        <color theme="1"/>
        <rFont val="Calibri"/>
        <family val="2"/>
        <scheme val="minor"/>
      </rPr>
      <t>Bird management</t>
    </r>
    <r>
      <rPr>
        <sz val="11"/>
        <color theme="1"/>
        <rFont val="Calibri"/>
        <family val="2"/>
        <scheme val="minor"/>
      </rPr>
      <t xml:space="preserve">
Non-lethal bird control methods can include:
o Synchronized planting
o Scare/deterrent devices
o Promotion of predators (e.g., birds of prey, shrikes)
o Chemical repellents that do not kill birds and without negative side-effects
</t>
    </r>
  </si>
  <si>
    <t xml:space="preserve">a) No bird control is required. </t>
  </si>
  <si>
    <t xml:space="preserve">Bird control is required and:
b) Bird pests are managed by non-lethal bird control methods.
</t>
  </si>
  <si>
    <t xml:space="preserve">Bird control is required and:
c) Bird pests are managed by live trapping and all non-pest species are released alive.
</t>
  </si>
  <si>
    <t xml:space="preserve">Bird control is required and:
d) Bird pests are managed through discriminatory shooting (hunting).
</t>
  </si>
  <si>
    <t>e) Birds are indiscriminately persecuted by killing, poisoning, and/or hunting.</t>
  </si>
  <si>
    <t xml:space="preserve">Instructions for compliance verifiers:
- Please answer below all requirements (18.1-18.6) which all count individually and can provide you with a total score of up to 18 points on Integrated Pest Management alone. 
</t>
  </si>
  <si>
    <t>Harvest and Post-Harvest</t>
  </si>
  <si>
    <r>
      <rPr>
        <b/>
        <sz val="11"/>
        <color theme="1"/>
        <rFont val="Calibri"/>
        <family val="2"/>
        <scheme val="minor"/>
      </rPr>
      <t>Timing of harvest</t>
    </r>
    <r>
      <rPr>
        <sz val="11"/>
        <color theme="1"/>
        <rFont val="Calibri"/>
        <family val="2"/>
        <scheme val="minor"/>
      </rPr>
      <t xml:space="preserve">
Rice is harvested at the appropriate time to optimize grain quality.  
General indications of appropriate timing of harvest are:
1. When 80% to 85% of the grains per panicle are straw- or yellow-colored.
2. When moisture content is between 21% and 24%.
3. Between 28 and 35 days after heading in dry season, or between 32 and 38 days after heading in wet season.
4. Between 130 and 136 days after sowing for late, 113 and 125 for medium, and 110 days for early-maturing varieties.
5. Grains in the lower parts of the panicle should be in the “hard-dough” stage (firm but not brittle); grains that stick to your hand are too wet.
</t>
    </r>
  </si>
  <si>
    <t>a) Farmer follows criteria 1 or 2.</t>
  </si>
  <si>
    <r>
      <t xml:space="preserve">b) Farmer follows criteria 3 or 4.
</t>
    </r>
    <r>
      <rPr>
        <b/>
        <sz val="11"/>
        <color theme="0" tint="-0.499984740745262"/>
        <rFont val="Calibri"/>
        <family val="2"/>
        <scheme val="minor"/>
      </rPr>
      <t xml:space="preserve">
Minimum Requirement</t>
    </r>
  </si>
  <si>
    <t>c) Farmer follows criteria 5.</t>
  </si>
  <si>
    <r>
      <rPr>
        <b/>
        <sz val="11"/>
        <color theme="1"/>
        <rFont val="Calibri"/>
        <family val="2"/>
        <scheme val="minor"/>
      </rPr>
      <t>Harvest equipment</t>
    </r>
    <r>
      <rPr>
        <sz val="11"/>
        <color theme="1"/>
        <rFont val="Calibri"/>
        <family val="2"/>
        <scheme val="minor"/>
      </rPr>
      <t xml:space="preserve">
Rice is harvested with clean equipment to prevent contamination and mixing of varieties. 
Machines (if used) are adjusted to optimum settings and operated according to the crop and field conditions resulting in minimum quality and shattering loss.
</t>
    </r>
  </si>
  <si>
    <r>
      <t xml:space="preserve">For manual harvesting:
a) Harvest equipment is cleaned before use.
</t>
    </r>
    <r>
      <rPr>
        <b/>
        <sz val="11"/>
        <color theme="0" tint="-0.499984740745262"/>
        <rFont val="Calibri"/>
        <family val="2"/>
        <scheme val="minor"/>
      </rPr>
      <t>Minimum Requirement</t>
    </r>
  </si>
  <si>
    <t xml:space="preserve">For mechanical harvesting:
c) Either harvest equipment is cleaned before use, or machine settings are adjusted.
</t>
  </si>
  <si>
    <r>
      <t xml:space="preserve">For mechanical harvesting:
b) Harvest equipment is cleaned before use and machine settings are adjusted.
</t>
    </r>
    <r>
      <rPr>
        <b/>
        <sz val="11"/>
        <color theme="0" tint="-0.499984740745262"/>
        <rFont val="Calibri"/>
        <family val="2"/>
        <scheme val="minor"/>
      </rPr>
      <t>Minimum Requirement</t>
    </r>
    <r>
      <rPr>
        <sz val="11"/>
        <color theme="1"/>
        <rFont val="Calibri"/>
        <family val="2"/>
        <scheme val="minor"/>
      </rPr>
      <t xml:space="preserve">
</t>
    </r>
  </si>
  <si>
    <t xml:space="preserve">For mechanical harvesting:
d) Harvest equipment is not cleaned before use and machine settings are not adjusted.
</t>
  </si>
  <si>
    <t>Do you do manual or mechanical harvesting?
What kind of equipment was used during harvest? 
When and how was it cleaned?
Are machine settings adjusted?</t>
  </si>
  <si>
    <r>
      <rPr>
        <b/>
        <sz val="11"/>
        <color theme="1"/>
        <rFont val="Calibri"/>
        <family val="2"/>
        <scheme val="minor"/>
      </rPr>
      <t>Drying time</t>
    </r>
    <r>
      <rPr>
        <sz val="11"/>
        <color theme="1"/>
        <rFont val="Calibri"/>
        <family val="2"/>
        <scheme val="minor"/>
      </rPr>
      <t xml:space="preserve">
Rice drying on-farm starts within 24 hours after harvest. The final moisture content is documented and depends on the further use of the rice:
o 14-18% moisture content for direct selling, for sale within 3 days.
o 16% or less moisture content for sale within 1 week.
o 14% moisture content or less for storing grains longer than 1 week.
o 12% moisture content or less for storing seeds.
Within a batch, the moisture content of a grain is not more than 1% after drying compared with the average moisture content (i.e., moisture gradient).
If rice is not dried on-farm (e.g., at farmer’s concrete yard), it is transported to a drying (e.g., miller) or processing facility within 12 hours after harvest (so that rice can be milled at 14% moisture content).
</t>
    </r>
  </si>
  <si>
    <t>a) Farmer transports rice to a drying or processing facility within 12 hours after harvest.</t>
  </si>
  <si>
    <t xml:space="preserve">b) Farmer starts drying rice on-farm within 24 hours after harvest and reaches 16% or less moisture content and not more than 1% moisture gradient within one week. </t>
  </si>
  <si>
    <r>
      <t xml:space="preserve">c) Farmer starts drying rice on-farm within 24 hours after harvest and reaches 14-18% or less moisture content and not more than 1% moisture gradient within 3 days.
</t>
    </r>
    <r>
      <rPr>
        <b/>
        <sz val="11"/>
        <color theme="0" tint="-0.499984740745262"/>
        <rFont val="Calibri"/>
        <family val="2"/>
        <scheme val="minor"/>
      </rPr>
      <t>Minimum Requirement</t>
    </r>
  </si>
  <si>
    <t>d) Farmer starts drying rice on-farm within 24 hours after harvest but cannot document 18% or less moisture content or not 1% or less moisture gradient.</t>
  </si>
  <si>
    <t>e) Farmer does not transport rice to a drying or processing facility within 12 hours after harvest, or start drying rice on-farm within 24 hours after harvest.</t>
  </si>
  <si>
    <r>
      <rPr>
        <b/>
        <sz val="11"/>
        <color theme="1"/>
        <rFont val="Calibri"/>
        <family val="2"/>
        <scheme val="minor"/>
      </rPr>
      <t xml:space="preserve">Drying technique
</t>
    </r>
    <r>
      <rPr>
        <sz val="11"/>
        <color theme="1"/>
        <rFont val="Calibri"/>
        <family val="2"/>
        <scheme val="minor"/>
      </rPr>
      <t xml:space="preserve">
Rice is dried by using sustainable drying techniques.
For sun drying:
1. Layer thickness is 2-4 cm.
2. Rice is turned every 30 minutes.
3. Rice is protected from rain.
4. Rice is protected from mycotoxins, animals, and people (e.g., on nets, mats, or canvas).
For mechanical drying:
5. Use of quality dryers certified to produce optimum grain quality (no discoloration, smell, and minimized amount of broken rice).
6. Set dryer at a maximum temperature of 43°C for flat-bed batch dryers and 55°C for re-circulating batch dryers. 
</t>
    </r>
  </si>
  <si>
    <t>a) Farmer does not do the drying himself/herself.</t>
  </si>
  <si>
    <r>
      <t xml:space="preserve">b) Farmer uses </t>
    </r>
    <r>
      <rPr>
        <b/>
        <sz val="11"/>
        <color theme="1"/>
        <rFont val="Calibri"/>
        <family val="2"/>
        <scheme val="minor"/>
      </rPr>
      <t>mechanical drying</t>
    </r>
    <r>
      <rPr>
        <sz val="11"/>
        <color theme="1"/>
        <rFont val="Calibri"/>
        <family val="2"/>
        <scheme val="minor"/>
      </rPr>
      <t xml:space="preserve"> and follows criteria 5 and 6.</t>
    </r>
  </si>
  <si>
    <r>
      <t xml:space="preserve">c) Farmer uses </t>
    </r>
    <r>
      <rPr>
        <b/>
        <sz val="11"/>
        <color theme="1"/>
        <rFont val="Calibri"/>
        <family val="2"/>
        <scheme val="minor"/>
      </rPr>
      <t>sun drying</t>
    </r>
    <r>
      <rPr>
        <sz val="11"/>
        <color theme="1"/>
        <rFont val="Calibri"/>
        <family val="2"/>
        <scheme val="minor"/>
      </rPr>
      <t xml:space="preserve"> and follows criteria 1, 2, 3, and 4.
</t>
    </r>
    <r>
      <rPr>
        <b/>
        <sz val="11"/>
        <color theme="0" tint="-0.499984740745262"/>
        <rFont val="Calibri"/>
        <family val="2"/>
        <scheme val="minor"/>
      </rPr>
      <t>Minimum Requirement</t>
    </r>
    <r>
      <rPr>
        <sz val="11"/>
        <color theme="1"/>
        <rFont val="Calibri"/>
        <family val="2"/>
        <scheme val="minor"/>
      </rPr>
      <t xml:space="preserve">
</t>
    </r>
  </si>
  <si>
    <r>
      <t xml:space="preserve">d) Farmer is </t>
    </r>
    <r>
      <rPr>
        <b/>
        <sz val="11"/>
        <color theme="1"/>
        <rFont val="Calibri"/>
        <family val="2"/>
        <scheme val="minor"/>
      </rPr>
      <t>sun drying</t>
    </r>
    <r>
      <rPr>
        <sz val="11"/>
        <color theme="1"/>
        <rFont val="Calibri"/>
        <family val="2"/>
        <scheme val="minor"/>
      </rPr>
      <t xml:space="preserve"> and follows criteria 3 and 4.
</t>
    </r>
    <r>
      <rPr>
        <b/>
        <sz val="11"/>
        <color theme="1"/>
        <rFont val="Calibri"/>
        <family val="2"/>
        <scheme val="minor"/>
      </rPr>
      <t xml:space="preserve">
</t>
    </r>
  </si>
  <si>
    <r>
      <rPr>
        <b/>
        <sz val="11"/>
        <color theme="1"/>
        <rFont val="Calibri"/>
        <family val="2"/>
        <scheme val="minor"/>
      </rPr>
      <t>Rice storage</t>
    </r>
    <r>
      <rPr>
        <sz val="11"/>
        <color theme="1"/>
        <rFont val="Calibri"/>
        <family val="2"/>
        <scheme val="minor"/>
      </rPr>
      <t xml:space="preserve">
Rice is safely stored to maintain its quality, through hermetic storage or the following measures:
1. Prevent contamination with hazardous substances, such as agrochemicals.
2. Maintain 14% moisture content or less.
3. Prevent rewetting.
4. Prevent pest damage without fumigation.
5. Rice is cleaned before storage (removal of dirt, weeds, and insects).
</t>
    </r>
  </si>
  <si>
    <t>Do you store any rice on your farm?
How do you store it? 
Is it stored safely and away from hazadous substances? 
Is the storage protected from rain and other sources of water?</t>
  </si>
  <si>
    <t>a) Farmer does not store rice on-farm.</t>
  </si>
  <si>
    <t>b) Farmer practices hermetic storage or applies all five measures.</t>
  </si>
  <si>
    <t>c) Farmer applies measures 1, 2, 3 and 4 only.</t>
  </si>
  <si>
    <r>
      <t xml:space="preserve">d) Farmer applies measures 1 and 2 only.
</t>
    </r>
    <r>
      <rPr>
        <b/>
        <sz val="11"/>
        <color theme="0" tint="-0.499984740745262"/>
        <rFont val="Calibri"/>
        <family val="2"/>
        <scheme val="minor"/>
      </rPr>
      <t>Minimum Requirement</t>
    </r>
  </si>
  <si>
    <r>
      <rPr>
        <b/>
        <sz val="11"/>
        <color theme="1"/>
        <rFont val="Calibri"/>
        <family val="2"/>
        <scheme val="minor"/>
      </rPr>
      <t xml:space="preserve">Rice stubble
</t>
    </r>
    <r>
      <rPr>
        <sz val="11"/>
        <color theme="1"/>
        <rFont val="Calibri"/>
        <family val="2"/>
        <scheme val="minor"/>
      </rPr>
      <t xml:space="preserve">Rice stubble is not burned and is managed in a sustainable way to mitigate greenhouse gas emissions, minimize environmental impacts, and retain or improve soil quality. 
Note: Research has identified the minimum-tillage system with stubble left on the field after grazing by livestock as a sustainable practice of treating rice stubble. SRP National Interpretation Guidelines may identify methods that are at an equivalent level of sustainability even if grazing by livestock or minimum-tillage is not practiced.   
</t>
    </r>
  </si>
  <si>
    <t>a) Stubble is not burned, and is not plowed under, with time (at least 3 weeks) to allow aerobic decomposition before wetting.</t>
  </si>
  <si>
    <t>d) Stubble is burned.</t>
  </si>
  <si>
    <r>
      <t xml:space="preserve">b) Stubble is not burned, and is plowed under while the soil is </t>
    </r>
    <r>
      <rPr>
        <b/>
        <sz val="11"/>
        <color theme="1"/>
        <rFont val="Calibri"/>
        <family val="2"/>
        <scheme val="minor"/>
      </rPr>
      <t>dry</t>
    </r>
    <r>
      <rPr>
        <sz val="11"/>
        <color theme="1"/>
        <rFont val="Calibri"/>
        <family val="2"/>
        <scheme val="minor"/>
      </rPr>
      <t xml:space="preserve">, with time (at least 3 weeks) to allow aerobic decomposition before wetting.
</t>
    </r>
  </si>
  <si>
    <r>
      <t xml:space="preserve">c) Stubble is not burned, and is plowed under while the soil is </t>
    </r>
    <r>
      <rPr>
        <b/>
        <sz val="11"/>
        <color theme="1"/>
        <rFont val="Calibri"/>
        <family val="2"/>
        <scheme val="minor"/>
      </rPr>
      <t>flooded</t>
    </r>
    <r>
      <rPr>
        <sz val="11"/>
        <color theme="1"/>
        <rFont val="Calibri"/>
        <family val="2"/>
        <scheme val="minor"/>
      </rPr>
      <t xml:space="preserve">, without time (at least 3 weeks) to allow for aerobic decomposition.
</t>
    </r>
    <r>
      <rPr>
        <sz val="11"/>
        <color theme="0" tint="-0.499984740745262"/>
        <rFont val="Calibri"/>
        <family val="2"/>
        <scheme val="minor"/>
      </rPr>
      <t xml:space="preserve">
</t>
    </r>
    <r>
      <rPr>
        <b/>
        <sz val="11"/>
        <color theme="0" tint="-0.499984740745262"/>
        <rFont val="Calibri"/>
        <family val="2"/>
        <scheme val="minor"/>
      </rPr>
      <t>Minimum Requirement</t>
    </r>
  </si>
  <si>
    <r>
      <rPr>
        <b/>
        <sz val="11"/>
        <color theme="1"/>
        <rFont val="Calibri"/>
        <family val="2"/>
        <scheme val="minor"/>
      </rPr>
      <t>Rice straw</t>
    </r>
    <r>
      <rPr>
        <sz val="11"/>
        <color theme="1"/>
        <rFont val="Calibri"/>
        <family val="2"/>
        <scheme val="minor"/>
      </rPr>
      <t xml:space="preserve">
Rice straw is managed in a sustainable way to mitigate greenhouse gas emissions, minimize environmental impacts, and retain or improve soil quality. 
Rice straw is:
1. Not burned.
2. Allowed sufficient time (at least 2 weeks) for aerobic decomposition if rice straw is left on the field or plowed under.
3. Collected, used a livestock feed or composted, and returned to the field.
</t>
    </r>
  </si>
  <si>
    <t>What do you do with the straw?
If left on field, how long is straw left on field before flooding?</t>
  </si>
  <si>
    <t xml:space="preserve">a) Farmer meets criteria 1 and 3. </t>
  </si>
  <si>
    <t>b) Farmer meets criteria 1 and 2 only.</t>
  </si>
  <si>
    <r>
      <t xml:space="preserve">c) Farmer meets criteria 1 only.
</t>
    </r>
    <r>
      <rPr>
        <sz val="11"/>
        <color theme="0" tint="-0.499984740745262"/>
        <rFont val="Calibri"/>
        <family val="2"/>
        <scheme val="minor"/>
      </rPr>
      <t xml:space="preserve">
</t>
    </r>
    <r>
      <rPr>
        <b/>
        <sz val="11"/>
        <color theme="0" tint="-0.499984740745262"/>
        <rFont val="Calibri"/>
        <family val="2"/>
        <scheme val="minor"/>
      </rPr>
      <t>Minimum Requirement</t>
    </r>
  </si>
  <si>
    <t>d) Farmer burnes rice straw.</t>
  </si>
  <si>
    <t>What is the height of stubble left on the ground?
What happens to the stubble, is it flooded?  
The following options might apply: 
1) Is it burned?
2) Do you bring cattle in to eat it?
3) Does it decompose during fallow? 
4) Does it get plowed into the soil during preparation for the next crop?</t>
  </si>
  <si>
    <r>
      <rPr>
        <b/>
        <sz val="11"/>
        <color theme="1"/>
        <rFont val="Calibri"/>
        <family val="2"/>
        <scheme val="minor"/>
      </rPr>
      <t>Safety instructions and first aid</t>
    </r>
    <r>
      <rPr>
        <sz val="11"/>
        <color theme="1"/>
        <rFont val="Calibri"/>
        <family val="2"/>
        <scheme val="minor"/>
      </rPr>
      <t xml:space="preserve">
Workers, including working household members, receive regular safety instructions on how to prevent work-related accidents or diseases, where to access first aid kits, and how to contact health workers. 
The first aid kit should be well-labeled and available on-farm or placed at a designated medical center known by and accessible to farmers in a group.
</t>
    </r>
  </si>
  <si>
    <t xml:space="preserve">a) Workers, including working household members, receive safety instruction annually, and first aid kit is available on-farm or at a designated medical center known by and accessible to farmers in a group. </t>
  </si>
  <si>
    <t>c) There is no safety instruction.</t>
  </si>
  <si>
    <r>
      <t xml:space="preserve">b) Workers, including working household members, have received safety instruction, and are aware of how to contact the nearest health worker or clinic. 
</t>
    </r>
    <r>
      <rPr>
        <sz val="11"/>
        <color theme="0" tint="-0.499984740745262"/>
        <rFont val="Calibri"/>
        <family val="2"/>
        <scheme val="minor"/>
      </rPr>
      <t xml:space="preserve">
</t>
    </r>
    <r>
      <rPr>
        <b/>
        <sz val="11"/>
        <color theme="0" tint="-0.499984740745262"/>
        <rFont val="Calibri"/>
        <family val="2"/>
        <scheme val="minor"/>
      </rPr>
      <t>Minimum Requirement</t>
    </r>
  </si>
  <si>
    <r>
      <rPr>
        <b/>
        <sz val="11"/>
        <color theme="1"/>
        <rFont val="Calibri"/>
        <family val="2"/>
        <scheme val="minor"/>
      </rPr>
      <t>Tools and equipment</t>
    </r>
    <r>
      <rPr>
        <sz val="11"/>
        <color theme="1"/>
        <rFont val="Calibri"/>
        <family val="2"/>
        <scheme val="minor"/>
      </rPr>
      <t xml:space="preserve">
Tools and equipment for farm operations and postharvest processes are working and efficient in use by regular and proper maintenance and calibration. Tools are adequately stored.
Pesticide application equipment (if pesticide(s) is (are) applied) is maintained and calibrated to prevent leakage or contamination.
</t>
    </r>
  </si>
  <si>
    <t>a) Tools and equipment maintained and calibrated within the current cropping season.</t>
  </si>
  <si>
    <r>
      <t xml:space="preserve">b) Tools and equipment maintained and calibrated within the past 2 years.
</t>
    </r>
    <r>
      <rPr>
        <b/>
        <sz val="11"/>
        <color theme="0" tint="-0.499984740745262"/>
        <rFont val="Calibri"/>
        <family val="2"/>
        <scheme val="minor"/>
      </rPr>
      <t>Minimum Requirement</t>
    </r>
  </si>
  <si>
    <t>c) Tools and equipment not maintained and calibrated within the past 2 years.</t>
  </si>
  <si>
    <r>
      <rPr>
        <b/>
        <sz val="11"/>
        <color theme="1"/>
        <rFont val="Calibri"/>
        <family val="2"/>
        <scheme val="minor"/>
      </rPr>
      <t>Training of pesticide applicators</t>
    </r>
    <r>
      <rPr>
        <sz val="11"/>
        <color theme="1"/>
        <rFont val="Calibri"/>
        <family val="2"/>
        <scheme val="minor"/>
      </rPr>
      <t xml:space="preserve">
Pesticide applicators receive training and apply good practices on the safe handling and use of pesticides, including:
o An explanation of the names, toxicity, health risks, and other relevant information related to all substances to be applied. 
o Techniques for correct handling of substances.
o Preventative measures for reducing possible damage to health and the environment caused by substances. 
o Emergency procedures for cases involving poisoning or undue contact with substances. 
</t>
    </r>
  </si>
  <si>
    <t xml:space="preserve">If pesticide(s) is (are) used, in the last 5 years:
d) Pesticide applicators did not participate in training.
</t>
  </si>
  <si>
    <r>
      <t xml:space="preserve">If pesticide(s) is (are) used, in the last 5 years:
c) Pesticide applicators participated in training.
</t>
    </r>
    <r>
      <rPr>
        <b/>
        <sz val="11"/>
        <color theme="0" tint="-0.499984740745262"/>
        <rFont val="Calibri"/>
        <family val="2"/>
        <scheme val="minor"/>
      </rPr>
      <t>Minimum Requirement</t>
    </r>
  </si>
  <si>
    <t xml:space="preserve">If pesticide(s) is (are) used, in the last 5 years:
b) Pesticide applicators participated in training and demonstrate that relevant content is applied.
</t>
  </si>
  <si>
    <r>
      <rPr>
        <b/>
        <sz val="11"/>
        <color theme="1"/>
        <rFont val="Calibri"/>
        <family val="2"/>
        <scheme val="minor"/>
      </rPr>
      <t xml:space="preserve">Personal Protective Equipment (PPE)
</t>
    </r>
    <r>
      <rPr>
        <sz val="11"/>
        <color theme="1"/>
        <rFont val="Calibri"/>
        <family val="2"/>
        <scheme val="minor"/>
      </rPr>
      <t xml:space="preserve">
Pesticide applicators use functional and good-quality PPE as recommended on the product label, including:
o Chemical-resistant gloves
o Masks
o Dermal protection (e.g., long-sleeved shirt, long-trouser legs)
o Boots
o Eye protection during mixing and application
</t>
    </r>
  </si>
  <si>
    <t xml:space="preserve">If pesticide(s) is (are) used:
b) In the case of spraying: Pesticide applicators use all five of the listed PPE items of good quality (or what is recommended on the product label).
</t>
  </si>
  <si>
    <t xml:space="preserve">If pesticide(s) is (are) used:
c) In the case of plane, drone, or tractor application: Pesticide applicators use chemical-resistant gloves and masks of good quality during mixing (or what is recommended on the product label).
</t>
  </si>
  <si>
    <r>
      <t xml:space="preserve">If pesticide(s) is (are) used:
d) In the case of spraying: Pesticide applicators use at least chemical-resistant gloves and masks of good quality.
</t>
    </r>
    <r>
      <rPr>
        <b/>
        <sz val="11"/>
        <color theme="0" tint="-0.499984740745262"/>
        <rFont val="Calibri"/>
        <family val="2"/>
        <scheme val="minor"/>
      </rPr>
      <t>Minimum Requirement</t>
    </r>
  </si>
  <si>
    <r>
      <rPr>
        <b/>
        <sz val="11"/>
        <color theme="1"/>
        <rFont val="Calibri"/>
        <family val="2"/>
        <scheme val="minor"/>
      </rPr>
      <t>Washing and changing</t>
    </r>
    <r>
      <rPr>
        <sz val="11"/>
        <color theme="1"/>
        <rFont val="Calibri"/>
        <family val="2"/>
        <scheme val="minor"/>
      </rPr>
      <t xml:space="preserve">
Designated areas for washing of PPE, bathing, and changing are available for pesticide applicators after finishing the application. All PPE worn during pesticide application is washed after use and does not enter housing.
These designated areas are separated from areas used for household laundry.
</t>
    </r>
  </si>
  <si>
    <r>
      <t xml:space="preserve">If pesticide(s) is (are) used:
c) Designated area for washing and changing (combined) is available, and it is not used for household laundry.
</t>
    </r>
    <r>
      <rPr>
        <sz val="11"/>
        <color theme="0" tint="-0.499984740745262"/>
        <rFont val="Calibri"/>
        <family val="2"/>
        <scheme val="minor"/>
      </rPr>
      <t xml:space="preserve">
</t>
    </r>
    <r>
      <rPr>
        <b/>
        <sz val="11"/>
        <color theme="0" tint="-0.499984740745262"/>
        <rFont val="Calibri"/>
        <family val="2"/>
        <scheme val="minor"/>
      </rPr>
      <t xml:space="preserve">Minimum Requirement </t>
    </r>
  </si>
  <si>
    <t>If pesticide(s) is (are) used:
b) Designated areas for washing and changing (separated) are available, and they are not used for household laundry.</t>
  </si>
  <si>
    <t xml:space="preserve">If pesticide(s) is (are) used:
d) Area(s) for washing and changing for pesticide applicators is (are) used for household laundry.
</t>
  </si>
  <si>
    <t>Where do you wash Personal Protective Equipment? Seperately from household laundry?</t>
  </si>
  <si>
    <r>
      <rPr>
        <b/>
        <sz val="11"/>
        <color theme="1"/>
        <rFont val="Calibri"/>
        <family val="2"/>
        <scheme val="minor"/>
      </rPr>
      <t>Applicator restrictions</t>
    </r>
    <r>
      <rPr>
        <sz val="11"/>
        <color theme="1"/>
        <rFont val="Calibri"/>
        <family val="2"/>
        <scheme val="minor"/>
      </rPr>
      <t xml:space="preserve">
Pesticides are not applied by pregnant or lactating women, by persons below 18 years, or by persons who suffer from chronic or respiratory diseases.
</t>
    </r>
  </si>
  <si>
    <r>
      <t xml:space="preserve">If pesticide(s) is (are) used:
b) Pesticides are not applied by pregnant or lactating women, by persons below 18 years, or by persons who suffer from chronic or respiratory diseases.
</t>
    </r>
    <r>
      <rPr>
        <sz val="11"/>
        <color theme="0" tint="-0.499984740745262"/>
        <rFont val="Calibri"/>
        <family val="2"/>
        <scheme val="minor"/>
      </rPr>
      <t xml:space="preserve">
</t>
    </r>
    <r>
      <rPr>
        <b/>
        <sz val="11"/>
        <color theme="0" tint="-0.499984740745262"/>
        <rFont val="Calibri"/>
        <family val="2"/>
        <scheme val="minor"/>
      </rPr>
      <t xml:space="preserve">Minimum Requirement </t>
    </r>
  </si>
  <si>
    <t xml:space="preserve">If pesticide(s) is (are) used:
c) Pesticides are applied by pregnant or lactating women, by persons below 18 years, or by persons who suffer from chronic or respiratory diseases.
</t>
  </si>
  <si>
    <r>
      <rPr>
        <b/>
        <sz val="11"/>
        <color theme="1"/>
        <rFont val="Calibri"/>
        <family val="2"/>
        <scheme val="minor"/>
      </rPr>
      <t>Re-entry times</t>
    </r>
    <r>
      <rPr>
        <sz val="11"/>
        <color theme="1"/>
        <rFont val="Calibri"/>
        <family val="2"/>
        <scheme val="minor"/>
      </rPr>
      <t xml:space="preserve">
Re-entry time after the use of pesticides: 
1. Follows the recommendation on the product label, or after 48 hours if the label does not give a recommendation.
2. Is clearly communicated.
</t>
    </r>
  </si>
  <si>
    <t xml:space="preserve">If pesticide(s) is (are) used:
b) Farmer meets criteria 1 and meets criteria 2 by placing warning signs or symbols in the fields.
</t>
  </si>
  <si>
    <r>
      <t xml:space="preserve">If pesticide(s) is (are) used:
c) Farmer meets criteria 1 and meets criteria 2 by verbally communicating re-entry time.
</t>
    </r>
    <r>
      <rPr>
        <b/>
        <sz val="11"/>
        <color theme="0" tint="-0.499984740745262"/>
        <rFont val="Calibri"/>
        <family val="2"/>
        <scheme val="minor"/>
      </rPr>
      <t xml:space="preserve">
Minimum Requirement </t>
    </r>
  </si>
  <si>
    <t xml:space="preserve">If pesticide(s) is (are) used:
d) Farmer does not meet criteria 1 and/or 2.
</t>
  </si>
  <si>
    <t>a) There is no storage of pesticides and/or inorganic fertilizers.</t>
  </si>
  <si>
    <t xml:space="preserve">If pesticide(s) and/or inorganic fertilizer(s) is (are) stored:
b) Farmer meets criteria 1 and 2. 
</t>
  </si>
  <si>
    <r>
      <t xml:space="preserve">If pesticide(s) and/or inorganic fertilizer(s) is (are) stored:
c) Farmer meets criteria 2.  
</t>
    </r>
    <r>
      <rPr>
        <b/>
        <sz val="11"/>
        <color theme="0" tint="-0.499984740745262"/>
        <rFont val="Calibri"/>
        <family val="2"/>
        <scheme val="minor"/>
      </rPr>
      <t xml:space="preserve">
Minimum Requirement </t>
    </r>
  </si>
  <si>
    <r>
      <rPr>
        <b/>
        <sz val="11"/>
        <color theme="1"/>
        <rFont val="Calibri"/>
        <family val="2"/>
        <scheme val="minor"/>
      </rPr>
      <t>Pesticide disposal</t>
    </r>
    <r>
      <rPr>
        <sz val="11"/>
        <color theme="1"/>
        <rFont val="Calibri"/>
        <family val="2"/>
        <scheme val="minor"/>
      </rPr>
      <t xml:space="preserve">
Empty pesticide containers, surplus pesticides, and obsolete pesticides (e.g., past shelf life or banned) are disposed of properly, through a collection, return, or disposal service, or through good practices in pesticide disposal.
Good practices in pesticide disposal include:
1. Empty containers are rinsed 3 times with water. Surplus spray and wash water is applied over an unmanaged part of the farm, away from water bodies.
2. Containers are made unusable by crushing or puncturing before burying them on-farm.
3. Containers are buried in a designated area (at least 20 meters away from a water body) and are not accessible to children or unauthorized persons.
4. Obsolete pesticides are returned to the dealers or, if not possible, disposed of in a manner that minimizes exposure to humans and the environment.
</t>
    </r>
  </si>
  <si>
    <t xml:space="preserve">If pesticide(s) is (are) used:
e) There is a collection, return, or disposal service, but it is not used.
</t>
  </si>
  <si>
    <t xml:space="preserve">If pesticide(s) is (are) used:
b) Farmer participates in a collection, return, or disposal service, especially if there is a large volume of waste.
</t>
  </si>
  <si>
    <r>
      <t xml:space="preserve">If pesticide(s) is (are) used:
c) In the absence of such a service, farmer meets all four criteria for good practices in pesticide disposal.
</t>
    </r>
    <r>
      <rPr>
        <b/>
        <sz val="11"/>
        <color rgb="FF007C6B"/>
        <rFont val="Calibri"/>
        <family val="2"/>
        <scheme val="minor"/>
      </rPr>
      <t xml:space="preserve">
</t>
    </r>
    <r>
      <rPr>
        <b/>
        <sz val="11"/>
        <color theme="0" tint="-0.499984740745262"/>
        <rFont val="Calibri"/>
        <family val="2"/>
        <scheme val="minor"/>
      </rPr>
      <t>Minimum Requirement</t>
    </r>
    <r>
      <rPr>
        <b/>
        <sz val="11"/>
        <color rgb="FF007C6B"/>
        <rFont val="Calibri"/>
        <family val="2"/>
        <scheme val="minor"/>
      </rPr>
      <t xml:space="preserve"> </t>
    </r>
    <r>
      <rPr>
        <sz val="11"/>
        <color theme="1"/>
        <rFont val="Calibri"/>
        <family val="2"/>
        <scheme val="minor"/>
      </rPr>
      <t xml:space="preserve">
</t>
    </r>
  </si>
  <si>
    <t>If pesticide(s) is (are) used:
d) In the absence of such a service, farmer does not meet all four criteria for good practices in pesticide disposal.</t>
  </si>
  <si>
    <t>Labour rights</t>
  </si>
  <si>
    <r>
      <rPr>
        <b/>
        <sz val="11"/>
        <color theme="1"/>
        <rFont val="Calibri"/>
        <family val="2"/>
        <scheme val="minor"/>
      </rPr>
      <t xml:space="preserve">Child labor
</t>
    </r>
    <r>
      <rPr>
        <sz val="11"/>
        <color theme="1"/>
        <rFont val="Calibri"/>
        <family val="2"/>
        <scheme val="minor"/>
      </rPr>
      <t xml:space="preserve">
Children below 15 years are not engaged as workers.  
Family members below 15 years of age living on family farms may participate in farming activities that consist of light, age-appropriate duties that give them an opportunity to develop skills, only if activities are: 
1. Not harmful to their health and development.
2. Do not interfere with schooling and leisure time.
3. Under supervision of an adult.
4. Not in excess of 14 hours a week.
Age of workers is always verified and documented.
</t>
    </r>
  </si>
  <si>
    <t>a) Farmer does not engage children below 15 years of age as workers.</t>
  </si>
  <si>
    <r>
      <t xml:space="preserve">b) Family members below 15 years of age are living and working on the farm, and farmer complies with all four criteria.
</t>
    </r>
    <r>
      <rPr>
        <b/>
        <sz val="11"/>
        <color theme="0" tint="-0.499984740745262"/>
        <rFont val="Calibri"/>
        <family val="2"/>
        <scheme val="minor"/>
      </rPr>
      <t xml:space="preserve">
Minimum Requirement </t>
    </r>
    <r>
      <rPr>
        <sz val="11"/>
        <color theme="1"/>
        <rFont val="Calibri"/>
        <family val="2"/>
        <scheme val="minor"/>
      </rPr>
      <t xml:space="preserve">
</t>
    </r>
  </si>
  <si>
    <t>c) Family members below 15 years of age are living and working on the farm, and farmer does not comply with one or more criteria.</t>
  </si>
  <si>
    <t>d) Farmer engages children below 15 years of age (who are not family members living on the farm) as workers.</t>
  </si>
  <si>
    <r>
      <rPr>
        <b/>
        <sz val="11"/>
        <color theme="1"/>
        <rFont val="Calibri"/>
        <family val="2"/>
        <scheme val="minor"/>
      </rPr>
      <t>Hazardous work</t>
    </r>
    <r>
      <rPr>
        <sz val="11"/>
        <color theme="1"/>
        <rFont val="Calibri"/>
        <family val="2"/>
        <scheme val="minor"/>
      </rPr>
      <t xml:space="preserve">
Children below 18 years are not assigned to work which is likely to harm their safety and health.  
Children below 18 years of age do not conduct hazardous work or work that may harm their physical, mental, or moral well-being.  They do not: 
1. Work in dangerous locations.
2. Work with dangerous machinery, equipment, and tools (as defined by national laws and regulations).
3. Carry heavy loads. 
4. Work with dangerous substances.
5. Work at night.
Age of workers is always verified and documented.
</t>
    </r>
  </si>
  <si>
    <t xml:space="preserve">Who do you employ as workers in your farm? 
Do you retain any documentation from your workers when you employ them? 
Do you use the services of an agent or agency to hire your workers? If yes can you describe the process? What are their fees? </t>
  </si>
  <si>
    <t>a) Farmer does not engage any workers.</t>
  </si>
  <si>
    <r>
      <t xml:space="preserve">b) Farmer demonstrates full compliance with all six criteria. (Smallholders may demonstrate compliance without documentation.)
</t>
    </r>
    <r>
      <rPr>
        <b/>
        <sz val="11"/>
        <color theme="1" tint="0.499984740745262"/>
        <rFont val="Calibri"/>
        <family val="2"/>
        <scheme val="minor"/>
      </rPr>
      <t xml:space="preserve">Minimum Requirement </t>
    </r>
  </si>
  <si>
    <r>
      <rPr>
        <b/>
        <sz val="11"/>
        <color theme="1"/>
        <rFont val="Calibri"/>
        <family val="2"/>
        <scheme val="minor"/>
      </rPr>
      <t>Discrimination</t>
    </r>
    <r>
      <rPr>
        <sz val="11"/>
        <color theme="1"/>
        <rFont val="Calibri"/>
        <family val="2"/>
        <scheme val="minor"/>
      </rPr>
      <t xml:space="preserve">
There is no discrimination or disrespectful treatment of workers, including working household members.  
The following criteria are met:
1. No discrimination on the basis of gender, ethnic background, national origin, religion, disability, sexual orientation, pregnancy, worker organization membership, or political affiliation.
2. No distinction, exclusion, or preference to harm equality of opportunity with regard to hiring, training, task assignment, benefits, remuneration, advancement, termination, retirement, or other employment-related decision. 
3. No job-related medical testing as a condition of employment (except lawful drug testing).
4. No behavior, gesture, language, or physical contact that is sexually abusive, coercive, or threatening.
5. No bullying or physical punishment.
</t>
    </r>
  </si>
  <si>
    <r>
      <t>b) Farmer demonstrates full compliance with all five criteria. (Smallholders may demonstrate compliance without documentation.)</t>
    </r>
    <r>
      <rPr>
        <b/>
        <sz val="11"/>
        <color theme="1"/>
        <rFont val="Calibri"/>
        <family val="2"/>
        <scheme val="minor"/>
      </rPr>
      <t xml:space="preserve">
</t>
    </r>
    <r>
      <rPr>
        <b/>
        <sz val="11"/>
        <color theme="1" tint="0.499984740745262"/>
        <rFont val="Calibri"/>
        <family val="2"/>
        <scheme val="minor"/>
      </rPr>
      <t>Minimum Requirement</t>
    </r>
    <r>
      <rPr>
        <b/>
        <sz val="11"/>
        <color theme="1"/>
        <rFont val="Calibri"/>
        <family val="2"/>
        <scheme val="minor"/>
      </rPr>
      <t xml:space="preserve"> </t>
    </r>
  </si>
  <si>
    <r>
      <rPr>
        <b/>
        <sz val="11"/>
        <color theme="1"/>
        <rFont val="Calibri"/>
        <family val="2"/>
        <scheme val="minor"/>
      </rPr>
      <t>Freedom of association</t>
    </r>
    <r>
      <rPr>
        <sz val="11"/>
        <color theme="1"/>
        <rFont val="Calibri"/>
        <family val="2"/>
        <scheme val="minor"/>
      </rPr>
      <t xml:space="preserve">
Workers have the right to establish and/or join an association of their choice without interference and take part in collective bargaining on working conditions.  
The following criteria are met:
1. Workers can freely establish and join workers’ organizations, both internal (e.g., workers’ representations) and external (e.g., trade unions), and take part in collective bargaining on working conditions.
2. Labor organizations are allowed to conduct activities on-farm.
3. Effective functioning of labor organizations is not blocked and representatives of such organizations are not discriminated against.
4. Farmer complies with collective bargaining agreements.
</t>
    </r>
  </si>
  <si>
    <r>
      <t xml:space="preserve">b) Farmer demonstrates full compliance with all four criteria. (Smallholders may demonstrate compliance without documentation.)
</t>
    </r>
    <r>
      <rPr>
        <b/>
        <sz val="11"/>
        <color theme="1" tint="0.499984740745262"/>
        <rFont val="Calibri"/>
        <family val="2"/>
        <scheme val="minor"/>
      </rPr>
      <t xml:space="preserve">Minimum Requirement </t>
    </r>
  </si>
  <si>
    <t>c) Farmer does not comply with one or more of the four criteria.</t>
  </si>
  <si>
    <t>c) Farmer does not comply with one or more of the five criteria.</t>
  </si>
  <si>
    <r>
      <rPr>
        <b/>
        <sz val="11"/>
        <color theme="1"/>
        <rFont val="Calibri"/>
        <family val="2"/>
        <scheme val="minor"/>
      </rPr>
      <t>Wages</t>
    </r>
    <r>
      <rPr>
        <sz val="11"/>
        <color theme="1"/>
        <rFont val="Calibri"/>
        <family val="2"/>
        <scheme val="minor"/>
      </rPr>
      <t xml:space="preserve">
The following criteria are met:
1. Wages of workers meet or exceed the legal minimum wage required under local or national laws and regulations. If wages are negotiated voluntarily between employers and workers' associations, the negotiated wage amount(s) apply to all workers covered under the negotiated agreement. This includes providing equal pay to men and women for work of equal value.
2. Wages are paid in a timely manner and on a regular basis.
3. Wages are paid in a legal currency, or in another form acceptable to workers without creating any form of dependency.
4. Overtime is voluntary and is paid at the rate required by local or national laws and regulations, or as collectively negotiated.
</t>
    </r>
  </si>
  <si>
    <r>
      <t xml:space="preserve">b) Farmer demonstrates full complies with all four criteria.
</t>
    </r>
    <r>
      <rPr>
        <b/>
        <sz val="11"/>
        <color theme="1" tint="0.499984740745262"/>
        <rFont val="Calibri"/>
        <family val="2"/>
        <scheme val="minor"/>
      </rPr>
      <t xml:space="preserve">
Minimum Requirement </t>
    </r>
  </si>
  <si>
    <t>c) Farmer demonstrates less than full compliance and/or does not comply with one or more of the four criteria.</t>
  </si>
  <si>
    <r>
      <t xml:space="preserve">c) Farmer implements measures 1 and 2 only.
</t>
    </r>
    <r>
      <rPr>
        <sz val="11"/>
        <color theme="0" tint="-0.499984740745262"/>
        <rFont val="Calibri"/>
        <family val="2"/>
        <scheme val="minor"/>
      </rPr>
      <t xml:space="preserve">
</t>
    </r>
    <r>
      <rPr>
        <b/>
        <sz val="11"/>
        <color theme="0" tint="-0.499984740745262"/>
        <rFont val="Calibri"/>
        <family val="2"/>
        <scheme val="minor"/>
      </rPr>
      <t>Minimum Requirement</t>
    </r>
    <r>
      <rPr>
        <sz val="11"/>
        <color theme="0" tint="-0.499984740745262"/>
        <rFont val="Calibri"/>
        <family val="2"/>
        <scheme val="minor"/>
      </rPr>
      <t xml:space="preserve">
</t>
    </r>
  </si>
  <si>
    <r>
      <t xml:space="preserve">Soil </t>
    </r>
    <r>
      <rPr>
        <b/>
        <sz val="11"/>
        <color theme="1"/>
        <rFont val="Calibri"/>
        <family val="2"/>
        <scheme val="minor"/>
      </rPr>
      <t>Salinity</t>
    </r>
    <r>
      <rPr>
        <sz val="11"/>
        <color theme="1"/>
        <rFont val="Calibri"/>
        <family val="2"/>
        <scheme val="minor"/>
      </rPr>
      <t xml:space="preserve">
Risk of soil salinity has been analyzed. 
Soil salinity is monitored, when at acceptable levels (i.e., not in excess of 3 dS/cm for soil or 5 g/L for water), and effectively managed, when the levels are deemed high. 
In the presence of (risk of) soil salinity, mitigation/adaptation measures include:
o Selection of salinity-tolerant varieties.
o Monitoring of salinity in field water.
o Management of salinity through maintained water pressure in the field.
o Management of inflow/outflow in quantity and timing to minimize salinity.
o Expert advice and subsequent action.</t>
    </r>
  </si>
  <si>
    <t>1*</t>
  </si>
  <si>
    <t>2*</t>
  </si>
  <si>
    <t>c) There is surface (sideways) drainage, but no use of agrochemicals.</t>
  </si>
  <si>
    <t xml:space="preserve">b) There is no intentional surface (sideways) drainage, due to having good practices in place.
</t>
  </si>
  <si>
    <t>e) Surface (sideways) drainage is delayed after surface application of agrochemicals, but for fewer days due to unexpected need to protect crops.</t>
  </si>
  <si>
    <t>f) None of the above.</t>
  </si>
  <si>
    <t xml:space="preserve">Curative insect control methods are required and:
b) Farmer effectively controls insects without the use of insecticide
</t>
  </si>
  <si>
    <t xml:space="preserve">Curative insect control methods are required and:
c) Farmer meets all seven criteria listed. 
</t>
  </si>
  <si>
    <t>Curative insect control methods are required and:
d) Farmer meets criteria 1, 2, 3, 4, 5 and 6.</t>
  </si>
  <si>
    <t xml:space="preserve">Curative insect control methods are required and:
e) Farmer meets criteria 1, 2, 3 and 4. </t>
  </si>
  <si>
    <t xml:space="preserve">f) Farmer does not meet criteria 1, 2, 3 and 4. </t>
  </si>
  <si>
    <t xml:space="preserve">Curative disease control methods are required and:
c) Farmer meets all six criteria listed. 
</t>
  </si>
  <si>
    <t xml:space="preserve">f) Farmer does not meet criteria 1, 2 and 3. </t>
  </si>
  <si>
    <t>Curative mollusc control methods are required and:
c) Farmer meets all six criteria listed.</t>
  </si>
  <si>
    <t>Curative mollusc control methods are required and:
d) Farmer meets criteria 1, 2, 3, 4 and 5.</t>
  </si>
  <si>
    <t xml:space="preserve">Curative mollusc control methods are required and:
e) Farmer meets criteria 1, 2 and 3. </t>
  </si>
  <si>
    <t xml:space="preserve">Curative rodent control methods are required and:
c) Farmer meets all six criteria listed. 
</t>
  </si>
  <si>
    <t>Curative rodent control methods are required and:
d) Farmer meets criteria 1, 2, 3, 4 and 5.</t>
  </si>
  <si>
    <t xml:space="preserve">Curative rodent control methods are required and:
e) Farmer meets criteria 1, 2 and 3. </t>
  </si>
  <si>
    <t>3*</t>
  </si>
  <si>
    <r>
      <rPr>
        <b/>
        <sz val="11"/>
        <color theme="1"/>
        <rFont val="Calibri"/>
        <family val="2"/>
        <scheme val="minor"/>
      </rPr>
      <t>Pesticide and chemical storage</t>
    </r>
    <r>
      <rPr>
        <sz val="11"/>
        <color theme="1"/>
        <rFont val="Calibri"/>
        <family val="2"/>
        <scheme val="minor"/>
      </rPr>
      <t xml:space="preserve">
Pesticides and inorganic fertilizers (including partly-empty containers) are: 
1. Labeled.
2. Stored in a locked place that is separate from fuel, food, and rice and which is out of reach of children.
</t>
    </r>
  </si>
  <si>
    <t>a) There are no children below 18 years of
age working on the farm.</t>
  </si>
  <si>
    <t>b) There are children below 18 years of
age working on the farm, and farmer
complies with all five criteria.</t>
  </si>
  <si>
    <t>c) There are children below 18 years of
age working on the farm, and farmer
does not comply with one or more
criteria.</t>
  </si>
  <si>
    <t xml:space="preserve">e) Children living on the farm within the age of compulsory schooling do not go to school, and no deliberate and evidenced efforts are made to provide education. </t>
  </si>
  <si>
    <r>
      <rPr>
        <b/>
        <sz val="11"/>
        <color theme="1"/>
        <rFont val="Calibri"/>
        <family val="2"/>
        <scheme val="minor"/>
      </rPr>
      <t xml:space="preserve">Forced labor
</t>
    </r>
    <r>
      <rPr>
        <sz val="11"/>
        <color theme="1"/>
        <rFont val="Calibri"/>
        <family val="2"/>
        <scheme val="minor"/>
      </rPr>
      <t xml:space="preserve">
There is no forced, compulsory, or slave labor used, including trafficked and bonded labor, labor by prisoners, or the use of extortion, debt, threats, fines or penalties.  
The following criteria are met:
1. No withholding of (part of) the worker’s salary, benefits, property, or documents (e.g., identity cards and travel documents) in order to force such worker to continue to work.
2. Workers are not charged recruiting or hiring fees that require them to be indebted to the farm (or recruiting agency).
3. Workers are allowed to leave the farm’s premises at the end of their shifts.
4. Regular working hours of workers do not exceed 48 hours per week, with at least 1 full day of rest for every 6 consecutive days worked.
5. Spouses and children of contracted workers are not forced to work on the farm.
6. The farm does not participate in or allow human trafficking.
</t>
    </r>
  </si>
  <si>
    <t>4*</t>
  </si>
  <si>
    <r>
      <t xml:space="preserve">d) Children living on the farm within the age of compulsory schooling do not go to school, but efforts are to provide education.
</t>
    </r>
    <r>
      <rPr>
        <b/>
        <sz val="11"/>
        <rFont val="Calibri"/>
        <family val="2"/>
        <scheme val="minor"/>
      </rPr>
      <t xml:space="preserve">
Minimum Requirement </t>
    </r>
  </si>
  <si>
    <r>
      <rPr>
        <b/>
        <sz val="11"/>
        <rFont val="Calibri"/>
        <family val="2"/>
        <scheme val="minor"/>
      </rPr>
      <t>Land conversion and biodiversity</t>
    </r>
    <r>
      <rPr>
        <sz val="11"/>
        <rFont val="Calibri"/>
        <family val="2"/>
        <scheme val="minor"/>
      </rPr>
      <t xml:space="preserve">
Rice farming after 2009 has not been causing conversion within a (proposed) protected area, Key Biodiversity Areas™, Ramsar Sites (wetland), primary forest, secondary forest (native), or other natural ecosystems and land types such as prairie.
At the field level, farmer maintains and/or enhances applicable site-specific biodiversity elements: 
o In-field habitat / refuge
o Field margins
o Non-cropped area
o Plant species which host beneficial natural enemies
o Trees (replanted if harvested)
Farming practices maintain and/or enhance ecosystem services. 
</t>
    </r>
  </si>
  <si>
    <r>
      <rPr>
        <b/>
        <i/>
        <sz val="11"/>
        <rFont val="Calibri"/>
        <family val="2"/>
        <scheme val="minor"/>
      </rPr>
      <t>For flat land or terraces:</t>
    </r>
    <r>
      <rPr>
        <sz val="11"/>
        <rFont val="Calibri"/>
        <family val="2"/>
        <scheme val="minor"/>
      </rPr>
      <t xml:space="preserve">
a) Land has been leveled up to 1/1000 within-plot slope. </t>
    </r>
  </si>
  <si>
    <r>
      <rPr>
        <b/>
        <i/>
        <sz val="11"/>
        <rFont val="Calibri"/>
        <family val="2"/>
        <scheme val="minor"/>
      </rPr>
      <t>For flat land or terraces:</t>
    </r>
    <r>
      <rPr>
        <sz val="11"/>
        <rFont val="Calibri"/>
        <family val="2"/>
        <scheme val="minor"/>
      </rPr>
      <t xml:space="preserve">
b) Land has been leveled.
</t>
    </r>
    <r>
      <rPr>
        <b/>
        <sz val="11"/>
        <rFont val="Calibri"/>
        <family val="2"/>
        <scheme val="minor"/>
      </rPr>
      <t>Minimum Requirement</t>
    </r>
  </si>
  <si>
    <r>
      <rPr>
        <b/>
        <i/>
        <sz val="11"/>
        <rFont val="Calibri"/>
        <family val="2"/>
        <scheme val="minor"/>
      </rPr>
      <t>For flat land or terraces:</t>
    </r>
    <r>
      <rPr>
        <sz val="11"/>
        <rFont val="Calibri"/>
        <family val="2"/>
        <scheme val="minor"/>
      </rPr>
      <t xml:space="preserve">
c) Land has not been leveled.</t>
    </r>
  </si>
  <si>
    <r>
      <rPr>
        <b/>
        <i/>
        <sz val="11"/>
        <rFont val="Calibri"/>
        <family val="2"/>
        <scheme val="minor"/>
      </rPr>
      <t>For sloping land without terraces:</t>
    </r>
    <r>
      <rPr>
        <b/>
        <sz val="11"/>
        <rFont val="Calibri"/>
        <family val="2"/>
        <scheme val="minor"/>
      </rPr>
      <t xml:space="preserve"> </t>
    </r>
    <r>
      <rPr>
        <sz val="11"/>
        <rFont val="Calibri"/>
        <family val="2"/>
        <scheme val="minor"/>
      </rPr>
      <t xml:space="preserve">
a) Both physical and cultural soil conservation practices are used.
</t>
    </r>
    <r>
      <rPr>
        <b/>
        <sz val="11"/>
        <rFont val="Calibri"/>
        <family val="2"/>
        <scheme val="minor"/>
      </rPr>
      <t xml:space="preserve">
</t>
    </r>
  </si>
  <si>
    <r>
      <rPr>
        <b/>
        <i/>
        <sz val="11"/>
        <rFont val="Calibri"/>
        <family val="2"/>
        <scheme val="minor"/>
      </rPr>
      <t xml:space="preserve">For sloping land without terraces: </t>
    </r>
    <r>
      <rPr>
        <sz val="11"/>
        <rFont val="Calibri"/>
        <family val="2"/>
        <scheme val="minor"/>
      </rPr>
      <t xml:space="preserve">
b) Only physical soil conservation practices are used.
Minimum Requirement</t>
    </r>
  </si>
  <si>
    <r>
      <rPr>
        <b/>
        <i/>
        <sz val="11"/>
        <rFont val="Calibri"/>
        <family val="2"/>
        <scheme val="minor"/>
      </rPr>
      <t xml:space="preserve">For sloping land without terraces: </t>
    </r>
    <r>
      <rPr>
        <sz val="11"/>
        <rFont val="Calibri"/>
        <family val="2"/>
        <scheme val="minor"/>
      </rPr>
      <t xml:space="preserve">
c) No soil conservation practices are used.
</t>
    </r>
  </si>
  <si>
    <r>
      <rPr>
        <b/>
        <i/>
        <sz val="11"/>
        <rFont val="Calibri"/>
        <family val="2"/>
        <scheme val="minor"/>
      </rPr>
      <t xml:space="preserve">For dry land: 
</t>
    </r>
    <r>
      <rPr>
        <b/>
        <sz val="11"/>
        <rFont val="Calibri"/>
        <family val="2"/>
        <scheme val="minor"/>
      </rPr>
      <t>a</t>
    </r>
    <r>
      <rPr>
        <sz val="11"/>
        <rFont val="Calibri"/>
        <family val="2"/>
        <scheme val="minor"/>
      </rPr>
      <t>) No leveling is required.</t>
    </r>
  </si>
  <si>
    <t xml:space="preserve">Curative weed control methods are required and:  
c) Farmer meets all six criteria listed. </t>
  </si>
  <si>
    <t xml:space="preserve">Curative weed control methods are required and: 
d) Farmer meets criteria 1, 2, 3, 4 and 5 only. </t>
  </si>
  <si>
    <t>Curative weed control methods are required and:  
e) Farmer meets criteria 1, 2, and 3 only.</t>
  </si>
  <si>
    <t xml:space="preserve">Curative weed control methods are required and: 
f) Farmer does not meet criteria 1, 2, and 3. </t>
  </si>
  <si>
    <t>Curative disease control methods are required and: 
d) Farmer meets criteria 1, 2, 3, 4 and 5.</t>
  </si>
  <si>
    <t>Curative disease control methods are required and: 
e) Farmer meets criteria 1, 2, and 3.</t>
  </si>
  <si>
    <t xml:space="preserve">Curative disease control methods are required and: 
b) Farmer effectively controls diseases without the use of fungicide. </t>
  </si>
  <si>
    <t xml:space="preserve">Curative mollusc control methods are required and: 
b) Farmer effectively controls molluscs without the use of molluscicide. </t>
  </si>
  <si>
    <r>
      <t xml:space="preserve">                           Checklist SRP Standard               </t>
    </r>
    <r>
      <rPr>
        <b/>
        <sz val="16"/>
        <color rgb="FF007C6B"/>
        <rFont val="Calibri"/>
        <family val="2"/>
        <scheme val="minor"/>
      </rPr>
      <t xml:space="preserve"> </t>
    </r>
    <r>
      <rPr>
        <b/>
        <sz val="18"/>
        <color rgb="FF007C6B"/>
        <rFont val="Calibri"/>
        <family val="2"/>
        <scheme val="minor"/>
      </rPr>
      <t>For SRP self-assessments, 2nd and 3rd party audits</t>
    </r>
  </si>
  <si>
    <r>
      <rPr>
        <b/>
        <sz val="11"/>
        <rFont val="Calibri"/>
        <family val="2"/>
        <scheme val="minor"/>
      </rPr>
      <t xml:space="preserve">Drainage
</t>
    </r>
    <r>
      <rPr>
        <sz val="11"/>
        <rFont val="Calibri"/>
        <family val="2"/>
        <scheme val="minor"/>
      </rPr>
      <t xml:space="preserve">
Intentional surface (sideways) drainage after surface application of agrochemicals is sufficiently delayed to avoid contamination from agrochemical runoff, or according to the product label. Agrochemical runoff can negatively impact biodiversity or surroundings and waterways
</t>
    </r>
  </si>
  <si>
    <r>
      <t xml:space="preserve">d) Surface (sideways) drainage is delayed after surface application of agrochemicals by at least 4 days for fertilizers and 14 days for pesticides, or according to the product label.
</t>
    </r>
    <r>
      <rPr>
        <b/>
        <sz val="11"/>
        <rFont val="Calibri"/>
        <family val="2"/>
        <scheme val="minor"/>
      </rPr>
      <t>Minimum Requirement</t>
    </r>
  </si>
  <si>
    <r>
      <rPr>
        <b/>
        <sz val="11"/>
        <rFont val="Calibri"/>
        <family val="2"/>
        <scheme val="minor"/>
      </rPr>
      <t>Weed management</t>
    </r>
    <r>
      <rPr>
        <sz val="11"/>
        <rFont val="Calibri"/>
        <family val="2"/>
        <scheme val="minor"/>
      </rPr>
      <t xml:space="preserve">
Preventative weed control methods can include:
o Good land preparation 
o Use of certified seeds
o Crop rotation
o Flooding (if water is abundant)
Farmer follows IPM principles and the following criteria:
1. Preventative weed control methods are used, before considering curative methods.
2. Herbicide is used only if other curative methods (e.g., manual and mechanical weeding) are not effective on their own and severity of the weeds is expected to cause significant damage or loss.
3. Herbicide selection is in line with national government recommendations, is registered for use in rice, comes from a non-counterfeit source, and is not on any of the following international lists:
     - Persistent Organic Pollutants in the Stockholm Convention
     - 1A or 1B under World Health Organization classification
     - Annex III of the Rotterdam Convention 
4. Herbicide application is targeted to avoid </t>
    </r>
    <r>
      <rPr>
        <u/>
        <sz val="11"/>
        <rFont val="Calibri"/>
        <scheme val="minor"/>
      </rPr>
      <t>non-application zones</t>
    </r>
    <r>
      <rPr>
        <sz val="11"/>
        <rFont val="Calibri"/>
        <family val="2"/>
        <scheme val="minor"/>
      </rPr>
      <t>. 
5. Herbicide application method is according to the product label instructions, follows specified preharvest interval, and does not exceed specified dosage (for worker safety and food safety).
6. Herbicide selection and use responds to the target weed species, considers timing of the closing of the rice canopy, and considers local information on herbicide-resistant weeds (for efficiency).</t>
    </r>
  </si>
  <si>
    <r>
      <t xml:space="preserve">Curative weed control methods are required and:
b) Farmer effectively controls weeds without the use of herbicide. 
</t>
    </r>
    <r>
      <rPr>
        <b/>
        <sz val="11"/>
        <rFont val="Calibri"/>
        <family val="2"/>
        <scheme val="minor"/>
      </rPr>
      <t xml:space="preserve">
</t>
    </r>
    <r>
      <rPr>
        <sz val="11"/>
        <rFont val="Calibri"/>
        <family val="2"/>
        <scheme val="minor"/>
      </rPr>
      <t xml:space="preserve">
</t>
    </r>
  </si>
  <si>
    <r>
      <rPr>
        <b/>
        <sz val="11"/>
        <rFont val="Calibri"/>
        <family val="2"/>
        <scheme val="minor"/>
      </rPr>
      <t>Insect management</t>
    </r>
    <r>
      <rPr>
        <sz val="11"/>
        <rFont val="Calibri"/>
        <family val="2"/>
        <scheme val="minor"/>
      </rPr>
      <t xml:space="preserve">
Preventative insect control methods can include:
o Balanced nutrient application (e.g., avoid excessive application of nitrogen) 
o Promotion of beneficial natural enemies (e.g., insects, spiders) and increasing habitat diversity around rice fields
o Synchronized planting
o Use of resistant/tolerant varieties
o Promotion of other predators (e.g., birds, bats, frogs)
o Crop rotation or extended fallow period
Farmer follows IPM principles and the following criteria:
1. Preventative insect control methods are used, before considering curative methods. 
2. Insecticide is used only if other curative methods (e.g., insect pheromones, biological control agents) are not effective on their own, if action thresholds are exceeded, and if the presence of a specific insect is expected to cause significant damage or loss. 
3. Broad spectrum insecticide is not used within the first 40 days after planting in the production field (unless in accordance with IPM recommendations by local government extension experts). 
4. Insecticide selection is in line with national government recommendations, is registered for use in rice, comes from a non-counterfeit source, and is not on any of the following international lists:
     - Persistent Organic Pollutants in the Stockholm Convention
     - 1A or 1B under World Health Organization classification
     - Annex III of the Rotterdam Convention 
5. Insecticide application is targeted to avoid non-application zones. 
6. Insecticide application method is according to the product label instructions, follows specified preharvest interval, and does not exceed specified dosage (for worker safety and food safety).
7. Insecticide selection and use responds to the target insect species, considers optimum timing for the target species, and considers local information on insecticide-resistant insects (for efficiency).
</t>
    </r>
  </si>
  <si>
    <r>
      <rPr>
        <b/>
        <sz val="11"/>
        <rFont val="Calibri"/>
        <family val="2"/>
        <scheme val="minor"/>
      </rPr>
      <t>Disease management</t>
    </r>
    <r>
      <rPr>
        <sz val="11"/>
        <rFont val="Calibri"/>
        <family val="2"/>
        <scheme val="minor"/>
      </rPr>
      <t xml:space="preserve">
Preventative disease control</t>
    </r>
    <r>
      <rPr>
        <sz val="8"/>
        <rFont val="Calibri"/>
        <family val="2"/>
        <scheme val="minor"/>
      </rPr>
      <t xml:space="preserve"> </t>
    </r>
    <r>
      <rPr>
        <sz val="11"/>
        <rFont val="Calibri"/>
        <family val="2"/>
        <scheme val="minor"/>
      </rPr>
      <t>methods</t>
    </r>
    <r>
      <rPr>
        <sz val="8"/>
        <rFont val="Calibri"/>
        <family val="2"/>
        <scheme val="minor"/>
      </rPr>
      <t xml:space="preserve"> </t>
    </r>
    <r>
      <rPr>
        <sz val="11"/>
        <rFont val="Calibri"/>
        <family val="2"/>
        <scheme val="minor"/>
      </rPr>
      <t>can include</t>
    </r>
    <r>
      <rPr>
        <sz val="8"/>
        <rFont val="Calibri"/>
        <family val="2"/>
        <scheme val="minor"/>
      </rPr>
      <t xml:space="preserve"> </t>
    </r>
    <r>
      <rPr>
        <sz val="11"/>
        <rFont val="Calibri"/>
        <family val="2"/>
        <scheme val="minor"/>
      </rPr>
      <t>(effective for fungal, bacterial, and</t>
    </r>
    <r>
      <rPr>
        <sz val="8"/>
        <rFont val="Calibri"/>
        <family val="2"/>
        <scheme val="minor"/>
      </rPr>
      <t xml:space="preserve"> </t>
    </r>
    <r>
      <rPr>
        <sz val="11"/>
        <rFont val="Calibri"/>
        <family val="2"/>
        <scheme val="minor"/>
      </rPr>
      <t>viral diseases)</t>
    </r>
    <r>
      <rPr>
        <sz val="8"/>
        <rFont val="Calibri"/>
        <family val="2"/>
        <scheme val="minor"/>
      </rPr>
      <t xml:space="preserve"> </t>
    </r>
    <r>
      <rPr>
        <sz val="11"/>
        <rFont val="Calibri"/>
        <family val="2"/>
        <scheme val="minor"/>
      </rPr>
      <t xml:space="preserve">:
o Balanced nutrient application (e.g., avoid excessive application of nitrogen)
o Planting at optimum densities 
o Use of resistant varieties
o Synchronized planting
o Removal of host plants (e.g., weeds on bunds, rice stubble, volunteer rice)
o Keeping the environment between soil and plant canopy either dry or moist (depending on the disease)
Farmer follows IPM principles and the following criteria:
1. Preventative disease control methods are used, before considering curative methods.
2. Fungicide is used only if other curative methods (e.g., biological control agents) are not effective on their own and severity of the disease is expected to cause significant damage or loss.
3. Fungicide selection is in line with national government recommendations, is registered for use in rice, comes from a non-counterfeit source, and is not on any of the following international lists:
     - Persistent Organic Pollutants in the Stockholm Convention
     - 1A or 1B under World Health Organization classification
     - Annex III of the Rotterdam Convention 
4. Fungicide application is targeted to avoid non-application zones. 
5. Fungicide application method is according to the product label instructions, follows the specified preharvest interval or is at least 30 days before harvest (if preharvest interval is not available), and does not exceed specified dosage (for worker safety and food safety).
6. Fungicide responds to the target disease type, considers recent history of fungal disease and predicted weather patterns, and considers local information on fungicide-resistant diseases (for efficiency).
</t>
    </r>
  </si>
  <si>
    <r>
      <rPr>
        <b/>
        <sz val="11"/>
        <rFont val="Calibri"/>
        <family val="2"/>
        <scheme val="minor"/>
      </rPr>
      <t>Mollusc management</t>
    </r>
    <r>
      <rPr>
        <i/>
        <sz val="11"/>
        <rFont val="Calibri"/>
        <scheme val="minor"/>
      </rPr>
      <t xml:space="preserve">
</t>
    </r>
    <r>
      <rPr>
        <sz val="11"/>
        <rFont val="Calibri"/>
        <family val="2"/>
        <scheme val="minor"/>
      </rPr>
      <t xml:space="preserve">
Preventative mollusc control methods can include:
o Physical control (e.g., destruction of egg masses)
o Reduction of water level so that snail attack is inhibited during the most vulnerable phase (i.e. early growth phase)
o Promotion of predators (e.g., wild birds, ducks, fish)
o Use of sturdier seedlings during transplanting by sowing low-density nursery beds and planting older seedlings
o Crop rotation or extended dry fallow period
Farmer follows IPM principles and the following criteria:
1. Preventative mollusc control methods are used, before considering curative methods.
2. Molluscicide is used only if other curative methods (e.g., collection) are not effective on their own and severity of the mollusc is expected to cause significant damage or loss.
3. Molluscicide selection is in line with national government recommendations, is registered for use in rice, comes from a non-counterfeit source, and is not on any of the following international lists:
     - Persistent Organic Pollutants in the Stockholm Convention
     - 1A or 1B under World Health Organization classification
     - Annex III of the Rotterdam Convention 
4. Molluscicide application is targeted to avoid non-application zones. 
5. Molluscicide application method is according to the product label instructions, is not used before manual transplanting, follows specified preharvest interval, and does not exceed specified dosage (for worker safety and food safety).
6. Molluscicide responds to target mollusc species and is used only within the first 3 weeks after crop establishment (for efficiency).
</t>
    </r>
  </si>
  <si>
    <r>
      <rPr>
        <b/>
        <sz val="11"/>
        <rFont val="Calibri"/>
        <family val="2"/>
        <scheme val="minor"/>
      </rPr>
      <t>Rodent management</t>
    </r>
    <r>
      <rPr>
        <sz val="11"/>
        <rFont val="Calibri"/>
        <family val="2"/>
        <scheme val="minor"/>
      </rPr>
      <t xml:space="preserve">
Preventative rodent control methods can include:
o Community rodent management (e.g., rat eradication campaigns, trap crops)
o Synchronized planting
o Use of narrow bunds (to minimize rodent habitat)
o Promotion of predators (e.g., birds of prey, snakes)
Farmer follows IPM principles and the following criteria:
1. Preventative rodent control methods are used, before considering curative methods.
2. Rodenticide is used only if other curative methods (e.g., trapping, hunting) are not effective on their own, if there is historical evidence of rodent problems, and if severity of the rodent is expected to cause significant damage or loss.
3. Rodenticide selection is in line with national government recommendations, is registered for use in rice, comes from a non-counterfeit source, and is not on any of the following international lists:
     - Persistent Organic Pollutants in the Stockholm Convention
     - 1A or 1B under World Health Organization classification
     - Annex III of the Rotterdam Convention 
4. Rodenticide application is targeted to avoid non-application zones. 
5. Rodenticide application method is according to the product label instructions, follows specified preharvest interval, and does not exceed specified dosage (for worker safety and food safety).
6. Rodenticide responds to target rodent species, is used before the reproductive growth phase of the crop to avoid an outbreak during grain filling, and is placed under protective cover (e.g., bamboo tubes, coconut husks) where not easily accessible to birds or exposed to rainfall (for efficiency).
</t>
    </r>
  </si>
  <si>
    <r>
      <t xml:space="preserve">Curative rodent control methods are required and:
b) Farmer effectively controls rodents without the use of rodenticide. 
</t>
    </r>
    <r>
      <rPr>
        <b/>
        <sz val="11"/>
        <rFont val="Calibri"/>
        <family val="2"/>
        <scheme val="minor"/>
      </rPr>
      <t xml:space="preserve">
</t>
    </r>
  </si>
  <si>
    <t>After farmer has listed his records, ask questions like: 
When did you purchase?
Where did you buy it? 
When did you use it? Which quantities?
How much money did you spend?</t>
  </si>
  <si>
    <t>Please refer to the guidance sheet for Requirement 4 ("Guidance to R4 and R10")</t>
  </si>
  <si>
    <t>Is salinity an issue for your crop? If yes, which season? 
What have you done about it?
(In case salinity has not been an issue, the farmer is not requested to do anything)</t>
  </si>
  <si>
    <t>Before this land was use for rice farming, was this ever a forest?</t>
  </si>
  <si>
    <t>Have you brought any kind of animal not native to this region to your crop?</t>
  </si>
  <si>
    <t>Instructions for compliance verifiers:
This requirement is made up of three 'sub-requirements' that each apply to a specific water management system that is used on the farm. Make sure you understand these 3 different categories of water management systems:
10.1: "I do not use irrigation, I have a rainfed production system"
10.2: "I have an irrigated surface water production system that is flood prone"
10.3: "I have an irrigated surface/ground water production system that is not flood-prone"
Please select the type of irrigation that the farm uses in the blue cell. The relevant question will be shown that is applicable for the water management system that is used on the farm.
The final result of this requirement is based on the answer to 10.1, 10.2 or 10.3.
Please also refer to the guidance sheet for Requirement 4 ("Guidance to R4 and R10")</t>
  </si>
  <si>
    <t>In this case farmer does not have any irrigation</t>
  </si>
  <si>
    <t>In case of no irrigation - skip this question</t>
  </si>
  <si>
    <t>What is your crop rotation?
Please evaluate if it is a nutrient friendly crop
These questions apply to requirement 17 and 18 also: Do you use fertilizers?  if so what kind? When did you use them? How much? Why?</t>
  </si>
  <si>
    <t>What kind of equipment was used during harvest? 
When and how was it cleaned?</t>
  </si>
  <si>
    <t xml:space="preserve">How and when did you dry your rice? 
</t>
  </si>
  <si>
    <t xml:space="preserve">"Do you store any rice on your farm? 
What is the stored rice used for: consumption, for seeding? 
How do you store it? 
Is it stored safely and away from hazadous substances? 
Is the storage protected from rain and other sources of water?"
</t>
  </si>
  <si>
    <t>What is the height of stubble left on the ground?
What happens to the stubble?  
The following options might apply: 
1) Is it burned?
2) Do you bring cattle in to eat it?
3) Does it decompose during fallow? 
4) Does it get plowed into the soil during preparation for the next crop?</t>
  </si>
  <si>
    <t>Can you describe the way you cut the rice plants in the field and the way you separate the grain from the straw?
When do you separte the grain from the straw?</t>
  </si>
  <si>
    <t>Refer to questions on requirement 29 and 31</t>
  </si>
  <si>
    <t xml:space="preserve">Are there any migrant or foreign workers in your farm? 
Do you retain any documentation from your workers when you employ them? 
Do you use the services of an agent or agency to hire your workers? If yes can you describe the process? What are their fees? </t>
  </si>
  <si>
    <t>Have training needs been you assessed?
Have you received any kind of training? 
Who provided the training?
Who provided information on water usage?
Who provided information on pesticide usage? 
Can you demonstrate how training content has been applied?</t>
  </si>
  <si>
    <t xml:space="preserve">Have you received any kind of training? 
Who provided the training?
Who provided information on water usage?
Who provided information on pesticide usage? </t>
  </si>
  <si>
    <t>Is your rice produce on flat land? 
In case rice is produce on sloping land, what are you doing about erosion?
Good looks like: After harvest, there is only rice residue on the land or farmer plants a different crop. 
Bad looks like: Farmer burns residue and leaves it on the field without further action</t>
  </si>
  <si>
    <t xml:space="preserve">In case of no irrigation - skip this question.
In case of irrigation, how does the system work at community Level? 
</t>
  </si>
  <si>
    <t>Answer each sub requirement and give score for each sub requirement.</t>
  </si>
  <si>
    <t>Do you use preventive weed control methods?
Do you practice curative weed control methods?
Do you have any problems with weeds? 
What do you do about it? What are your control agents? If you used herbicide, when and how did you apply it?
In case farmer has not used herbicides, there is no need for further questions. Please note that the farmer might not be familiar with the term "herbicide". In that case please refer to other local term or local product.</t>
  </si>
  <si>
    <t>Do you have any problems with weeds? 
What do you do about it? what are your control agents? If you used herbicide, when and how did you apply it?
In case farmer has not used herbicides, there is no need for further questions. Please note that the farmer might not be familiar with the term "herbicide". In that case please refer to other local term or local product.</t>
  </si>
  <si>
    <t>Does your crop have any problems related to  insects?
If yes, which insects?
How do you manage the insects affecting your crop? How do you control them? 
Have you used preventive insect control methods?
Do you use insecticide? 
If yes, which one? How often do you use it and when do you use it during the crop season?
Please note that the farmer might not be familiar with the term insecticide". In that case, please refer to other local terms or local product name.</t>
  </si>
  <si>
    <t>Does your crop have any problems related to  insects?
If yes, which insects?
How do you manage the insects affecting your crop? How do you control them? 
Do you use insecticide? 
If yes, which one? How often do you use it and when do you use it during the crop season?
Please note that the farmer might not be familiar with the term insecticide". In that case, please refer to other local terms or local product name.</t>
  </si>
  <si>
    <r>
      <t xml:space="preserve">                                            </t>
    </r>
    <r>
      <rPr>
        <b/>
        <sz val="24"/>
        <color rgb="FF8F002A"/>
        <rFont val="Calibri"/>
        <family val="2"/>
        <scheme val="minor"/>
      </rPr>
      <t>Version 2.1_Feb 2020</t>
    </r>
    <r>
      <rPr>
        <b/>
        <sz val="18"/>
        <color rgb="FF8F002A"/>
        <rFont val="Calibri"/>
        <family val="2"/>
        <scheme val="minor"/>
      </rPr>
      <t xml:space="preserve">                        For questions, please contact: secretariat@sustainablerice.org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</si>
</sst>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79" x14ac:knownFonts="1">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b/>
      <sz val="16"/>
      <color rgb="FF007C6B"/>
      <name val="Calibri"/>
      <family val="2"/>
      <scheme val="minor"/>
    </font>
    <font>
      <b/>
      <sz val="18"/>
      <color rgb="FF007C6B"/>
      <name val="Calibri"/>
      <family val="2"/>
      <scheme val="minor"/>
    </font>
    <font>
      <b/>
      <sz val="11"/>
      <color rgb="FF007C6B"/>
      <name val="Calibri"/>
      <family val="2"/>
      <scheme val="minor"/>
    </font>
    <font>
      <sz val="18"/>
      <color theme="0"/>
      <name val="Calibri"/>
      <family val="2"/>
      <scheme val="minor"/>
    </font>
    <font>
      <b/>
      <sz val="18"/>
      <color theme="0"/>
      <name val="Calibri"/>
      <family val="2"/>
      <scheme val="minor"/>
    </font>
    <font>
      <sz val="11"/>
      <color theme="1"/>
      <name val="Calibri"/>
      <family val="2"/>
      <scheme val="minor"/>
    </font>
    <font>
      <b/>
      <sz val="28"/>
      <color rgb="FF007C6B"/>
      <name val="Calibri"/>
      <family val="2"/>
      <scheme val="minor"/>
    </font>
    <font>
      <sz val="48"/>
      <color theme="0"/>
      <name val="Calibri"/>
      <family val="2"/>
      <scheme val="minor"/>
    </font>
    <font>
      <b/>
      <sz val="24"/>
      <color rgb="FF007C6B"/>
      <name val="Calibri"/>
      <family val="2"/>
      <scheme val="minor"/>
    </font>
    <font>
      <b/>
      <sz val="12"/>
      <color theme="0"/>
      <name val="Calibri"/>
      <family val="2"/>
      <scheme val="minor"/>
    </font>
    <font>
      <b/>
      <sz val="30"/>
      <color rgb="FF007C6B"/>
      <name val="Calibri"/>
      <family val="2"/>
      <scheme val="minor"/>
    </font>
    <font>
      <sz val="28"/>
      <color theme="0"/>
      <name val="Calibri"/>
      <family val="2"/>
      <scheme val="minor"/>
    </font>
    <font>
      <sz val="26"/>
      <color theme="0"/>
      <name val="Calibri"/>
      <family val="2"/>
      <scheme val="minor"/>
    </font>
    <font>
      <sz val="12"/>
      <color theme="1"/>
      <name val="Calibri"/>
      <family val="2"/>
      <scheme val="minor"/>
    </font>
    <font>
      <b/>
      <sz val="16"/>
      <color theme="1"/>
      <name val="Calibri"/>
      <family val="2"/>
      <scheme val="minor"/>
    </font>
    <font>
      <sz val="14"/>
      <color theme="1"/>
      <name val="Calibri"/>
      <family val="2"/>
      <scheme val="minor"/>
    </font>
    <font>
      <b/>
      <sz val="16"/>
      <color theme="0"/>
      <name val="Calibri"/>
      <family val="2"/>
      <scheme val="minor"/>
    </font>
    <font>
      <b/>
      <sz val="14"/>
      <color rgb="FF007C68"/>
      <name val="Calibri"/>
      <family val="2"/>
      <scheme val="minor"/>
    </font>
    <font>
      <sz val="22"/>
      <color theme="0"/>
      <name val="Calibri"/>
      <family val="2"/>
      <scheme val="minor"/>
    </font>
    <font>
      <sz val="12"/>
      <name val="Calibri"/>
      <family val="2"/>
      <scheme val="minor"/>
    </font>
    <font>
      <sz val="11"/>
      <name val="Calibri"/>
      <family val="2"/>
      <scheme val="minor"/>
    </font>
    <font>
      <b/>
      <sz val="20"/>
      <color rgb="FF007C6B"/>
      <name val="Calibri"/>
      <family val="2"/>
      <scheme val="minor"/>
    </font>
    <font>
      <b/>
      <sz val="20"/>
      <color theme="1"/>
      <name val="Calibri"/>
      <family val="2"/>
      <scheme val="minor"/>
    </font>
    <font>
      <b/>
      <sz val="16"/>
      <name val="Calibri"/>
      <family val="2"/>
      <scheme val="minor"/>
    </font>
    <font>
      <b/>
      <sz val="11"/>
      <name val="Calibri"/>
      <family val="2"/>
      <scheme val="minor"/>
    </font>
    <font>
      <sz val="11"/>
      <color theme="0" tint="-0.499984740745262"/>
      <name val="Calibri"/>
      <family val="2"/>
      <scheme val="minor"/>
    </font>
    <font>
      <b/>
      <sz val="11"/>
      <color theme="0" tint="-0.499984740745262"/>
      <name val="Calibri"/>
      <family val="2"/>
      <scheme val="minor"/>
    </font>
    <font>
      <sz val="12"/>
      <color theme="0" tint="-0.499984740745262"/>
      <name val="Calibri"/>
      <family val="2"/>
      <scheme val="minor"/>
    </font>
    <font>
      <b/>
      <sz val="26"/>
      <color theme="0"/>
      <name val="Calibri"/>
      <family val="2"/>
      <scheme val="minor"/>
    </font>
    <font>
      <b/>
      <sz val="22"/>
      <color theme="0"/>
      <name val="Calibri"/>
      <family val="2"/>
      <scheme val="minor"/>
    </font>
    <font>
      <sz val="14"/>
      <color theme="0" tint="-0.499984740745262"/>
      <name val="Calibri"/>
      <family val="2"/>
      <scheme val="minor"/>
    </font>
    <font>
      <sz val="10"/>
      <name val="Verdana"/>
      <family val="2"/>
    </font>
    <font>
      <u/>
      <sz val="11"/>
      <color theme="10"/>
      <name val="Calibri"/>
      <family val="2"/>
    </font>
    <font>
      <sz val="20"/>
      <color theme="0"/>
      <name val="Calibri"/>
      <family val="2"/>
      <scheme val="minor"/>
    </font>
    <font>
      <b/>
      <sz val="11"/>
      <color theme="1" tint="0.499984740745262"/>
      <name val="Calibri"/>
      <family val="2"/>
      <scheme val="minor"/>
    </font>
    <font>
      <b/>
      <sz val="14"/>
      <color rgb="FF8F002A"/>
      <name val="Calibri"/>
      <family val="2"/>
      <scheme val="minor"/>
    </font>
    <font>
      <b/>
      <sz val="18"/>
      <color rgb="FF8F002A"/>
      <name val="Calibri"/>
      <family val="2"/>
      <scheme val="minor"/>
    </font>
    <font>
      <b/>
      <sz val="20"/>
      <color rgb="FF8F002A"/>
      <name val="Calibri"/>
      <family val="2"/>
      <scheme val="minor"/>
    </font>
    <font>
      <b/>
      <sz val="14"/>
      <color rgb="FF007C6B"/>
      <name val="Calibri"/>
      <family val="2"/>
      <scheme val="minor"/>
    </font>
    <font>
      <sz val="14"/>
      <color rgb="FF007C6B"/>
      <name val="Calibri"/>
      <family val="2"/>
      <scheme val="minor"/>
    </font>
    <font>
      <sz val="14"/>
      <color rgb="FF8F002A"/>
      <name val="Calibri"/>
      <family val="2"/>
      <scheme val="minor"/>
    </font>
    <font>
      <sz val="18"/>
      <color theme="1"/>
      <name val="Calibri"/>
      <family val="2"/>
      <scheme val="minor"/>
    </font>
    <font>
      <b/>
      <sz val="24"/>
      <color rgb="FF8F002A"/>
      <name val="Calibri"/>
      <family val="2"/>
      <scheme val="minor"/>
    </font>
    <font>
      <sz val="11"/>
      <color rgb="FF8E002B"/>
      <name val="Calibri"/>
      <family val="2"/>
      <scheme val="minor"/>
    </font>
    <font>
      <sz val="12"/>
      <color rgb="FF8F002A"/>
      <name val="Calibri"/>
      <family val="2"/>
      <scheme val="minor"/>
    </font>
    <font>
      <b/>
      <sz val="14"/>
      <color theme="1"/>
      <name val="Calibri"/>
      <family val="2"/>
      <scheme val="minor"/>
    </font>
    <font>
      <sz val="8"/>
      <name val="Calibri"/>
      <family val="2"/>
      <scheme val="minor"/>
    </font>
    <font>
      <b/>
      <sz val="14"/>
      <color theme="0"/>
      <name val="Calibri"/>
      <family val="2"/>
      <scheme val="minor"/>
    </font>
    <font>
      <sz val="9"/>
      <color theme="1"/>
      <name val="Calibri"/>
      <family val="2"/>
      <scheme val="minor"/>
    </font>
    <font>
      <b/>
      <sz val="24"/>
      <color theme="1"/>
      <name val="Calibri"/>
      <family val="2"/>
      <scheme val="minor"/>
    </font>
    <font>
      <sz val="9"/>
      <color theme="1"/>
      <name val="Symbol"/>
      <family val="1"/>
      <charset val="2"/>
    </font>
    <font>
      <sz val="7"/>
      <color theme="1"/>
      <name val="Times New Roman"/>
      <family val="1"/>
    </font>
    <font>
      <b/>
      <sz val="18"/>
      <color theme="1"/>
      <name val="Calibri"/>
      <family val="2"/>
      <scheme val="minor"/>
    </font>
    <font>
      <sz val="9"/>
      <color rgb="FF000000"/>
      <name val="Calibri"/>
      <family val="2"/>
      <scheme val="minor"/>
    </font>
    <font>
      <sz val="10"/>
      <color theme="1"/>
      <name val="Corbel"/>
      <family val="2"/>
    </font>
    <font>
      <sz val="10"/>
      <color theme="1"/>
      <name val="Symbol"/>
      <family val="1"/>
      <charset val="2"/>
    </font>
    <font>
      <sz val="9"/>
      <color theme="1"/>
      <name val="Corbel"/>
      <family val="2"/>
    </font>
    <font>
      <b/>
      <sz val="18"/>
      <color rgb="FF000000"/>
      <name val="Calibri"/>
      <family val="2"/>
      <scheme val="minor"/>
    </font>
    <font>
      <sz val="10"/>
      <color theme="1"/>
      <name val="Calibri"/>
      <family val="2"/>
    </font>
    <font>
      <b/>
      <sz val="11"/>
      <color rgb="FF000000"/>
      <name val="Calibri"/>
      <family val="2"/>
      <scheme val="minor"/>
    </font>
    <font>
      <b/>
      <sz val="16"/>
      <color rgb="FF007C68"/>
      <name val="Calibri"/>
      <family val="2"/>
      <scheme val="minor"/>
    </font>
    <font>
      <sz val="24"/>
      <color rgb="FF007C68"/>
      <name val="Calibri"/>
      <family val="2"/>
      <scheme val="minor"/>
    </font>
    <font>
      <sz val="9"/>
      <color rgb="FF000000"/>
      <name val="Corbel"/>
      <family val="2"/>
    </font>
    <font>
      <sz val="7"/>
      <color theme="1"/>
      <name val="Calibri"/>
      <family val="2"/>
      <scheme val="minor"/>
    </font>
    <font>
      <u/>
      <sz val="11"/>
      <color theme="11"/>
      <name val="Calibri"/>
      <family val="2"/>
      <scheme val="minor"/>
    </font>
    <font>
      <b/>
      <sz val="14"/>
      <color theme="0" tint="-0.499984740745262"/>
      <name val="Calibri"/>
      <family val="2"/>
      <scheme val="minor"/>
    </font>
    <font>
      <sz val="9"/>
      <color indexed="81"/>
      <name val="Tahoma"/>
      <charset val="1"/>
    </font>
    <font>
      <b/>
      <sz val="9"/>
      <color indexed="81"/>
      <name val="Tahoma"/>
      <charset val="1"/>
    </font>
    <font>
      <b/>
      <i/>
      <sz val="11"/>
      <name val="Calibri"/>
      <family val="2"/>
      <scheme val="minor"/>
    </font>
    <font>
      <sz val="11"/>
      <color rgb="FFC00000"/>
      <name val="Calibri"/>
      <family val="2"/>
      <scheme val="minor"/>
    </font>
    <font>
      <b/>
      <sz val="18"/>
      <name val="Calibri"/>
      <scheme val="minor"/>
    </font>
    <font>
      <b/>
      <sz val="20"/>
      <name val="Calibri"/>
      <scheme val="minor"/>
    </font>
    <font>
      <u/>
      <sz val="11"/>
      <name val="Calibri"/>
      <scheme val="minor"/>
    </font>
    <font>
      <i/>
      <sz val="11"/>
      <name val="Calibri"/>
      <scheme val="minor"/>
    </font>
    <font>
      <u/>
      <sz val="6.05"/>
      <color theme="10"/>
      <name val="Calibri"/>
      <family val="2"/>
    </font>
  </fonts>
  <fills count="16">
    <fill>
      <patternFill patternType="none"/>
    </fill>
    <fill>
      <patternFill patternType="gray125"/>
    </fill>
    <fill>
      <patternFill patternType="solid">
        <fgColor theme="0"/>
        <bgColor indexed="64"/>
      </patternFill>
    </fill>
    <fill>
      <patternFill patternType="solid">
        <fgColor theme="4" tint="0.59999389629810485"/>
        <bgColor indexed="64"/>
      </patternFill>
    </fill>
    <fill>
      <patternFill patternType="solid">
        <fgColor rgb="FF007C6B"/>
        <bgColor indexed="64"/>
      </patternFill>
    </fill>
    <fill>
      <patternFill patternType="solid">
        <fgColor theme="9" tint="0.39997558519241921"/>
        <bgColor indexed="64"/>
      </patternFill>
    </fill>
    <fill>
      <patternFill patternType="solid">
        <fgColor theme="0" tint="-0.249977111117893"/>
        <bgColor indexed="64"/>
      </patternFill>
    </fill>
    <fill>
      <patternFill patternType="solid">
        <fgColor rgb="FF007C68"/>
        <bgColor indexed="64"/>
      </patternFill>
    </fill>
    <fill>
      <patternFill patternType="solid">
        <fgColor theme="0" tint="-0.499984740745262"/>
        <bgColor indexed="64"/>
      </patternFill>
    </fill>
    <fill>
      <patternFill patternType="solid">
        <fgColor rgb="FFC2E1FE"/>
        <bgColor indexed="64"/>
      </patternFill>
    </fill>
    <fill>
      <patternFill patternType="solid">
        <fgColor rgb="FFFFF4BD"/>
        <bgColor indexed="64"/>
      </patternFill>
    </fill>
    <fill>
      <patternFill patternType="solid">
        <fgColor theme="0" tint="-0.14999847407452621"/>
        <bgColor indexed="64"/>
      </patternFill>
    </fill>
    <fill>
      <patternFill patternType="solid">
        <fgColor rgb="FF00CC99"/>
        <bgColor indexed="64"/>
      </patternFill>
    </fill>
    <fill>
      <patternFill patternType="solid">
        <fgColor rgb="FFFFFFFF"/>
        <bgColor indexed="64"/>
      </patternFill>
    </fill>
    <fill>
      <patternFill patternType="solid">
        <fgColor rgb="FFD4CB9D"/>
        <bgColor indexed="64"/>
      </patternFill>
    </fill>
    <fill>
      <patternFill patternType="solid">
        <fgColor theme="8" tint="0.59999389629810485"/>
        <bgColor indexed="64"/>
      </patternFill>
    </fill>
  </fills>
  <borders count="208">
    <border>
      <left/>
      <right/>
      <top/>
      <bottom/>
      <diagonal/>
    </border>
    <border>
      <left style="thin">
        <color auto="1"/>
      </left>
      <right style="thin">
        <color auto="1"/>
      </right>
      <top style="thin">
        <color auto="1"/>
      </top>
      <bottom style="thin">
        <color auto="1"/>
      </bottom>
      <diagonal/>
    </border>
    <border>
      <left style="dashed">
        <color rgb="FF007C6B"/>
      </left>
      <right style="dashed">
        <color rgb="FF007C6B"/>
      </right>
      <top style="medium">
        <color rgb="FF007C6B"/>
      </top>
      <bottom style="medium">
        <color rgb="FF007C6B"/>
      </bottom>
      <diagonal/>
    </border>
    <border>
      <left style="medium">
        <color rgb="FF007C6B"/>
      </left>
      <right style="dashed">
        <color rgb="FF007C6B"/>
      </right>
      <top style="medium">
        <color rgb="FF007C6B"/>
      </top>
      <bottom style="thin">
        <color rgb="FF007C6B"/>
      </bottom>
      <diagonal/>
    </border>
    <border>
      <left style="dashed">
        <color rgb="FF007C6B"/>
      </left>
      <right style="dashed">
        <color rgb="FF007C6B"/>
      </right>
      <top style="medium">
        <color rgb="FF007C6B"/>
      </top>
      <bottom style="thin">
        <color rgb="FF007C6B"/>
      </bottom>
      <diagonal/>
    </border>
    <border>
      <left style="dashed">
        <color rgb="FF007C6B"/>
      </left>
      <right style="medium">
        <color rgb="FF007C6B"/>
      </right>
      <top style="medium">
        <color rgb="FF007C6B"/>
      </top>
      <bottom style="thin">
        <color rgb="FF007C6B"/>
      </bottom>
      <diagonal/>
    </border>
    <border>
      <left style="medium">
        <color rgb="FF007C6B"/>
      </left>
      <right style="dashed">
        <color rgb="FF007C6B"/>
      </right>
      <top style="thin">
        <color rgb="FF007C6B"/>
      </top>
      <bottom style="thin">
        <color rgb="FF007C6B"/>
      </bottom>
      <diagonal/>
    </border>
    <border>
      <left style="dashed">
        <color rgb="FF007C6B"/>
      </left>
      <right style="dashed">
        <color rgb="FF007C6B"/>
      </right>
      <top style="thin">
        <color rgb="FF007C6B"/>
      </top>
      <bottom style="thin">
        <color rgb="FF007C6B"/>
      </bottom>
      <diagonal/>
    </border>
    <border>
      <left style="medium">
        <color rgb="FF007C6B"/>
      </left>
      <right/>
      <top style="medium">
        <color rgb="FF007C6B"/>
      </top>
      <bottom style="medium">
        <color rgb="FF007C6B"/>
      </bottom>
      <diagonal/>
    </border>
    <border>
      <left/>
      <right/>
      <top style="medium">
        <color rgb="FF007C6B"/>
      </top>
      <bottom style="medium">
        <color rgb="FF007C6B"/>
      </bottom>
      <diagonal/>
    </border>
    <border>
      <left/>
      <right style="medium">
        <color rgb="FF007C6B"/>
      </right>
      <top style="medium">
        <color rgb="FF007C6B"/>
      </top>
      <bottom style="medium">
        <color rgb="FF007C6B"/>
      </bottom>
      <diagonal/>
    </border>
    <border>
      <left/>
      <right/>
      <top style="medium">
        <color rgb="FF007C6B"/>
      </top>
      <bottom/>
      <diagonal/>
    </border>
    <border>
      <left/>
      <right style="medium">
        <color rgb="FF007C6B"/>
      </right>
      <top style="medium">
        <color rgb="FF007C6B"/>
      </top>
      <bottom/>
      <diagonal/>
    </border>
    <border>
      <left style="medium">
        <color rgb="FF007C6B"/>
      </left>
      <right/>
      <top/>
      <bottom/>
      <diagonal/>
    </border>
    <border>
      <left/>
      <right style="medium">
        <color rgb="FF007C6B"/>
      </right>
      <top/>
      <bottom/>
      <diagonal/>
    </border>
    <border>
      <left style="medium">
        <color rgb="FF007C6B"/>
      </left>
      <right/>
      <top/>
      <bottom style="medium">
        <color rgb="FF007C6B"/>
      </bottom>
      <diagonal/>
    </border>
    <border>
      <left/>
      <right/>
      <top/>
      <bottom style="medium">
        <color rgb="FF007C6B"/>
      </bottom>
      <diagonal/>
    </border>
    <border>
      <left/>
      <right style="medium">
        <color rgb="FF007C6B"/>
      </right>
      <top/>
      <bottom style="medium">
        <color rgb="FF007C6B"/>
      </bottom>
      <diagonal/>
    </border>
    <border>
      <left style="medium">
        <color rgb="FF007C6B"/>
      </left>
      <right/>
      <top style="medium">
        <color rgb="FF007C6B"/>
      </top>
      <bottom style="thin">
        <color rgb="FF007C6B"/>
      </bottom>
      <diagonal/>
    </border>
    <border>
      <left style="dashed">
        <color rgb="FF007C6B"/>
      </left>
      <right style="dashed">
        <color rgb="FF007C6B"/>
      </right>
      <top/>
      <bottom style="thin">
        <color rgb="FF007C6B"/>
      </bottom>
      <diagonal/>
    </border>
    <border>
      <left style="dashed">
        <color rgb="FF007C6B"/>
      </left>
      <right style="medium">
        <color rgb="FF007C6B"/>
      </right>
      <top/>
      <bottom style="thin">
        <color rgb="FF007C6B"/>
      </bottom>
      <diagonal/>
    </border>
    <border>
      <left style="medium">
        <color rgb="FF007C6B"/>
      </left>
      <right style="dashed">
        <color rgb="FF007C6B"/>
      </right>
      <top/>
      <bottom style="thin">
        <color rgb="FF007C6B"/>
      </bottom>
      <diagonal/>
    </border>
    <border>
      <left style="medium">
        <color rgb="FF007C6B"/>
      </left>
      <right style="medium">
        <color rgb="FF007C6B"/>
      </right>
      <top style="medium">
        <color rgb="FF007C6B"/>
      </top>
      <bottom/>
      <diagonal/>
    </border>
    <border>
      <left style="medium">
        <color rgb="FF007C6B"/>
      </left>
      <right style="medium">
        <color rgb="FF007C6B"/>
      </right>
      <top/>
      <bottom/>
      <diagonal/>
    </border>
    <border>
      <left style="medium">
        <color rgb="FF007C6B"/>
      </left>
      <right style="medium">
        <color rgb="FF007C6B"/>
      </right>
      <top/>
      <bottom style="medium">
        <color rgb="FF007C6B"/>
      </bottom>
      <diagonal/>
    </border>
    <border>
      <left style="dashed">
        <color rgb="FF007C6B"/>
      </left>
      <right style="dashed">
        <color rgb="FF007C6B"/>
      </right>
      <top style="medium">
        <color rgb="FF007C6B"/>
      </top>
      <bottom/>
      <diagonal/>
    </border>
    <border>
      <left style="dashed">
        <color rgb="FF007C6B"/>
      </left>
      <right style="dashed">
        <color rgb="FF007C6B"/>
      </right>
      <top/>
      <bottom/>
      <diagonal/>
    </border>
    <border>
      <left style="dashed">
        <color rgb="FF007C6B"/>
      </left>
      <right style="medium">
        <color rgb="FF007C6B"/>
      </right>
      <top style="medium">
        <color rgb="FF007C6B"/>
      </top>
      <bottom/>
      <diagonal/>
    </border>
    <border>
      <left style="dashed">
        <color rgb="FF007C6B"/>
      </left>
      <right style="medium">
        <color rgb="FF007C6B"/>
      </right>
      <top/>
      <bottom/>
      <diagonal/>
    </border>
    <border>
      <left style="dashed">
        <color rgb="FF007C6B"/>
      </left>
      <right style="dashed">
        <color rgb="FF007C6B"/>
      </right>
      <top style="thin">
        <color rgb="FF007C6B"/>
      </top>
      <bottom/>
      <diagonal/>
    </border>
    <border>
      <left style="medium">
        <color rgb="FF007C6B"/>
      </left>
      <right style="medium">
        <color rgb="FF007C6B"/>
      </right>
      <top style="medium">
        <color rgb="FF007C6B"/>
      </top>
      <bottom style="thin">
        <color rgb="FF007C6B"/>
      </bottom>
      <diagonal/>
    </border>
    <border>
      <left style="medium">
        <color rgb="FF007C6B"/>
      </left>
      <right style="medium">
        <color rgb="FF007C6B"/>
      </right>
      <top/>
      <bottom style="thin">
        <color rgb="FF007C6B"/>
      </bottom>
      <diagonal/>
    </border>
    <border>
      <left style="medium">
        <color rgb="FF007C6B"/>
      </left>
      <right style="dashed">
        <color rgb="FF007C6B"/>
      </right>
      <top/>
      <bottom/>
      <diagonal/>
    </border>
    <border>
      <left style="medium">
        <color rgb="FF007C6B"/>
      </left>
      <right style="dashed">
        <color rgb="FF007C6B"/>
      </right>
      <top style="medium">
        <color rgb="FF007C6B"/>
      </top>
      <bottom/>
      <diagonal/>
    </border>
    <border>
      <left style="medium">
        <color rgb="FF007C6B"/>
      </left>
      <right style="dashed">
        <color rgb="FF007C6B"/>
      </right>
      <top/>
      <bottom style="medium">
        <color rgb="FF007C6B"/>
      </bottom>
      <diagonal/>
    </border>
    <border>
      <left style="dashed">
        <color rgb="FF007C6B"/>
      </left>
      <right style="medium">
        <color rgb="FF007C6B"/>
      </right>
      <top/>
      <bottom style="medium">
        <color rgb="FF007C6B"/>
      </bottom>
      <diagonal/>
    </border>
    <border>
      <left style="medium">
        <color rgb="FF007C6B"/>
      </left>
      <right style="medium">
        <color rgb="FF007C6B"/>
      </right>
      <top style="thin">
        <color rgb="FF007C6B"/>
      </top>
      <bottom style="thin">
        <color rgb="FF007C6B"/>
      </bottom>
      <diagonal/>
    </border>
    <border>
      <left style="medium">
        <color rgb="FF007C6B"/>
      </left>
      <right style="medium">
        <color rgb="FF007C6B"/>
      </right>
      <top style="thin">
        <color rgb="FF007C6B"/>
      </top>
      <bottom style="medium">
        <color rgb="FF007C6B"/>
      </bottom>
      <diagonal/>
    </border>
    <border>
      <left style="medium">
        <color rgb="FF007C6B"/>
      </left>
      <right/>
      <top style="thin">
        <color rgb="FF007C6B"/>
      </top>
      <bottom/>
      <diagonal/>
    </border>
    <border>
      <left/>
      <right/>
      <top style="thin">
        <color rgb="FF007C6B"/>
      </top>
      <bottom/>
      <diagonal/>
    </border>
    <border>
      <left/>
      <right style="medium">
        <color rgb="FF007C6B"/>
      </right>
      <top style="thin">
        <color rgb="FF007C6B"/>
      </top>
      <bottom/>
      <diagonal/>
    </border>
    <border>
      <left style="dashed">
        <color rgb="FF007C6B"/>
      </left>
      <right/>
      <top style="medium">
        <color rgb="FF007C6B"/>
      </top>
      <bottom/>
      <diagonal/>
    </border>
    <border>
      <left style="dashed">
        <color rgb="FF007C6B"/>
      </left>
      <right/>
      <top/>
      <bottom/>
      <diagonal/>
    </border>
    <border>
      <left style="dashed">
        <color rgb="FF007C6B"/>
      </left>
      <right/>
      <top/>
      <bottom style="medium">
        <color rgb="FF007C6B"/>
      </bottom>
      <diagonal/>
    </border>
    <border>
      <left/>
      <right style="thin">
        <color auto="1"/>
      </right>
      <top style="thin">
        <color auto="1"/>
      </top>
      <bottom style="thin">
        <color auto="1"/>
      </bottom>
      <diagonal/>
    </border>
    <border>
      <left style="medium">
        <color rgb="FF007C6B"/>
      </left>
      <right style="dashed">
        <color rgb="FF007C6B"/>
      </right>
      <top style="medium">
        <color rgb="FF007C6B"/>
      </top>
      <bottom style="medium">
        <color rgb="FF007C6B"/>
      </bottom>
      <diagonal/>
    </border>
    <border>
      <left style="medium">
        <color rgb="FF007C6B"/>
      </left>
      <right style="medium">
        <color rgb="FF007C6B"/>
      </right>
      <top style="thin">
        <color rgb="FF007C6B"/>
      </top>
      <bottom/>
      <diagonal/>
    </border>
    <border>
      <left style="medium">
        <color rgb="FF007C6B"/>
      </left>
      <right style="medium">
        <color rgb="FF007C6B"/>
      </right>
      <top style="medium">
        <color rgb="FF007C6B"/>
      </top>
      <bottom style="dotted">
        <color rgb="FF007C6B"/>
      </bottom>
      <diagonal/>
    </border>
    <border>
      <left style="medium">
        <color rgb="FF007C6B"/>
      </left>
      <right style="medium">
        <color rgb="FF007C6B"/>
      </right>
      <top style="dotted">
        <color rgb="FF007C6B"/>
      </top>
      <bottom style="dotted">
        <color rgb="FF007C6B"/>
      </bottom>
      <diagonal/>
    </border>
    <border>
      <left style="medium">
        <color rgb="FF007C6B"/>
      </left>
      <right style="medium">
        <color rgb="FF007C6B"/>
      </right>
      <top style="dotted">
        <color rgb="FF007C6B"/>
      </top>
      <bottom style="medium">
        <color rgb="FF007C6B"/>
      </bottom>
      <diagonal/>
    </border>
    <border>
      <left style="medium">
        <color rgb="FF007C6B"/>
      </left>
      <right style="medium">
        <color rgb="FF007C6B"/>
      </right>
      <top style="dotted">
        <color rgb="FF007C6B"/>
      </top>
      <bottom/>
      <diagonal/>
    </border>
    <border>
      <left style="medium">
        <color rgb="FF007C6B"/>
      </left>
      <right style="medium">
        <color rgb="FF007C6B"/>
      </right>
      <top/>
      <bottom style="dotted">
        <color rgb="FF007C6B"/>
      </bottom>
      <diagonal/>
    </border>
    <border>
      <left style="thick">
        <color rgb="FF007C68"/>
      </left>
      <right/>
      <top style="thick">
        <color rgb="FF007C68"/>
      </top>
      <bottom/>
      <diagonal/>
    </border>
    <border>
      <left/>
      <right/>
      <top style="thick">
        <color rgb="FF007C68"/>
      </top>
      <bottom/>
      <diagonal/>
    </border>
    <border>
      <left/>
      <right style="thick">
        <color rgb="FF007C68"/>
      </right>
      <top style="thick">
        <color rgb="FF007C68"/>
      </top>
      <bottom/>
      <diagonal/>
    </border>
    <border>
      <left style="thick">
        <color rgb="FF007C68"/>
      </left>
      <right/>
      <top/>
      <bottom/>
      <diagonal/>
    </border>
    <border>
      <left/>
      <right style="thick">
        <color rgb="FF007C68"/>
      </right>
      <top/>
      <bottom/>
      <diagonal/>
    </border>
    <border>
      <left style="thick">
        <color rgb="FF007C68"/>
      </left>
      <right/>
      <top/>
      <bottom style="thick">
        <color rgb="FF007C68"/>
      </bottom>
      <diagonal/>
    </border>
    <border>
      <left/>
      <right/>
      <top/>
      <bottom style="thick">
        <color rgb="FF007C68"/>
      </bottom>
      <diagonal/>
    </border>
    <border>
      <left/>
      <right style="thick">
        <color rgb="FF007C68"/>
      </right>
      <top/>
      <bottom style="thick">
        <color rgb="FF007C68"/>
      </bottom>
      <diagonal/>
    </border>
    <border>
      <left style="thin">
        <color rgb="FF007C6B"/>
      </left>
      <right/>
      <top style="thin">
        <color rgb="FF007C6B"/>
      </top>
      <bottom/>
      <diagonal/>
    </border>
    <border>
      <left/>
      <right style="thin">
        <color rgb="FF007C6B"/>
      </right>
      <top style="thin">
        <color rgb="FF007C6B"/>
      </top>
      <bottom/>
      <diagonal/>
    </border>
    <border>
      <left style="thin">
        <color rgb="FF007C6B"/>
      </left>
      <right/>
      <top/>
      <bottom/>
      <diagonal/>
    </border>
    <border>
      <left/>
      <right style="thin">
        <color rgb="FF007C6B"/>
      </right>
      <top/>
      <bottom/>
      <diagonal/>
    </border>
    <border>
      <left style="thin">
        <color rgb="FF007C6B"/>
      </left>
      <right/>
      <top/>
      <bottom style="thin">
        <color rgb="FF007C6B"/>
      </bottom>
      <diagonal/>
    </border>
    <border>
      <left/>
      <right/>
      <top/>
      <bottom style="thin">
        <color rgb="FF007C6B"/>
      </bottom>
      <diagonal/>
    </border>
    <border>
      <left/>
      <right style="thin">
        <color rgb="FF007C6B"/>
      </right>
      <top/>
      <bottom style="thin">
        <color rgb="FF007C6B"/>
      </bottom>
      <diagonal/>
    </border>
    <border>
      <left style="medium">
        <color rgb="FF007C68"/>
      </left>
      <right style="dashed">
        <color rgb="FF007C68"/>
      </right>
      <top style="medium">
        <color rgb="FF007C68"/>
      </top>
      <bottom style="thin">
        <color rgb="FF007C68"/>
      </bottom>
      <diagonal/>
    </border>
    <border>
      <left style="dashed">
        <color rgb="FF007C68"/>
      </left>
      <right style="dashed">
        <color rgb="FF007C68"/>
      </right>
      <top style="medium">
        <color rgb="FF007C68"/>
      </top>
      <bottom style="thin">
        <color rgb="FF007C68"/>
      </bottom>
      <diagonal/>
    </border>
    <border>
      <left style="dashed">
        <color rgb="FF007C68"/>
      </left>
      <right style="medium">
        <color rgb="FF007C68"/>
      </right>
      <top style="medium">
        <color rgb="FF007C68"/>
      </top>
      <bottom style="thin">
        <color rgb="FF007C68"/>
      </bottom>
      <diagonal/>
    </border>
    <border>
      <left style="medium">
        <color rgb="FF007C68"/>
      </left>
      <right style="dashed">
        <color rgb="FF007C68"/>
      </right>
      <top style="thin">
        <color rgb="FF007C68"/>
      </top>
      <bottom style="thin">
        <color rgb="FF007C68"/>
      </bottom>
      <diagonal/>
    </border>
    <border>
      <left style="dashed">
        <color rgb="FF007C68"/>
      </left>
      <right style="dashed">
        <color rgb="FF007C68"/>
      </right>
      <top style="thin">
        <color rgb="FF007C68"/>
      </top>
      <bottom style="thin">
        <color rgb="FF007C68"/>
      </bottom>
      <diagonal/>
    </border>
    <border>
      <left style="dashed">
        <color rgb="FF007C68"/>
      </left>
      <right style="medium">
        <color rgb="FF007C68"/>
      </right>
      <top style="thin">
        <color rgb="FF007C68"/>
      </top>
      <bottom style="thin">
        <color rgb="FF007C68"/>
      </bottom>
      <diagonal/>
    </border>
    <border>
      <left style="medium">
        <color rgb="FF007C68"/>
      </left>
      <right style="dashed">
        <color rgb="FF007C68"/>
      </right>
      <top style="thin">
        <color rgb="FF007C68"/>
      </top>
      <bottom style="medium">
        <color rgb="FF007C68"/>
      </bottom>
      <diagonal/>
    </border>
    <border>
      <left style="dashed">
        <color rgb="FF007C68"/>
      </left>
      <right style="medium">
        <color rgb="FF007C68"/>
      </right>
      <top style="thin">
        <color rgb="FF007C68"/>
      </top>
      <bottom style="medium">
        <color rgb="FF007C68"/>
      </bottom>
      <diagonal/>
    </border>
    <border>
      <left style="medium">
        <color auto="1"/>
      </left>
      <right style="dashed">
        <color auto="1"/>
      </right>
      <top style="medium">
        <color auto="1"/>
      </top>
      <bottom style="thin">
        <color auto="1"/>
      </bottom>
      <diagonal/>
    </border>
    <border>
      <left style="dashed">
        <color auto="1"/>
      </left>
      <right style="medium">
        <color auto="1"/>
      </right>
      <top style="medium">
        <color auto="1"/>
      </top>
      <bottom style="thin">
        <color auto="1"/>
      </bottom>
      <diagonal/>
    </border>
    <border>
      <left style="medium">
        <color auto="1"/>
      </left>
      <right style="dashed">
        <color auto="1"/>
      </right>
      <top style="thin">
        <color auto="1"/>
      </top>
      <bottom style="thin">
        <color auto="1"/>
      </bottom>
      <diagonal/>
    </border>
    <border>
      <left style="dashed">
        <color auto="1"/>
      </left>
      <right style="medium">
        <color auto="1"/>
      </right>
      <top style="thin">
        <color auto="1"/>
      </top>
      <bottom style="thin">
        <color auto="1"/>
      </bottom>
      <diagonal/>
    </border>
    <border>
      <left style="medium">
        <color auto="1"/>
      </left>
      <right style="dashed">
        <color auto="1"/>
      </right>
      <top style="thin">
        <color auto="1"/>
      </top>
      <bottom style="medium">
        <color auto="1"/>
      </bottom>
      <diagonal/>
    </border>
    <border>
      <left style="dashed">
        <color auto="1"/>
      </left>
      <right style="medium">
        <color auto="1"/>
      </right>
      <top style="thin">
        <color auto="1"/>
      </top>
      <bottom style="medium">
        <color auto="1"/>
      </bottom>
      <diagonal/>
    </border>
    <border>
      <left style="thin">
        <color rgb="FF007C68"/>
      </left>
      <right style="dashed">
        <color rgb="FF007C68"/>
      </right>
      <top style="thin">
        <color rgb="FF007C68"/>
      </top>
      <bottom style="thin">
        <color rgb="FF007C68"/>
      </bottom>
      <diagonal/>
    </border>
    <border>
      <left style="dashed">
        <color rgb="FF007C68"/>
      </left>
      <right/>
      <top style="thin">
        <color rgb="FF007C68"/>
      </top>
      <bottom style="thin">
        <color rgb="FF007C68"/>
      </bottom>
      <diagonal/>
    </border>
    <border>
      <left/>
      <right/>
      <top style="thin">
        <color rgb="FF007C68"/>
      </top>
      <bottom style="thin">
        <color rgb="FF007C68"/>
      </bottom>
      <diagonal/>
    </border>
    <border>
      <left style="medium">
        <color auto="1"/>
      </left>
      <right style="dashed">
        <color auto="1"/>
      </right>
      <top/>
      <bottom style="thin">
        <color auto="1"/>
      </bottom>
      <diagonal/>
    </border>
    <border>
      <left style="dashed">
        <color rgb="FF007C68"/>
      </left>
      <right/>
      <top style="thin">
        <color rgb="FF007C68"/>
      </top>
      <bottom style="medium">
        <color rgb="FF007C68"/>
      </bottom>
      <diagonal/>
    </border>
    <border>
      <left style="dashed">
        <color rgb="FF007C68"/>
      </left>
      <right style="dashed">
        <color rgb="FF007C68"/>
      </right>
      <top style="medium">
        <color rgb="FF007C68"/>
      </top>
      <bottom/>
      <diagonal/>
    </border>
    <border>
      <left style="dashed">
        <color rgb="FF007C68"/>
      </left>
      <right/>
      <top style="medium">
        <color rgb="FF007C68"/>
      </top>
      <bottom style="thin">
        <color rgb="FF007C68"/>
      </bottom>
      <diagonal/>
    </border>
    <border>
      <left/>
      <right style="dashed">
        <color rgb="FF007C68"/>
      </right>
      <top style="thin">
        <color rgb="FF007C68"/>
      </top>
      <bottom style="thin">
        <color rgb="FF007C68"/>
      </bottom>
      <diagonal/>
    </border>
    <border>
      <left/>
      <right/>
      <top style="medium">
        <color rgb="FF007C6B"/>
      </top>
      <bottom style="thin">
        <color rgb="FF007C6B"/>
      </bottom>
      <diagonal/>
    </border>
    <border>
      <left style="medium">
        <color rgb="FF007C6B"/>
      </left>
      <right style="medium">
        <color rgb="FF007C6B"/>
      </right>
      <top style="medium">
        <color rgb="FF007C6B"/>
      </top>
      <bottom style="medium">
        <color rgb="FF007C6B"/>
      </bottom>
      <diagonal/>
    </border>
    <border>
      <left style="dashed">
        <color rgb="FF007C6B"/>
      </left>
      <right/>
      <top style="medium">
        <color rgb="FF007C6B"/>
      </top>
      <bottom style="medium">
        <color rgb="FF007C6B"/>
      </bottom>
      <diagonal/>
    </border>
    <border>
      <left style="thin">
        <color theme="0" tint="-0.499984740745262"/>
      </left>
      <right style="thin">
        <color theme="0" tint="-0.499984740745262"/>
      </right>
      <top/>
      <bottom/>
      <diagonal/>
    </border>
    <border>
      <left style="thin">
        <color theme="0" tint="-0.499984740745262"/>
      </left>
      <right style="thin">
        <color theme="0" tint="-0.499984740745262"/>
      </right>
      <top/>
      <bottom style="medium">
        <color rgb="FF007C6B"/>
      </bottom>
      <diagonal/>
    </border>
    <border>
      <left/>
      <right/>
      <top style="thin">
        <color rgb="FF007C6B"/>
      </top>
      <bottom style="thin">
        <color rgb="FF007C6B"/>
      </bottom>
      <diagonal/>
    </border>
    <border>
      <left/>
      <right style="thin">
        <color theme="0" tint="-0.499984740745262"/>
      </right>
      <top style="thin">
        <color theme="0" tint="-0.499984740745262"/>
      </top>
      <bottom/>
      <diagonal/>
    </border>
    <border>
      <left/>
      <right/>
      <top style="thin">
        <color rgb="FF007C6B"/>
      </top>
      <bottom style="medium">
        <color rgb="FF007C6B"/>
      </bottom>
      <diagonal/>
    </border>
    <border>
      <left/>
      <right style="thin">
        <color theme="0" tint="-0.499984740745262"/>
      </right>
      <top style="thin">
        <color theme="0" tint="-0.499984740745262"/>
      </top>
      <bottom style="medium">
        <color rgb="FF007C6B"/>
      </bottom>
      <diagonal/>
    </border>
    <border>
      <left/>
      <right style="thin">
        <color theme="0" tint="-0.499984740745262"/>
      </right>
      <top/>
      <bottom style="thin">
        <color theme="0" tint="-0.499984740745262"/>
      </bottom>
      <diagonal/>
    </border>
    <border>
      <left/>
      <right/>
      <top/>
      <bottom style="medium">
        <color rgb="FF007C68"/>
      </bottom>
      <diagonal/>
    </border>
    <border>
      <left style="medium">
        <color rgb="FF007C6B"/>
      </left>
      <right style="dashed">
        <color rgb="FF007C6B"/>
      </right>
      <top style="medium">
        <color rgb="FF007C6B"/>
      </top>
      <bottom style="medium">
        <color rgb="FF007C68"/>
      </bottom>
      <diagonal/>
    </border>
    <border>
      <left style="dashed">
        <color rgb="FF007C6B"/>
      </left>
      <right style="dashed">
        <color rgb="FF007C6B"/>
      </right>
      <top/>
      <bottom style="medium">
        <color rgb="FF007C68"/>
      </bottom>
      <diagonal/>
    </border>
    <border>
      <left style="dashed">
        <color rgb="FF007C6B"/>
      </left>
      <right style="medium">
        <color rgb="FF007C6B"/>
      </right>
      <top/>
      <bottom style="medium">
        <color rgb="FF007C68"/>
      </bottom>
      <diagonal/>
    </border>
    <border>
      <left style="thin">
        <color rgb="FF007C6B"/>
      </left>
      <right style="dashed">
        <color rgb="FF007C6B"/>
      </right>
      <top style="thin">
        <color rgb="FF007C6B"/>
      </top>
      <bottom style="thin">
        <color rgb="FF007C6B"/>
      </bottom>
      <diagonal/>
    </border>
    <border>
      <left/>
      <right style="thin">
        <color theme="0" tint="-0.499984740745262"/>
      </right>
      <top style="medium">
        <color rgb="FF007C6B"/>
      </top>
      <bottom/>
      <diagonal/>
    </border>
    <border>
      <left/>
      <right style="thin">
        <color theme="0" tint="-0.499984740745262"/>
      </right>
      <top/>
      <bottom/>
      <diagonal/>
    </border>
    <border>
      <left/>
      <right style="thin">
        <color theme="0" tint="-0.499984740745262"/>
      </right>
      <top/>
      <bottom style="medium">
        <color rgb="FF007C6B"/>
      </bottom>
      <diagonal/>
    </border>
    <border>
      <left style="medium">
        <color rgb="FF007C6B"/>
      </left>
      <right style="medium">
        <color rgb="FF007C6B"/>
      </right>
      <top style="medium">
        <color rgb="FF007C68"/>
      </top>
      <bottom/>
      <diagonal/>
    </border>
    <border>
      <left style="medium">
        <color rgb="FF007C68"/>
      </left>
      <right style="dashed">
        <color rgb="FF007C68"/>
      </right>
      <top/>
      <bottom style="thin">
        <color rgb="FF007C68"/>
      </bottom>
      <diagonal/>
    </border>
    <border>
      <left style="dashed">
        <color rgb="FF007C68"/>
      </left>
      <right style="dashed">
        <color rgb="FF007C68"/>
      </right>
      <top/>
      <bottom style="thin">
        <color rgb="FF007C68"/>
      </bottom>
      <diagonal/>
    </border>
    <border>
      <left style="dashed">
        <color rgb="FF007C68"/>
      </left>
      <right style="medium">
        <color rgb="FF007C68"/>
      </right>
      <top/>
      <bottom style="thin">
        <color rgb="FF007C68"/>
      </bottom>
      <diagonal/>
    </border>
    <border>
      <left style="dashed">
        <color rgb="FF007C68"/>
      </left>
      <right style="dashed">
        <color rgb="FF007C68"/>
      </right>
      <top style="thin">
        <color rgb="FF007C68"/>
      </top>
      <bottom style="medium">
        <color rgb="FF007C68"/>
      </bottom>
      <diagonal/>
    </border>
    <border>
      <left style="medium">
        <color rgb="FF007C6B"/>
      </left>
      <right style="thin">
        <color theme="0" tint="-0.499984740745262"/>
      </right>
      <top style="medium">
        <color rgb="FF007C6B"/>
      </top>
      <bottom/>
      <diagonal/>
    </border>
    <border>
      <left style="medium">
        <color rgb="FF007C6B"/>
      </left>
      <right style="thin">
        <color theme="0" tint="-0.499984740745262"/>
      </right>
      <top/>
      <bottom/>
      <diagonal/>
    </border>
    <border>
      <left style="medium">
        <color rgb="FF007C6B"/>
      </left>
      <right style="thin">
        <color theme="0" tint="-0.499984740745262"/>
      </right>
      <top/>
      <bottom style="medium">
        <color rgb="FF007C6B"/>
      </bottom>
      <diagonal/>
    </border>
    <border>
      <left style="thin">
        <color theme="0" tint="-0.499984740745262"/>
      </left>
      <right style="thin">
        <color theme="0" tint="-0.499984740745262"/>
      </right>
      <top style="medium">
        <color rgb="FF007C6B"/>
      </top>
      <bottom/>
      <diagonal/>
    </border>
    <border>
      <left/>
      <right style="thin">
        <color theme="0" tint="-0.499984740745262"/>
      </right>
      <top style="medium">
        <color rgb="FF007C6B"/>
      </top>
      <bottom style="thin">
        <color theme="0" tint="-0.499984740745262"/>
      </bottom>
      <diagonal/>
    </border>
    <border>
      <left style="dashed">
        <color rgb="FF007C6B"/>
      </left>
      <right/>
      <top style="medium">
        <color rgb="FF007C6B"/>
      </top>
      <bottom style="thin">
        <color rgb="FF007C68"/>
      </bottom>
      <diagonal/>
    </border>
    <border>
      <left/>
      <right/>
      <top style="medium">
        <color rgb="FF007C6B"/>
      </top>
      <bottom style="thin">
        <color rgb="FF007C68"/>
      </bottom>
      <diagonal/>
    </border>
    <border>
      <left/>
      <right style="dashed">
        <color rgb="FF007C6B"/>
      </right>
      <top style="medium">
        <color rgb="FF007C68"/>
      </top>
      <bottom style="thin">
        <color rgb="FF007C68"/>
      </bottom>
      <diagonal/>
    </border>
    <border>
      <left/>
      <right/>
      <top style="medium">
        <color rgb="FF007C68"/>
      </top>
      <bottom style="thin">
        <color rgb="FF007C68"/>
      </bottom>
      <diagonal/>
    </border>
    <border>
      <left style="thin">
        <color rgb="FF007C68"/>
      </left>
      <right style="dashed">
        <color rgb="FF007C68"/>
      </right>
      <top style="thin">
        <color rgb="FF007C68"/>
      </top>
      <bottom style="medium">
        <color rgb="FF007C68"/>
      </bottom>
      <diagonal/>
    </border>
    <border>
      <left/>
      <right/>
      <top style="thin">
        <color rgb="FF007C68"/>
      </top>
      <bottom style="medium">
        <color rgb="FF007C68"/>
      </bottom>
      <diagonal/>
    </border>
    <border>
      <left/>
      <right style="dashed">
        <color rgb="FF007C68"/>
      </right>
      <top style="thin">
        <color rgb="FF007C68"/>
      </top>
      <bottom style="medium">
        <color rgb="FF007C68"/>
      </bottom>
      <diagonal/>
    </border>
    <border>
      <left/>
      <right style="medium">
        <color rgb="FF007C6B"/>
      </right>
      <top style="thin">
        <color rgb="FF007C68"/>
      </top>
      <bottom style="thin">
        <color rgb="FF007C68"/>
      </bottom>
      <diagonal/>
    </border>
    <border>
      <left/>
      <right style="dashed">
        <color rgb="FF007C6B"/>
      </right>
      <top style="thin">
        <color rgb="FF007C6B"/>
      </top>
      <bottom style="thin">
        <color rgb="FF007C6B"/>
      </bottom>
      <diagonal/>
    </border>
    <border>
      <left style="dashed">
        <color rgb="FF007C6B"/>
      </left>
      <right/>
      <top style="thin">
        <color rgb="FF007C6B"/>
      </top>
      <bottom style="thin">
        <color rgb="FF007C6B"/>
      </bottom>
      <diagonal/>
    </border>
    <border>
      <left/>
      <right style="medium">
        <color rgb="FF007C6B"/>
      </right>
      <top style="medium">
        <color rgb="FF007C6B"/>
      </top>
      <bottom style="thin">
        <color rgb="FF007C6B"/>
      </bottom>
      <diagonal/>
    </border>
    <border>
      <left style="medium">
        <color rgb="FF007C6B"/>
      </left>
      <right/>
      <top style="thin">
        <color rgb="FF007C6B"/>
      </top>
      <bottom style="thin">
        <color rgb="FF007C6B"/>
      </bottom>
      <diagonal/>
    </border>
    <border>
      <left/>
      <right style="medium">
        <color rgb="FF007C6B"/>
      </right>
      <top style="thin">
        <color rgb="FF007C6B"/>
      </top>
      <bottom style="thin">
        <color rgb="FF007C6B"/>
      </bottom>
      <diagonal/>
    </border>
    <border>
      <left style="medium">
        <color rgb="FF007C6B"/>
      </left>
      <right/>
      <top style="thin">
        <color rgb="FF007C6B"/>
      </top>
      <bottom style="medium">
        <color rgb="FF007C6B"/>
      </bottom>
      <diagonal/>
    </border>
    <border>
      <left/>
      <right style="dashed">
        <color rgb="FF007C6B"/>
      </right>
      <top style="medium">
        <color rgb="FF007C6B"/>
      </top>
      <bottom/>
      <diagonal/>
    </border>
    <border>
      <left/>
      <right style="dashed">
        <color rgb="FF007C6B"/>
      </right>
      <top/>
      <bottom/>
      <diagonal/>
    </border>
    <border>
      <left/>
      <right style="medium">
        <color rgb="FF007C68"/>
      </right>
      <top style="medium">
        <color rgb="FF007C68"/>
      </top>
      <bottom style="medium">
        <color rgb="FF007C68"/>
      </bottom>
      <diagonal/>
    </border>
    <border>
      <left/>
      <right/>
      <top style="medium">
        <color rgb="FF007C68"/>
      </top>
      <bottom style="medium">
        <color rgb="FF007C68"/>
      </bottom>
      <diagonal/>
    </border>
    <border>
      <left style="dashed">
        <color rgb="FF007C6B"/>
      </left>
      <right style="medium">
        <color rgb="FF007C6B"/>
      </right>
      <top style="medium">
        <color rgb="FF007C6B"/>
      </top>
      <bottom style="thin">
        <color rgb="FF007C68"/>
      </bottom>
      <diagonal/>
    </border>
    <border>
      <left style="dashed">
        <color rgb="FF007C6B"/>
      </left>
      <right style="medium">
        <color rgb="FF007C6B"/>
      </right>
      <top style="thin">
        <color rgb="FF007C68"/>
      </top>
      <bottom style="thin">
        <color rgb="FF007C68"/>
      </bottom>
      <diagonal/>
    </border>
    <border>
      <left style="dashed">
        <color rgb="FF007C6B"/>
      </left>
      <right style="medium">
        <color rgb="FF007C6B"/>
      </right>
      <top style="thin">
        <color rgb="FF007C68"/>
      </top>
      <bottom style="medium">
        <color rgb="FF007C68"/>
      </bottom>
      <diagonal/>
    </border>
    <border>
      <left style="thin">
        <color rgb="FF007C6B"/>
      </left>
      <right style="thin">
        <color rgb="FF007C6B"/>
      </right>
      <top style="medium">
        <color rgb="FF007C6B"/>
      </top>
      <bottom style="thin">
        <color rgb="FF007C6B"/>
      </bottom>
      <diagonal/>
    </border>
    <border>
      <left style="thin">
        <color rgb="FF007C6B"/>
      </left>
      <right style="thin">
        <color rgb="FF007C6B"/>
      </right>
      <top style="thin">
        <color rgb="FF007C6B"/>
      </top>
      <bottom style="thin">
        <color rgb="FF007C6B"/>
      </bottom>
      <diagonal/>
    </border>
    <border>
      <left style="thin">
        <color rgb="FF007C6B"/>
      </left>
      <right style="thin">
        <color rgb="FF007C6B"/>
      </right>
      <top style="thin">
        <color rgb="FF007C6B"/>
      </top>
      <bottom style="medium">
        <color rgb="FF007C6B"/>
      </bottom>
      <diagonal/>
    </border>
    <border>
      <left/>
      <right style="thin">
        <color rgb="FF007C6B"/>
      </right>
      <top style="medium">
        <color rgb="FF007C6B"/>
      </top>
      <bottom style="thin">
        <color rgb="FF007C6B"/>
      </bottom>
      <diagonal/>
    </border>
    <border>
      <left/>
      <right style="thin">
        <color rgb="FF007C6B"/>
      </right>
      <top style="thin">
        <color rgb="FF007C6B"/>
      </top>
      <bottom style="thin">
        <color rgb="FF007C6B"/>
      </bottom>
      <diagonal/>
    </border>
    <border>
      <left/>
      <right style="thin">
        <color rgb="FF007C6B"/>
      </right>
      <top style="thin">
        <color rgb="FF007C6B"/>
      </top>
      <bottom style="medium">
        <color rgb="FF007C6B"/>
      </bottom>
      <diagonal/>
    </border>
    <border>
      <left style="medium">
        <color rgb="FF007C6B"/>
      </left>
      <right style="medium">
        <color rgb="FF007C6B"/>
      </right>
      <top/>
      <bottom style="thin">
        <color theme="0"/>
      </bottom>
      <diagonal/>
    </border>
    <border>
      <left style="medium">
        <color rgb="FF007C6B"/>
      </left>
      <right style="medium">
        <color rgb="FF007C6B"/>
      </right>
      <top style="thin">
        <color theme="0"/>
      </top>
      <bottom/>
      <diagonal/>
    </border>
    <border>
      <left style="medium">
        <color rgb="FF007C6B"/>
      </left>
      <right style="medium">
        <color rgb="FF007C6B"/>
      </right>
      <top style="thin">
        <color theme="0"/>
      </top>
      <bottom style="thin">
        <color theme="0"/>
      </bottom>
      <diagonal/>
    </border>
    <border>
      <left style="medium">
        <color rgb="FF007C6B"/>
      </left>
      <right style="medium">
        <color rgb="FF007C6B"/>
      </right>
      <top style="thin">
        <color theme="0"/>
      </top>
      <bottom style="medium">
        <color rgb="FF007C6B"/>
      </bottom>
      <diagonal/>
    </border>
    <border>
      <left style="thin">
        <color rgb="FF007C6B"/>
      </left>
      <right/>
      <top style="medium">
        <color rgb="FF007C6B"/>
      </top>
      <bottom style="thin">
        <color rgb="FF007C6B"/>
      </bottom>
      <diagonal/>
    </border>
    <border>
      <left style="thin">
        <color rgb="FF007C6B"/>
      </left>
      <right/>
      <top style="thin">
        <color rgb="FF007C6B"/>
      </top>
      <bottom style="thin">
        <color rgb="FF007C6B"/>
      </bottom>
      <diagonal/>
    </border>
    <border>
      <left style="thin">
        <color rgb="FF007C6B"/>
      </left>
      <right/>
      <top style="thin">
        <color rgb="FF007C6B"/>
      </top>
      <bottom style="medium">
        <color rgb="FF007C6B"/>
      </bottom>
      <diagonal/>
    </border>
    <border>
      <left/>
      <right style="medium">
        <color rgb="FF007C6B"/>
      </right>
      <top style="thin">
        <color rgb="FF007C6B"/>
      </top>
      <bottom style="medium">
        <color rgb="FF007C6B"/>
      </bottom>
      <diagonal/>
    </border>
    <border>
      <left style="dashed">
        <color rgb="FF007C68"/>
      </left>
      <right/>
      <top/>
      <bottom style="thin">
        <color rgb="FF007C68"/>
      </bottom>
      <diagonal/>
    </border>
    <border>
      <left style="dashed">
        <color rgb="FF007C68"/>
      </left>
      <right/>
      <top style="medium">
        <color rgb="FF007C68"/>
      </top>
      <bottom/>
      <diagonal/>
    </border>
    <border>
      <left style="medium">
        <color rgb="FF007C6B"/>
      </left>
      <right/>
      <top style="medium">
        <color rgb="FF007C6B"/>
      </top>
      <bottom/>
      <diagonal/>
    </border>
    <border>
      <left/>
      <right style="dashed">
        <color rgb="FF007C6B"/>
      </right>
      <top style="thin">
        <color rgb="FF007C6B"/>
      </top>
      <bottom/>
      <diagonal/>
    </border>
    <border>
      <left style="dashed">
        <color rgb="FF007C6B"/>
      </left>
      <right/>
      <top style="thin">
        <color rgb="FF007C6B"/>
      </top>
      <bottom/>
      <diagonal/>
    </border>
    <border>
      <left style="medium">
        <color rgb="FF007C6B"/>
      </left>
      <right style="dashed">
        <color rgb="FF007C6B"/>
      </right>
      <top style="thin">
        <color rgb="FF007C6B"/>
      </top>
      <bottom/>
      <diagonal/>
    </border>
    <border>
      <left/>
      <right style="dashed">
        <color rgb="FF007C6B"/>
      </right>
      <top style="thick">
        <color rgb="FF007C6B"/>
      </top>
      <bottom style="thin">
        <color rgb="FF007C6B"/>
      </bottom>
      <diagonal/>
    </border>
    <border>
      <left/>
      <right/>
      <top style="thick">
        <color rgb="FF007C6B"/>
      </top>
      <bottom style="thin">
        <color rgb="FF007C6B"/>
      </bottom>
      <diagonal/>
    </border>
    <border>
      <left style="dashed">
        <color rgb="FF007C6B"/>
      </left>
      <right/>
      <top style="thick">
        <color rgb="FF007C6B"/>
      </top>
      <bottom style="thin">
        <color rgb="FF007C6B"/>
      </bottom>
      <diagonal/>
    </border>
    <border>
      <left/>
      <right style="thick">
        <color rgb="FF007C6B"/>
      </right>
      <top style="thick">
        <color rgb="FF007C6B"/>
      </top>
      <bottom style="thick">
        <color rgb="FF007C6B"/>
      </bottom>
      <diagonal/>
    </border>
    <border>
      <left/>
      <right/>
      <top style="thick">
        <color rgb="FF007C6B"/>
      </top>
      <bottom style="thick">
        <color rgb="FF007C6B"/>
      </bottom>
      <diagonal/>
    </border>
    <border>
      <left style="thick">
        <color rgb="FF007C6B"/>
      </left>
      <right/>
      <top style="thick">
        <color rgb="FF007C6B"/>
      </top>
      <bottom style="thick">
        <color rgb="FF007C6B"/>
      </bottom>
      <diagonal/>
    </border>
    <border>
      <left/>
      <right style="dashed">
        <color rgb="FF007C6B"/>
      </right>
      <top/>
      <bottom style="medium">
        <color rgb="FF007C6B"/>
      </bottom>
      <diagonal/>
    </border>
    <border>
      <left/>
      <right style="dashed">
        <color rgb="FF007C6B"/>
      </right>
      <top style="thin">
        <color rgb="FF007C6B"/>
      </top>
      <bottom style="medium">
        <color rgb="FF007C6B"/>
      </bottom>
      <diagonal/>
    </border>
    <border>
      <left style="dashed">
        <color rgb="FF007C6B"/>
      </left>
      <right/>
      <top style="thin">
        <color rgb="FF007C6B"/>
      </top>
      <bottom style="medium">
        <color rgb="FF007C6B"/>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rgb="FF007C6B"/>
      </left>
      <right style="medium">
        <color rgb="FF007C6B"/>
      </right>
      <top/>
      <bottom style="thin">
        <color auto="1"/>
      </bottom>
      <diagonal/>
    </border>
    <border>
      <left style="thin">
        <color theme="0" tint="-0.499984740745262"/>
      </left>
      <right/>
      <top/>
      <bottom/>
      <diagonal/>
    </border>
    <border>
      <left style="thin">
        <color theme="0" tint="-0.499984740745262"/>
      </left>
      <right/>
      <top/>
      <bottom style="medium">
        <color rgb="FF007C6B"/>
      </bottom>
      <diagonal/>
    </border>
    <border>
      <left style="thin">
        <color indexed="64"/>
      </left>
      <right style="thin">
        <color indexed="64"/>
      </right>
      <top style="medium">
        <color rgb="FF007C6B"/>
      </top>
      <bottom/>
      <diagonal/>
    </border>
    <border>
      <left style="thin">
        <color indexed="64"/>
      </left>
      <right style="thin">
        <color indexed="64"/>
      </right>
      <top/>
      <bottom style="medium">
        <color rgb="FF007C6B"/>
      </bottom>
      <diagonal/>
    </border>
    <border>
      <left style="thin">
        <color theme="1" tint="0.499984740745262"/>
      </left>
      <right style="thin">
        <color theme="1" tint="0.499984740745262"/>
      </right>
      <top/>
      <bottom/>
      <diagonal/>
    </border>
    <border>
      <left style="thin">
        <color theme="1" tint="0.499984740745262"/>
      </left>
      <right style="dotted">
        <color theme="1" tint="0.499984740745262"/>
      </right>
      <top style="medium">
        <color rgb="FF007C6B"/>
      </top>
      <bottom/>
      <diagonal/>
    </border>
    <border>
      <left style="thin">
        <color theme="1" tint="0.499984740745262"/>
      </left>
      <right style="dotted">
        <color theme="1" tint="0.499984740745262"/>
      </right>
      <top/>
      <bottom/>
      <diagonal/>
    </border>
    <border>
      <left style="thin">
        <color theme="1" tint="0.499984740745262"/>
      </left>
      <right style="dotted">
        <color theme="1" tint="0.499984740745262"/>
      </right>
      <top/>
      <bottom style="medium">
        <color rgb="FF007C6B"/>
      </bottom>
      <diagonal/>
    </border>
    <border>
      <left style="dotted">
        <color theme="1" tint="0.499984740745262"/>
      </left>
      <right style="medium">
        <color rgb="FF007C6B"/>
      </right>
      <top style="medium">
        <color rgb="FF007C6B"/>
      </top>
      <bottom/>
      <diagonal/>
    </border>
    <border>
      <left style="dotted">
        <color theme="1" tint="0.499984740745262"/>
      </left>
      <right style="medium">
        <color rgb="FF007C6B"/>
      </right>
      <top/>
      <bottom/>
      <diagonal/>
    </border>
    <border>
      <left style="dotted">
        <color theme="1" tint="0.499984740745262"/>
      </left>
      <right style="medium">
        <color rgb="FF007C6B"/>
      </right>
      <top/>
      <bottom style="medium">
        <color rgb="FF007C6B"/>
      </bottom>
      <diagonal/>
    </border>
    <border>
      <left style="dotted">
        <color theme="1" tint="0.499984740745262"/>
      </left>
      <right style="dotted">
        <color theme="1" tint="0.499984740745262"/>
      </right>
      <top style="medium">
        <color rgb="FF007C6B"/>
      </top>
      <bottom/>
      <diagonal/>
    </border>
    <border>
      <left style="dotted">
        <color theme="1" tint="0.499984740745262"/>
      </left>
      <right style="dotted">
        <color theme="1" tint="0.499984740745262"/>
      </right>
      <top/>
      <bottom/>
      <diagonal/>
    </border>
    <border>
      <left style="dotted">
        <color theme="1" tint="0.499984740745262"/>
      </left>
      <right style="dotted">
        <color theme="1" tint="0.499984740745262"/>
      </right>
      <top/>
      <bottom style="medium">
        <color rgb="FF007C6B"/>
      </bottom>
      <diagonal/>
    </border>
    <border>
      <left style="medium">
        <color rgb="FF007C68"/>
      </left>
      <right style="medium">
        <color rgb="FF007C6B"/>
      </right>
      <top style="medium">
        <color rgb="FF007C68"/>
      </top>
      <bottom/>
      <diagonal/>
    </border>
    <border>
      <left style="medium">
        <color rgb="FF007C68"/>
      </left>
      <right style="medium">
        <color rgb="FF007C6B"/>
      </right>
      <top/>
      <bottom/>
      <diagonal/>
    </border>
    <border>
      <left style="medium">
        <color rgb="FF007C68"/>
      </left>
      <right style="medium">
        <color rgb="FF007C6B"/>
      </right>
      <top/>
      <bottom style="medium">
        <color rgb="FF007C68"/>
      </bottom>
      <diagonal/>
    </border>
    <border>
      <left style="thin">
        <color indexed="64"/>
      </left>
      <right style="dotted">
        <color theme="1" tint="0.499984740745262"/>
      </right>
      <top style="medium">
        <color rgb="FF007C6B"/>
      </top>
      <bottom/>
      <diagonal/>
    </border>
    <border>
      <left style="thin">
        <color indexed="64"/>
      </left>
      <right style="dotted">
        <color theme="1" tint="0.499984740745262"/>
      </right>
      <top/>
      <bottom/>
      <diagonal/>
    </border>
    <border>
      <left style="thin">
        <color indexed="64"/>
      </left>
      <right style="dotted">
        <color theme="1" tint="0.499984740745262"/>
      </right>
      <top/>
      <bottom style="medium">
        <color rgb="FF007C6B"/>
      </bottom>
      <diagonal/>
    </border>
    <border>
      <left style="medium">
        <color rgb="FF007C6B"/>
      </left>
      <right/>
      <top/>
      <bottom style="medium">
        <color rgb="FF007C68"/>
      </bottom>
      <diagonal/>
    </border>
    <border>
      <left style="thin">
        <color theme="0" tint="-0.499984740745262"/>
      </left>
      <right style="thin">
        <color indexed="64"/>
      </right>
      <top style="medium">
        <color rgb="FF007C6B"/>
      </top>
      <bottom/>
      <diagonal/>
    </border>
    <border>
      <left style="thin">
        <color theme="0" tint="-0.499984740745262"/>
      </left>
      <right style="thin">
        <color indexed="64"/>
      </right>
      <top/>
      <bottom/>
      <diagonal/>
    </border>
    <border>
      <left style="thin">
        <color theme="0" tint="-0.499984740745262"/>
      </left>
      <right style="thin">
        <color indexed="64"/>
      </right>
      <top/>
      <bottom style="medium">
        <color rgb="FF007C6B"/>
      </bottom>
      <diagonal/>
    </border>
    <border>
      <left style="thin">
        <color theme="0" tint="-0.499984740745262"/>
      </left>
      <right style="thin">
        <color theme="0" tint="-0.499984740745262"/>
      </right>
      <top style="medium">
        <color rgb="FF007C68"/>
      </top>
      <bottom/>
      <diagonal/>
    </border>
    <border>
      <left style="thin">
        <color theme="0" tint="-0.499984740745262"/>
      </left>
      <right/>
      <top style="medium">
        <color rgb="FF007C68"/>
      </top>
      <bottom/>
      <diagonal/>
    </border>
    <border>
      <left style="thin">
        <color auto="1"/>
      </left>
      <right style="medium">
        <color rgb="FF007C6B"/>
      </right>
      <top style="medium">
        <color rgb="FF007C6B"/>
      </top>
      <bottom/>
      <diagonal/>
    </border>
    <border>
      <left style="thin">
        <color auto="1"/>
      </left>
      <right style="medium">
        <color rgb="FF007C6B"/>
      </right>
      <top/>
      <bottom/>
      <diagonal/>
    </border>
    <border>
      <left style="thin">
        <color auto="1"/>
      </left>
      <right style="medium">
        <color rgb="FF007C6B"/>
      </right>
      <top/>
      <bottom style="medium">
        <color rgb="FF007C6B"/>
      </bottom>
      <diagonal/>
    </border>
    <border>
      <left style="dotted">
        <color theme="1" tint="0.499984740745262"/>
      </left>
      <right style="medium">
        <color rgb="FF007C6B"/>
      </right>
      <top style="medium">
        <color rgb="FF007C68"/>
      </top>
      <bottom/>
      <diagonal/>
    </border>
    <border>
      <left style="medium">
        <color rgb="FF007C6B"/>
      </left>
      <right style="dashed">
        <color rgb="FF007C6B"/>
      </right>
      <top/>
      <bottom style="thin">
        <color auto="1"/>
      </bottom>
      <diagonal/>
    </border>
    <border>
      <left style="dashed">
        <color rgb="FF007C6B"/>
      </left>
      <right style="medium">
        <color rgb="FF007C6B"/>
      </right>
      <top/>
      <bottom style="thin">
        <color auto="1"/>
      </bottom>
      <diagonal/>
    </border>
    <border>
      <left/>
      <right style="dashed">
        <color rgb="FF007C6B"/>
      </right>
      <top style="thin">
        <color rgb="FF007C68"/>
      </top>
      <bottom style="thin">
        <color rgb="FF007C68"/>
      </bottom>
      <diagonal/>
    </border>
    <border>
      <left/>
      <right style="dashed">
        <color rgb="FF007C6B"/>
      </right>
      <top style="thin">
        <color rgb="FF007C68"/>
      </top>
      <bottom style="medium">
        <color rgb="FF007C68"/>
      </bottom>
      <diagonal/>
    </border>
    <border>
      <left/>
      <right style="dashed">
        <color rgb="FF007C6B"/>
      </right>
      <top style="medium">
        <color rgb="FF007C6B"/>
      </top>
      <bottom style="thin">
        <color rgb="FF007C68"/>
      </bottom>
      <diagonal/>
    </border>
    <border>
      <left style="dashed">
        <color rgb="FF007C6B"/>
      </left>
      <right/>
      <top style="medium">
        <color rgb="FF007C6B"/>
      </top>
      <bottom style="thin">
        <color rgb="FF007C6B"/>
      </bottom>
      <diagonal/>
    </border>
    <border>
      <left/>
      <right style="dashed">
        <color rgb="FF007C6B"/>
      </right>
      <top style="medium">
        <color rgb="FF007C6B"/>
      </top>
      <bottom style="thin">
        <color rgb="FF007C6B"/>
      </bottom>
      <diagonal/>
    </border>
  </borders>
  <cellStyleXfs count="6">
    <xf numFmtId="0" fontId="0" fillId="0" borderId="0"/>
    <xf numFmtId="9" fontId="9" fillId="0" borderId="0" applyFont="0" applyFill="0" applyBorder="0" applyAlignment="0" applyProtection="0"/>
    <xf numFmtId="0" fontId="35" fillId="0" borderId="0"/>
    <xf numFmtId="0" fontId="36" fillId="0" borderId="0" applyNumberFormat="0" applyFill="0" applyBorder="0" applyAlignment="0" applyProtection="0">
      <alignment vertical="top"/>
      <protection locked="0"/>
    </xf>
    <xf numFmtId="0" fontId="68" fillId="0" borderId="0" applyNumberFormat="0" applyFill="0" applyBorder="0" applyAlignment="0" applyProtection="0"/>
    <xf numFmtId="0" fontId="78" fillId="0" borderId="0" applyNumberFormat="0" applyFill="0" applyBorder="0" applyAlignment="0" applyProtection="0">
      <alignment vertical="top"/>
      <protection locked="0"/>
    </xf>
  </cellStyleXfs>
  <cellXfs count="875">
    <xf numFmtId="0" fontId="0" fillId="0" borderId="0" xfId="0"/>
    <xf numFmtId="0" fontId="0" fillId="2" borderId="0" xfId="0" applyFill="1"/>
    <xf numFmtId="0" fontId="0" fillId="4" borderId="0" xfId="0" applyFill="1"/>
    <xf numFmtId="0" fontId="0" fillId="2" borderId="39" xfId="0" applyFill="1" applyBorder="1"/>
    <xf numFmtId="0" fontId="0" fillId="2" borderId="0" xfId="0" applyFill="1" applyBorder="1"/>
    <xf numFmtId="0" fontId="0" fillId="2" borderId="61" xfId="0" applyFill="1" applyBorder="1"/>
    <xf numFmtId="0" fontId="0" fillId="2" borderId="62" xfId="0" applyFill="1" applyBorder="1"/>
    <xf numFmtId="0" fontId="0" fillId="2" borderId="63" xfId="0" applyFill="1" applyBorder="1"/>
    <xf numFmtId="10" fontId="0" fillId="2" borderId="0" xfId="0" applyNumberFormat="1" applyFill="1" applyBorder="1"/>
    <xf numFmtId="0" fontId="0" fillId="2" borderId="64" xfId="0" applyFill="1" applyBorder="1"/>
    <xf numFmtId="0" fontId="0" fillId="2" borderId="65" xfId="0" applyFill="1" applyBorder="1"/>
    <xf numFmtId="0" fontId="0" fillId="2" borderId="66" xfId="0" applyFill="1" applyBorder="1"/>
    <xf numFmtId="9" fontId="19" fillId="2" borderId="62" xfId="0" applyNumberFormat="1" applyFont="1" applyFill="1" applyBorder="1" applyAlignment="1">
      <alignment horizontal="left"/>
    </xf>
    <xf numFmtId="10" fontId="3" fillId="2" borderId="0" xfId="0" applyNumberFormat="1" applyFont="1" applyFill="1" applyBorder="1"/>
    <xf numFmtId="0" fontId="17" fillId="2" borderId="70" xfId="0" applyFont="1" applyFill="1" applyBorder="1" applyAlignment="1"/>
    <xf numFmtId="0" fontId="17" fillId="2" borderId="73" xfId="0" applyFont="1" applyFill="1" applyBorder="1" applyAlignment="1"/>
    <xf numFmtId="0" fontId="3" fillId="4" borderId="67" xfId="0" applyFont="1" applyFill="1" applyBorder="1"/>
    <xf numFmtId="0" fontId="3" fillId="4" borderId="69" xfId="0" applyFont="1" applyFill="1" applyBorder="1"/>
    <xf numFmtId="0" fontId="19" fillId="4" borderId="0" xfId="0" applyFont="1" applyFill="1"/>
    <xf numFmtId="0" fontId="19" fillId="2" borderId="0" xfId="0" applyFont="1" applyFill="1"/>
    <xf numFmtId="0" fontId="2" fillId="2" borderId="62" xfId="0" applyFont="1" applyFill="1" applyBorder="1" applyAlignment="1">
      <alignment horizontal="right"/>
    </xf>
    <xf numFmtId="0" fontId="2" fillId="2" borderId="63" xfId="0" applyFont="1" applyFill="1" applyBorder="1"/>
    <xf numFmtId="0" fontId="0" fillId="2" borderId="77" xfId="0" applyFill="1" applyBorder="1" applyProtection="1"/>
    <xf numFmtId="0" fontId="0" fillId="2" borderId="79" xfId="0" applyFill="1" applyBorder="1" applyProtection="1"/>
    <xf numFmtId="0" fontId="0" fillId="2" borderId="80" xfId="0" applyFill="1" applyBorder="1" applyProtection="1"/>
    <xf numFmtId="10" fontId="3" fillId="2" borderId="0" xfId="0" applyNumberFormat="1" applyFont="1" applyFill="1"/>
    <xf numFmtId="0" fontId="3" fillId="4" borderId="87" xfId="0" applyFont="1" applyFill="1" applyBorder="1"/>
    <xf numFmtId="0" fontId="18" fillId="2" borderId="60" xfId="0" applyFont="1" applyFill="1" applyBorder="1"/>
    <xf numFmtId="0" fontId="0" fillId="2" borderId="0" xfId="0" applyFill="1" applyProtection="1"/>
    <xf numFmtId="0" fontId="0" fillId="4" borderId="0" xfId="0" applyFill="1" applyProtection="1"/>
    <xf numFmtId="0" fontId="0" fillId="2" borderId="78" xfId="0" applyFill="1" applyBorder="1" applyProtection="1"/>
    <xf numFmtId="0" fontId="2" fillId="2" borderId="0" xfId="0" applyFont="1" applyFill="1" applyProtection="1"/>
    <xf numFmtId="0" fontId="0" fillId="2" borderId="0" xfId="0" quotePrefix="1" applyFill="1"/>
    <xf numFmtId="0" fontId="0" fillId="2" borderId="77" xfId="0" applyFill="1" applyBorder="1" applyAlignment="1" applyProtection="1">
      <alignment horizontal="right"/>
    </xf>
    <xf numFmtId="0" fontId="20" fillId="4" borderId="0" xfId="0" applyFont="1" applyFill="1" applyAlignment="1" applyProtection="1">
      <alignment vertical="top"/>
    </xf>
    <xf numFmtId="0" fontId="1" fillId="4" borderId="0" xfId="0" applyFont="1" applyFill="1" applyAlignment="1" applyProtection="1">
      <alignment vertical="top"/>
    </xf>
    <xf numFmtId="0" fontId="14" fillId="2" borderId="0" xfId="0" applyFont="1" applyFill="1" applyAlignment="1" applyProtection="1">
      <alignment vertical="top"/>
    </xf>
    <xf numFmtId="0" fontId="2" fillId="6" borderId="52" xfId="0" applyFont="1" applyFill="1" applyBorder="1" applyAlignment="1" applyProtection="1">
      <alignment vertical="top"/>
    </xf>
    <xf numFmtId="0" fontId="0" fillId="6" borderId="53" xfId="0" applyFill="1" applyBorder="1" applyAlignment="1" applyProtection="1">
      <alignment vertical="top"/>
    </xf>
    <xf numFmtId="0" fontId="0" fillId="6" borderId="54" xfId="0" applyFill="1" applyBorder="1" applyAlignment="1" applyProtection="1">
      <alignment vertical="top"/>
    </xf>
    <xf numFmtId="0" fontId="0" fillId="4" borderId="1" xfId="0" applyFill="1" applyBorder="1" applyAlignment="1" applyProtection="1">
      <alignment vertical="top"/>
    </xf>
    <xf numFmtId="0" fontId="0" fillId="6" borderId="55" xfId="0" applyFill="1" applyBorder="1" applyAlignment="1" applyProtection="1">
      <alignment vertical="top"/>
    </xf>
    <xf numFmtId="0" fontId="0" fillId="6" borderId="0" xfId="0" applyFill="1" applyBorder="1" applyAlignment="1" applyProtection="1">
      <alignment vertical="top"/>
    </xf>
    <xf numFmtId="0" fontId="0" fillId="6" borderId="56" xfId="0" applyFill="1" applyBorder="1" applyAlignment="1" applyProtection="1">
      <alignment vertical="top"/>
    </xf>
    <xf numFmtId="0" fontId="0" fillId="2" borderId="44" xfId="0" applyFill="1" applyBorder="1" applyAlignment="1" applyProtection="1">
      <alignment vertical="top"/>
    </xf>
    <xf numFmtId="0" fontId="10" fillId="2" borderId="0" xfId="0" applyFont="1" applyFill="1" applyAlignment="1" applyProtection="1">
      <alignment vertical="top"/>
    </xf>
    <xf numFmtId="0" fontId="5" fillId="2" borderId="8" xfId="0" applyFont="1" applyFill="1" applyBorder="1" applyAlignment="1" applyProtection="1">
      <alignment vertical="top"/>
    </xf>
    <xf numFmtId="0" fontId="5" fillId="2" borderId="9" xfId="0" applyFont="1" applyFill="1" applyBorder="1" applyAlignment="1" applyProtection="1">
      <alignment vertical="top"/>
    </xf>
    <xf numFmtId="0" fontId="5" fillId="2" borderId="10" xfId="0" applyFont="1" applyFill="1" applyBorder="1" applyAlignment="1" applyProtection="1">
      <alignment vertical="top"/>
    </xf>
    <xf numFmtId="1" fontId="4" fillId="2" borderId="9" xfId="0" applyNumberFormat="1" applyFont="1" applyFill="1" applyBorder="1" applyAlignment="1" applyProtection="1">
      <alignment vertical="top"/>
    </xf>
    <xf numFmtId="0" fontId="0" fillId="6" borderId="55" xfId="0" quotePrefix="1" applyFill="1" applyBorder="1" applyAlignment="1" applyProtection="1">
      <alignment vertical="top"/>
    </xf>
    <xf numFmtId="0" fontId="4" fillId="2" borderId="9" xfId="0" applyFont="1" applyFill="1" applyBorder="1" applyAlignment="1" applyProtection="1">
      <alignment vertical="top"/>
    </xf>
    <xf numFmtId="0" fontId="0" fillId="6" borderId="57" xfId="0" applyFill="1" applyBorder="1" applyAlignment="1" applyProtection="1">
      <alignment vertical="top"/>
    </xf>
    <xf numFmtId="0" fontId="0" fillId="6" borderId="58" xfId="0" applyFill="1" applyBorder="1" applyAlignment="1" applyProtection="1">
      <alignment vertical="top"/>
    </xf>
    <xf numFmtId="0" fontId="0" fillId="6" borderId="59" xfId="0" applyFill="1" applyBorder="1" applyAlignment="1" applyProtection="1">
      <alignment vertical="top"/>
    </xf>
    <xf numFmtId="0" fontId="3" fillId="4" borderId="67" xfId="0" applyFont="1" applyFill="1" applyBorder="1" applyAlignment="1" applyProtection="1">
      <alignment vertical="top"/>
    </xf>
    <xf numFmtId="0" fontId="3" fillId="4" borderId="68" xfId="0" applyFont="1" applyFill="1" applyBorder="1" applyAlignment="1" applyProtection="1">
      <alignment vertical="top"/>
    </xf>
    <xf numFmtId="0" fontId="3" fillId="4" borderId="69" xfId="0" applyFont="1" applyFill="1" applyBorder="1" applyAlignment="1" applyProtection="1">
      <alignment vertical="top"/>
    </xf>
    <xf numFmtId="0" fontId="0" fillId="2" borderId="71" xfId="0" applyFill="1" applyBorder="1" applyAlignment="1" applyProtection="1">
      <alignment vertical="top"/>
    </xf>
    <xf numFmtId="0" fontId="3" fillId="4" borderId="86" xfId="0" applyFont="1" applyFill="1" applyBorder="1" applyAlignment="1" applyProtection="1">
      <alignment vertical="top"/>
    </xf>
    <xf numFmtId="0" fontId="0" fillId="2" borderId="69" xfId="0" applyFill="1" applyBorder="1" applyAlignment="1" applyProtection="1">
      <alignment vertical="top"/>
    </xf>
    <xf numFmtId="0" fontId="0" fillId="2" borderId="18" xfId="0" applyFill="1" applyBorder="1" applyAlignment="1" applyProtection="1">
      <alignment vertical="top"/>
    </xf>
    <xf numFmtId="0" fontId="0" fillId="2" borderId="89" xfId="0" applyFill="1" applyBorder="1" applyAlignment="1" applyProtection="1">
      <alignment vertical="top"/>
    </xf>
    <xf numFmtId="0" fontId="6" fillId="2" borderId="4" xfId="0" applyFont="1" applyFill="1" applyBorder="1" applyAlignment="1" applyProtection="1">
      <alignment vertical="top"/>
    </xf>
    <xf numFmtId="0" fontId="2" fillId="2" borderId="6" xfId="0" applyFont="1" applyFill="1" applyBorder="1" applyAlignment="1" applyProtection="1">
      <alignment vertical="top"/>
    </xf>
    <xf numFmtId="0" fontId="2" fillId="2" borderId="7" xfId="0" applyFont="1" applyFill="1" applyBorder="1" applyAlignment="1" applyProtection="1">
      <alignment vertical="top"/>
    </xf>
    <xf numFmtId="0" fontId="0" fillId="2" borderId="0" xfId="0" applyFill="1" applyBorder="1" applyAlignment="1" applyProtection="1">
      <alignment vertical="top"/>
    </xf>
    <xf numFmtId="0" fontId="2" fillId="2" borderId="0" xfId="0" applyFont="1" applyFill="1" applyBorder="1" applyAlignment="1" applyProtection="1">
      <alignment vertical="top"/>
    </xf>
    <xf numFmtId="0" fontId="0" fillId="2" borderId="16" xfId="0" applyFill="1" applyBorder="1" applyAlignment="1" applyProtection="1">
      <alignment vertical="top"/>
    </xf>
    <xf numFmtId="0" fontId="7" fillId="4" borderId="2" xfId="0" applyFont="1" applyFill="1" applyBorder="1" applyAlignment="1" applyProtection="1">
      <alignment vertical="top"/>
    </xf>
    <xf numFmtId="0" fontId="8" fillId="4" borderId="2" xfId="0" applyFont="1" applyFill="1" applyBorder="1" applyAlignment="1" applyProtection="1">
      <alignment vertical="top"/>
    </xf>
    <xf numFmtId="0" fontId="8" fillId="4" borderId="25" xfId="0" applyFont="1" applyFill="1" applyBorder="1" applyAlignment="1" applyProtection="1">
      <alignment vertical="top"/>
    </xf>
    <xf numFmtId="0" fontId="8" fillId="4" borderId="41" xfId="0" applyFont="1" applyFill="1" applyBorder="1" applyAlignment="1" applyProtection="1">
      <alignment vertical="top" wrapText="1"/>
    </xf>
    <xf numFmtId="0" fontId="8" fillId="4" borderId="91" xfId="0" applyFont="1" applyFill="1" applyBorder="1" applyAlignment="1" applyProtection="1">
      <alignment vertical="top" wrapText="1"/>
    </xf>
    <xf numFmtId="0" fontId="7" fillId="4" borderId="9" xfId="0" applyFont="1" applyFill="1" applyBorder="1" applyAlignment="1" applyProtection="1">
      <alignment vertical="top" wrapText="1"/>
    </xf>
    <xf numFmtId="0" fontId="0" fillId="4" borderId="16" xfId="0" applyFill="1" applyBorder="1" applyAlignment="1" applyProtection="1">
      <alignment vertical="top"/>
    </xf>
    <xf numFmtId="0" fontId="7" fillId="4" borderId="9" xfId="0" applyFont="1" applyFill="1" applyBorder="1" applyAlignment="1" applyProtection="1">
      <alignment vertical="top"/>
    </xf>
    <xf numFmtId="0" fontId="8" fillId="4" borderId="9" xfId="0" applyFont="1" applyFill="1" applyBorder="1" applyAlignment="1" applyProtection="1">
      <alignment vertical="top"/>
    </xf>
    <xf numFmtId="0" fontId="8" fillId="4" borderId="11" xfId="0" applyFont="1" applyFill="1" applyBorder="1" applyAlignment="1" applyProtection="1">
      <alignment vertical="top"/>
    </xf>
    <xf numFmtId="0" fontId="8" fillId="4" borderId="11" xfId="0" applyFont="1" applyFill="1" applyBorder="1" applyAlignment="1" applyProtection="1">
      <alignment vertical="top" wrapText="1"/>
    </xf>
    <xf numFmtId="0" fontId="8" fillId="4" borderId="27" xfId="0" applyFont="1" applyFill="1" applyBorder="1" applyAlignment="1" applyProtection="1">
      <alignment vertical="top" textRotation="90" wrapText="1"/>
    </xf>
    <xf numFmtId="0" fontId="7" fillId="4" borderId="2" xfId="0" applyFont="1" applyFill="1" applyBorder="1" applyAlignment="1" applyProtection="1">
      <alignment vertical="top" textRotation="90"/>
    </xf>
    <xf numFmtId="0" fontId="13" fillId="4" borderId="33" xfId="0" applyFont="1" applyFill="1" applyBorder="1" applyAlignment="1" applyProtection="1">
      <alignment vertical="top" textRotation="90" wrapText="1"/>
    </xf>
    <xf numFmtId="0" fontId="13" fillId="4" borderId="25" xfId="0" applyFont="1" applyFill="1" applyBorder="1" applyAlignment="1" applyProtection="1">
      <alignment vertical="top" textRotation="90" wrapText="1"/>
    </xf>
    <xf numFmtId="0" fontId="0" fillId="4" borderId="8" xfId="0" applyFill="1" applyBorder="1" applyAlignment="1" applyProtection="1">
      <alignment vertical="top"/>
    </xf>
    <xf numFmtId="0" fontId="12" fillId="5" borderId="9" xfId="0" applyFont="1" applyFill="1" applyBorder="1" applyAlignment="1" applyProtection="1">
      <alignment vertical="top"/>
    </xf>
    <xf numFmtId="0" fontId="12" fillId="5" borderId="10" xfId="0" applyFont="1" applyFill="1" applyBorder="1" applyAlignment="1" applyProtection="1">
      <alignment vertical="top"/>
    </xf>
    <xf numFmtId="0" fontId="0" fillId="2" borderId="30" xfId="0" applyFill="1" applyBorder="1" applyAlignment="1" applyProtection="1">
      <alignment vertical="top" wrapText="1"/>
    </xf>
    <xf numFmtId="0" fontId="2" fillId="2" borderId="30" xfId="0" applyFont="1" applyFill="1" applyBorder="1" applyAlignment="1" applyProtection="1">
      <alignment horizontal="left" vertical="top" wrapText="1"/>
    </xf>
    <xf numFmtId="0" fontId="0" fillId="2" borderId="3" xfId="0" applyFill="1" applyBorder="1" applyAlignment="1" applyProtection="1">
      <alignment vertical="top"/>
    </xf>
    <xf numFmtId="0" fontId="0" fillId="2" borderId="4" xfId="0" applyFill="1" applyBorder="1" applyAlignment="1" applyProtection="1">
      <alignment vertical="top"/>
    </xf>
    <xf numFmtId="0" fontId="0" fillId="2" borderId="5" xfId="0" applyFill="1" applyBorder="1" applyAlignment="1" applyProtection="1">
      <alignment vertical="top"/>
    </xf>
    <xf numFmtId="0" fontId="0" fillId="2" borderId="23" xfId="0" applyFill="1" applyBorder="1" applyAlignment="1" applyProtection="1">
      <alignment vertical="top"/>
    </xf>
    <xf numFmtId="0" fontId="0" fillId="2" borderId="31" xfId="0" applyFill="1" applyBorder="1" applyAlignment="1" applyProtection="1">
      <alignment vertical="top" wrapText="1"/>
    </xf>
    <xf numFmtId="0" fontId="2" fillId="2" borderId="36" xfId="0" applyFont="1" applyFill="1" applyBorder="1" applyAlignment="1" applyProtection="1">
      <alignment horizontal="left" vertical="top" wrapText="1"/>
    </xf>
    <xf numFmtId="0" fontId="0" fillId="2" borderId="38" xfId="0" applyFill="1" applyBorder="1" applyAlignment="1" applyProtection="1">
      <alignment vertical="top"/>
    </xf>
    <xf numFmtId="0" fontId="0" fillId="2" borderId="39" xfId="0" applyFill="1" applyBorder="1" applyAlignment="1" applyProtection="1">
      <alignment vertical="top"/>
    </xf>
    <xf numFmtId="0" fontId="0" fillId="2" borderId="40" xfId="0" applyFill="1" applyBorder="1" applyAlignment="1" applyProtection="1">
      <alignment vertical="top"/>
    </xf>
    <xf numFmtId="0" fontId="0" fillId="2" borderId="13" xfId="0" applyFill="1" applyBorder="1" applyAlignment="1" applyProtection="1">
      <alignment vertical="top"/>
    </xf>
    <xf numFmtId="0" fontId="0" fillId="2" borderId="14" xfId="0" applyFill="1" applyBorder="1" applyAlignment="1" applyProtection="1">
      <alignment vertical="top"/>
    </xf>
    <xf numFmtId="0" fontId="0" fillId="2" borderId="24" xfId="0" applyFill="1" applyBorder="1" applyAlignment="1" applyProtection="1">
      <alignment vertical="top"/>
    </xf>
    <xf numFmtId="0" fontId="0" fillId="2" borderId="24" xfId="0" applyFill="1" applyBorder="1" applyAlignment="1" applyProtection="1">
      <alignment vertical="top" wrapText="1"/>
    </xf>
    <xf numFmtId="0" fontId="2" fillId="2" borderId="37" xfId="0" applyFont="1" applyFill="1" applyBorder="1" applyAlignment="1" applyProtection="1">
      <alignment horizontal="left" vertical="top" wrapText="1"/>
    </xf>
    <xf numFmtId="0" fontId="0" fillId="2" borderId="15" xfId="0" applyFill="1" applyBorder="1" applyAlignment="1" applyProtection="1">
      <alignment vertical="top"/>
    </xf>
    <xf numFmtId="0" fontId="0" fillId="2" borderId="17" xfId="0" applyFill="1" applyBorder="1" applyAlignment="1" applyProtection="1">
      <alignment vertical="top"/>
    </xf>
    <xf numFmtId="0" fontId="23" fillId="5" borderId="9" xfId="0" applyFont="1" applyFill="1" applyBorder="1" applyAlignment="1" applyProtection="1">
      <alignment vertical="top"/>
    </xf>
    <xf numFmtId="0" fontId="12" fillId="5" borderId="11" xfId="0" applyFont="1" applyFill="1" applyBorder="1" applyAlignment="1" applyProtection="1">
      <alignment vertical="top"/>
    </xf>
    <xf numFmtId="0" fontId="25" fillId="5" borderId="9" xfId="0" applyFont="1" applyFill="1" applyBorder="1" applyAlignment="1" applyProtection="1">
      <alignment vertical="top"/>
    </xf>
    <xf numFmtId="0" fontId="2" fillId="2" borderId="0" xfId="0" applyFont="1" applyFill="1" applyBorder="1" applyAlignment="1" applyProtection="1">
      <alignment vertical="top" wrapText="1"/>
    </xf>
    <xf numFmtId="0" fontId="26" fillId="4" borderId="45" xfId="0" applyFont="1" applyFill="1" applyBorder="1" applyAlignment="1" applyProtection="1">
      <alignment vertical="top"/>
    </xf>
    <xf numFmtId="0" fontId="0" fillId="2" borderId="21" xfId="0" applyFill="1" applyBorder="1" applyAlignment="1" applyProtection="1">
      <alignment vertical="top"/>
    </xf>
    <xf numFmtId="0" fontId="0" fillId="2" borderId="19" xfId="0" applyFill="1" applyBorder="1" applyAlignment="1" applyProtection="1">
      <alignment vertical="top"/>
    </xf>
    <xf numFmtId="0" fontId="0" fillId="2" borderId="20" xfId="0" applyFill="1" applyBorder="1" applyAlignment="1" applyProtection="1">
      <alignment vertical="top"/>
    </xf>
    <xf numFmtId="0" fontId="2" fillId="8" borderId="90" xfId="0" applyFont="1" applyFill="1" applyBorder="1" applyAlignment="1" applyProtection="1">
      <alignment vertical="top" wrapText="1"/>
    </xf>
    <xf numFmtId="0" fontId="26" fillId="4" borderId="33" xfId="0" applyFont="1" applyFill="1" applyBorder="1" applyAlignment="1" applyProtection="1">
      <alignment vertical="top"/>
    </xf>
    <xf numFmtId="0" fontId="0" fillId="4" borderId="0" xfId="0" applyFill="1" applyBorder="1" applyAlignment="1" applyProtection="1">
      <alignment vertical="top"/>
    </xf>
    <xf numFmtId="0" fontId="2" fillId="2" borderId="99" xfId="0" applyFont="1" applyFill="1" applyBorder="1" applyAlignment="1" applyProtection="1">
      <alignment vertical="top" wrapText="1"/>
    </xf>
    <xf numFmtId="0" fontId="26" fillId="4" borderId="100" xfId="0" applyFont="1" applyFill="1" applyBorder="1" applyAlignment="1" applyProtection="1">
      <alignment vertical="top"/>
    </xf>
    <xf numFmtId="0" fontId="12" fillId="5" borderId="0" xfId="0" applyFont="1" applyFill="1" applyBorder="1" applyAlignment="1" applyProtection="1">
      <alignment vertical="top"/>
    </xf>
    <xf numFmtId="0" fontId="12" fillId="5" borderId="14" xfId="0" applyFont="1" applyFill="1" applyBorder="1" applyAlignment="1" applyProtection="1">
      <alignment vertical="top"/>
    </xf>
    <xf numFmtId="0" fontId="5" fillId="2" borderId="107" xfId="0" applyFont="1" applyFill="1" applyBorder="1" applyAlignment="1" applyProtection="1">
      <alignment horizontal="center" vertical="top"/>
    </xf>
    <xf numFmtId="0" fontId="31" fillId="8" borderId="104" xfId="0" applyFont="1" applyFill="1" applyBorder="1" applyAlignment="1" applyProtection="1">
      <alignment vertical="top" wrapText="1"/>
    </xf>
    <xf numFmtId="0" fontId="0" fillId="2" borderId="0" xfId="0" quotePrefix="1" applyFill="1" applyAlignment="1" applyProtection="1">
      <alignment vertical="top"/>
    </xf>
    <xf numFmtId="0" fontId="23" fillId="2" borderId="23" xfId="0" applyFont="1" applyFill="1" applyBorder="1" applyAlignment="1" applyProtection="1">
      <alignment vertical="top"/>
    </xf>
    <xf numFmtId="0" fontId="16" fillId="2" borderId="38" xfId="0" applyFont="1" applyFill="1" applyBorder="1" applyAlignment="1" applyProtection="1">
      <alignment vertical="top"/>
    </xf>
    <xf numFmtId="0" fontId="11" fillId="2" borderId="39" xfId="0" applyFont="1" applyFill="1" applyBorder="1" applyAlignment="1" applyProtection="1">
      <alignment vertical="top"/>
    </xf>
    <xf numFmtId="0" fontId="11" fillId="2" borderId="40" xfId="0" applyFont="1" applyFill="1" applyBorder="1" applyAlignment="1" applyProtection="1">
      <alignment vertical="top"/>
    </xf>
    <xf numFmtId="0" fontId="16" fillId="2" borderId="23" xfId="0" applyFont="1" applyFill="1" applyBorder="1" applyAlignment="1" applyProtection="1">
      <alignment vertical="top"/>
    </xf>
    <xf numFmtId="0" fontId="23" fillId="2" borderId="23" xfId="0" applyFont="1" applyFill="1" applyBorder="1" applyAlignment="1" applyProtection="1">
      <alignment vertical="top" wrapText="1"/>
    </xf>
    <xf numFmtId="0" fontId="15" fillId="2" borderId="39" xfId="0" applyFont="1" applyFill="1" applyBorder="1" applyAlignment="1" applyProtection="1">
      <alignment vertical="top"/>
    </xf>
    <xf numFmtId="0" fontId="15" fillId="2" borderId="40" xfId="0" applyFont="1" applyFill="1" applyBorder="1" applyAlignment="1" applyProtection="1">
      <alignment vertical="top"/>
    </xf>
    <xf numFmtId="0" fontId="16" fillId="2" borderId="38" xfId="0" applyFont="1" applyFill="1" applyBorder="1" applyAlignment="1" applyProtection="1">
      <alignment horizontal="left" vertical="top"/>
    </xf>
    <xf numFmtId="0" fontId="11" fillId="2" borderId="39" xfId="0" applyFont="1" applyFill="1" applyBorder="1" applyAlignment="1" applyProtection="1">
      <alignment horizontal="left" vertical="top"/>
    </xf>
    <xf numFmtId="0" fontId="11" fillId="2" borderId="40" xfId="0" applyFont="1" applyFill="1" applyBorder="1" applyAlignment="1" applyProtection="1">
      <alignment horizontal="left" vertical="top"/>
    </xf>
    <xf numFmtId="0" fontId="16" fillId="2" borderId="39" xfId="0" applyFont="1" applyFill="1" applyBorder="1" applyAlignment="1" applyProtection="1">
      <alignment vertical="top"/>
    </xf>
    <xf numFmtId="0" fontId="16" fillId="2" borderId="40" xfId="0" applyFont="1" applyFill="1" applyBorder="1" applyAlignment="1" applyProtection="1">
      <alignment vertical="top"/>
    </xf>
    <xf numFmtId="0" fontId="0" fillId="2" borderId="36" xfId="0" applyFill="1" applyBorder="1" applyAlignment="1" applyProtection="1">
      <alignment vertical="top" wrapText="1"/>
    </xf>
    <xf numFmtId="0" fontId="0" fillId="2" borderId="37" xfId="0" applyFill="1" applyBorder="1" applyAlignment="1" applyProtection="1">
      <alignment vertical="top" wrapText="1"/>
    </xf>
    <xf numFmtId="0" fontId="0" fillId="2" borderId="42" xfId="0" applyFill="1" applyBorder="1" applyAlignment="1" applyProtection="1">
      <alignment horizontal="left" vertical="top"/>
    </xf>
    <xf numFmtId="0" fontId="0" fillId="2" borderId="46" xfId="0" applyFill="1" applyBorder="1" applyAlignment="1" applyProtection="1">
      <alignment vertical="top" wrapText="1"/>
    </xf>
    <xf numFmtId="0" fontId="2" fillId="2" borderId="46" xfId="0" applyFont="1" applyFill="1" applyBorder="1" applyAlignment="1" applyProtection="1">
      <alignment horizontal="left" vertical="top" wrapText="1"/>
    </xf>
    <xf numFmtId="0" fontId="2" fillId="2" borderId="30" xfId="0" applyFont="1" applyFill="1" applyBorder="1" applyAlignment="1" applyProtection="1">
      <alignment vertical="top" wrapText="1"/>
    </xf>
    <xf numFmtId="0" fontId="2" fillId="2" borderId="36" xfId="0" applyFont="1" applyFill="1" applyBorder="1" applyAlignment="1" applyProtection="1">
      <alignment vertical="top" wrapText="1"/>
    </xf>
    <xf numFmtId="0" fontId="23" fillId="5" borderId="9" xfId="0" applyFont="1" applyFill="1" applyBorder="1" applyAlignment="1" applyProtection="1">
      <alignment horizontal="left" vertical="top"/>
    </xf>
    <xf numFmtId="0" fontId="16" fillId="2" borderId="39" xfId="0" applyFont="1" applyFill="1" applyBorder="1" applyAlignment="1" applyProtection="1">
      <alignment horizontal="left" vertical="top"/>
    </xf>
    <xf numFmtId="0" fontId="16" fillId="2" borderId="40" xfId="0" applyFont="1" applyFill="1" applyBorder="1" applyAlignment="1" applyProtection="1">
      <alignment horizontal="left" vertical="top"/>
    </xf>
    <xf numFmtId="0" fontId="23" fillId="4" borderId="8" xfId="0" applyFont="1" applyFill="1" applyBorder="1" applyAlignment="1" applyProtection="1">
      <alignment vertical="top"/>
    </xf>
    <xf numFmtId="0" fontId="0" fillId="4" borderId="15" xfId="0" applyFill="1" applyBorder="1" applyAlignment="1" applyProtection="1">
      <alignment vertical="top"/>
    </xf>
    <xf numFmtId="0" fontId="23" fillId="2" borderId="0" xfId="0" applyFont="1" applyFill="1" applyAlignment="1" applyProtection="1">
      <alignment vertical="top"/>
    </xf>
    <xf numFmtId="0" fontId="0" fillId="2" borderId="9" xfId="0" applyFill="1" applyBorder="1" applyAlignment="1" applyProtection="1">
      <alignment vertical="top"/>
    </xf>
    <xf numFmtId="0" fontId="0" fillId="2" borderId="10" xfId="0" applyFill="1" applyBorder="1" applyAlignment="1" applyProtection="1">
      <alignment vertical="top"/>
    </xf>
    <xf numFmtId="0" fontId="2" fillId="2" borderId="7" xfId="0" applyFont="1" applyFill="1" applyBorder="1" applyAlignment="1" applyProtection="1">
      <alignment vertical="top" wrapText="1"/>
    </xf>
    <xf numFmtId="0" fontId="8" fillId="4" borderId="2" xfId="0" applyFont="1" applyFill="1" applyBorder="1" applyAlignment="1" applyProtection="1">
      <alignment vertical="top" wrapText="1"/>
    </xf>
    <xf numFmtId="0" fontId="6" fillId="2" borderId="0" xfId="0" applyFont="1" applyFill="1" applyProtection="1"/>
    <xf numFmtId="0" fontId="2" fillId="2" borderId="75" xfId="0" applyFont="1" applyFill="1" applyBorder="1" applyAlignment="1" applyProtection="1">
      <alignment textRotation="90"/>
    </xf>
    <xf numFmtId="0" fontId="2" fillId="2" borderId="76" xfId="0" applyFont="1" applyFill="1" applyBorder="1" applyAlignment="1" applyProtection="1">
      <alignment textRotation="90"/>
    </xf>
    <xf numFmtId="0" fontId="3" fillId="4" borderId="108" xfId="0" applyFont="1" applyFill="1" applyBorder="1" applyAlignment="1" applyProtection="1">
      <alignment vertical="top"/>
    </xf>
    <xf numFmtId="0" fontId="3" fillId="4" borderId="109" xfId="0" applyFont="1" applyFill="1" applyBorder="1" applyAlignment="1" applyProtection="1">
      <alignment vertical="top"/>
    </xf>
    <xf numFmtId="0" fontId="3" fillId="4" borderId="110" xfId="0" applyFont="1" applyFill="1" applyBorder="1" applyAlignment="1" applyProtection="1">
      <alignment vertical="top"/>
    </xf>
    <xf numFmtId="0" fontId="3" fillId="4" borderId="0" xfId="0" applyFont="1" applyFill="1" applyBorder="1" applyAlignment="1" applyProtection="1">
      <alignment vertical="top"/>
    </xf>
    <xf numFmtId="14" fontId="0" fillId="2" borderId="103" xfId="0" applyNumberFormat="1" applyFill="1" applyBorder="1" applyProtection="1">
      <protection locked="0"/>
    </xf>
    <xf numFmtId="14" fontId="0" fillId="2" borderId="78" xfId="0" applyNumberFormat="1" applyFill="1" applyBorder="1" applyProtection="1"/>
    <xf numFmtId="0" fontId="17" fillId="2" borderId="70" xfId="0" applyFont="1" applyFill="1" applyBorder="1" applyAlignment="1" applyProtection="1">
      <alignment vertical="top" wrapText="1"/>
    </xf>
    <xf numFmtId="9" fontId="0" fillId="2" borderId="71" xfId="1" applyFont="1" applyFill="1" applyBorder="1" applyAlignment="1" applyProtection="1">
      <alignment vertical="top" wrapText="1"/>
    </xf>
    <xf numFmtId="0" fontId="0" fillId="2" borderId="71" xfId="0" applyFill="1" applyBorder="1" applyAlignment="1" applyProtection="1">
      <alignment vertical="top" wrapText="1"/>
    </xf>
    <xf numFmtId="0" fontId="0" fillId="2" borderId="72" xfId="0" applyFill="1" applyBorder="1" applyAlignment="1" applyProtection="1">
      <alignment vertical="top" wrapText="1"/>
    </xf>
    <xf numFmtId="0" fontId="0" fillId="2" borderId="111" xfId="0" applyFill="1" applyBorder="1" applyAlignment="1" applyProtection="1">
      <alignment vertical="top"/>
    </xf>
    <xf numFmtId="0" fontId="0" fillId="2" borderId="7" xfId="0" applyFill="1" applyBorder="1" applyProtection="1"/>
    <xf numFmtId="0" fontId="0" fillId="2" borderId="7" xfId="0" applyFont="1" applyFill="1" applyBorder="1" applyAlignment="1" applyProtection="1">
      <alignment vertical="top"/>
    </xf>
    <xf numFmtId="0" fontId="0" fillId="2" borderId="72" xfId="0" applyFill="1" applyBorder="1"/>
    <xf numFmtId="9" fontId="0" fillId="2" borderId="82" xfId="1" applyFont="1" applyFill="1" applyBorder="1"/>
    <xf numFmtId="0" fontId="0" fillId="2" borderId="0" xfId="0" applyFill="1" applyProtection="1"/>
    <xf numFmtId="0" fontId="0" fillId="4" borderId="0" xfId="0" applyFill="1" applyProtection="1"/>
    <xf numFmtId="0" fontId="0" fillId="2" borderId="78" xfId="0" applyFill="1" applyBorder="1" applyProtection="1"/>
    <xf numFmtId="0" fontId="0" fillId="2" borderId="7" xfId="0" applyFill="1" applyBorder="1" applyProtection="1">
      <protection locked="0"/>
    </xf>
    <xf numFmtId="0" fontId="0" fillId="4" borderId="0" xfId="0" applyFill="1" applyAlignment="1" applyProtection="1">
      <alignment vertical="top"/>
    </xf>
    <xf numFmtId="0" fontId="0" fillId="2" borderId="0" xfId="0" applyFill="1" applyAlignment="1" applyProtection="1">
      <alignment vertical="top"/>
    </xf>
    <xf numFmtId="0" fontId="0" fillId="7" borderId="0" xfId="0" applyFill="1" applyAlignment="1" applyProtection="1">
      <alignment vertical="top"/>
    </xf>
    <xf numFmtId="0" fontId="0" fillId="2" borderId="1" xfId="0" applyFill="1" applyBorder="1" applyAlignment="1" applyProtection="1">
      <alignment vertical="top"/>
    </xf>
    <xf numFmtId="0" fontId="2" fillId="2" borderId="81" xfId="0" applyFont="1" applyFill="1" applyBorder="1" applyAlignment="1" applyProtection="1">
      <alignment vertical="top"/>
    </xf>
    <xf numFmtId="0" fontId="17" fillId="2" borderId="70" xfId="0" applyFont="1" applyFill="1" applyBorder="1" applyAlignment="1" applyProtection="1">
      <alignment vertical="top"/>
    </xf>
    <xf numFmtId="9" fontId="0" fillId="2" borderId="71" xfId="1" applyFont="1" applyFill="1" applyBorder="1" applyAlignment="1" applyProtection="1">
      <alignment vertical="top"/>
    </xf>
    <xf numFmtId="0" fontId="0" fillId="2" borderId="72" xfId="0" applyFill="1" applyBorder="1" applyAlignment="1" applyProtection="1">
      <alignment vertical="top"/>
    </xf>
    <xf numFmtId="9" fontId="0" fillId="2" borderId="82" xfId="1" applyFont="1" applyFill="1" applyBorder="1" applyAlignment="1" applyProtection="1">
      <alignment vertical="top"/>
    </xf>
    <xf numFmtId="0" fontId="17" fillId="2" borderId="73" xfId="0" applyFont="1" applyFill="1" applyBorder="1" applyAlignment="1" applyProtection="1">
      <alignment vertical="top"/>
    </xf>
    <xf numFmtId="9" fontId="0" fillId="2" borderId="111" xfId="1" applyFont="1" applyFill="1" applyBorder="1" applyAlignment="1" applyProtection="1">
      <alignment vertical="top"/>
    </xf>
    <xf numFmtId="0" fontId="0" fillId="2" borderId="74" xfId="0" applyFill="1" applyBorder="1" applyAlignment="1" applyProtection="1">
      <alignment vertical="top"/>
    </xf>
    <xf numFmtId="9" fontId="0" fillId="2" borderId="85" xfId="1" applyFont="1" applyFill="1" applyBorder="1" applyAlignment="1" applyProtection="1">
      <alignment vertical="top"/>
    </xf>
    <xf numFmtId="14" fontId="0" fillId="2" borderId="7" xfId="0" applyNumberFormat="1" applyFill="1" applyBorder="1" applyProtection="1">
      <protection locked="0"/>
    </xf>
    <xf numFmtId="0" fontId="0" fillId="2" borderId="84" xfId="0" applyFill="1" applyBorder="1" applyAlignment="1" applyProtection="1">
      <alignment horizontal="right"/>
    </xf>
    <xf numFmtId="0" fontId="0" fillId="3" borderId="7" xfId="0" applyFill="1" applyBorder="1" applyAlignment="1" applyProtection="1">
      <alignment vertical="top"/>
      <protection locked="0"/>
    </xf>
    <xf numFmtId="0" fontId="31" fillId="8" borderId="112" xfId="0" applyFont="1" applyFill="1" applyBorder="1" applyAlignment="1" applyProtection="1">
      <alignment vertical="top" wrapText="1"/>
    </xf>
    <xf numFmtId="0" fontId="16" fillId="2" borderId="24" xfId="0" applyFont="1" applyFill="1" applyBorder="1" applyAlignment="1" applyProtection="1">
      <alignment vertical="top"/>
    </xf>
    <xf numFmtId="0" fontId="15" fillId="2" borderId="24" xfId="0" applyFont="1" applyFill="1" applyBorder="1" applyAlignment="1" applyProtection="1">
      <alignment horizontal="left" vertical="center" wrapText="1"/>
    </xf>
    <xf numFmtId="9" fontId="0" fillId="2" borderId="85" xfId="1" applyFont="1" applyFill="1" applyBorder="1"/>
    <xf numFmtId="0" fontId="0" fillId="2" borderId="74" xfId="0" applyFill="1" applyBorder="1"/>
    <xf numFmtId="0" fontId="0" fillId="2" borderId="120" xfId="0" applyFill="1" applyBorder="1" applyAlignment="1" applyProtection="1">
      <alignment vertical="top"/>
    </xf>
    <xf numFmtId="0" fontId="0" fillId="2" borderId="119" xfId="0" applyFill="1" applyBorder="1" applyAlignment="1" applyProtection="1">
      <alignment vertical="top"/>
    </xf>
    <xf numFmtId="0" fontId="2" fillId="2" borderId="121" xfId="0" applyFont="1" applyFill="1" applyBorder="1" applyAlignment="1" applyProtection="1">
      <alignment vertical="top"/>
    </xf>
    <xf numFmtId="0" fontId="2" fillId="3" borderId="90" xfId="0" applyFont="1" applyFill="1" applyBorder="1" applyAlignment="1" applyProtection="1">
      <alignment vertical="top" wrapText="1"/>
      <protection locked="0"/>
    </xf>
    <xf numFmtId="0" fontId="0" fillId="2" borderId="129" xfId="0" applyFill="1" applyBorder="1"/>
    <xf numFmtId="0" fontId="6" fillId="2" borderId="135" xfId="0" applyFont="1" applyFill="1" applyBorder="1" applyAlignment="1" applyProtection="1">
      <alignment horizontal="center" vertical="top"/>
    </xf>
    <xf numFmtId="0" fontId="0" fillId="2" borderId="139" xfId="0" applyFill="1" applyBorder="1"/>
    <xf numFmtId="0" fontId="0" fillId="2" borderId="140" xfId="0" applyFill="1" applyBorder="1"/>
    <xf numFmtId="0" fontId="0" fillId="2" borderId="148" xfId="0" applyFill="1" applyBorder="1" applyAlignment="1"/>
    <xf numFmtId="0" fontId="0" fillId="2" borderId="89" xfId="0" applyFill="1" applyBorder="1" applyAlignment="1"/>
    <xf numFmtId="0" fontId="0" fillId="2" borderId="149" xfId="0" applyFill="1" applyBorder="1" applyAlignment="1"/>
    <xf numFmtId="0" fontId="0" fillId="2" borderId="94" xfId="0" applyFill="1" applyBorder="1" applyAlignment="1"/>
    <xf numFmtId="0" fontId="0" fillId="2" borderId="150" xfId="0" applyFill="1" applyBorder="1" applyAlignment="1"/>
    <xf numFmtId="0" fontId="0" fillId="2" borderId="96" xfId="0" applyFill="1" applyBorder="1" applyAlignment="1"/>
    <xf numFmtId="0" fontId="0" fillId="2" borderId="127" xfId="0" applyFill="1" applyBorder="1"/>
    <xf numFmtId="0" fontId="3" fillId="2" borderId="129" xfId="0" applyFont="1" applyFill="1" applyBorder="1"/>
    <xf numFmtId="0" fontId="3" fillId="2" borderId="151" xfId="0" applyFont="1" applyFill="1" applyBorder="1"/>
    <xf numFmtId="0" fontId="1" fillId="7" borderId="146" xfId="0" applyFont="1" applyFill="1" applyBorder="1" applyAlignment="1">
      <alignment vertical="center"/>
    </xf>
    <xf numFmtId="0" fontId="1" fillId="7" borderId="147" xfId="0" applyFont="1" applyFill="1" applyBorder="1" applyAlignment="1">
      <alignment vertical="center"/>
    </xf>
    <xf numFmtId="0" fontId="0" fillId="2" borderId="0" xfId="0" applyFill="1"/>
    <xf numFmtId="0" fontId="0" fillId="2" borderId="0" xfId="0" applyFill="1" applyProtection="1"/>
    <xf numFmtId="0" fontId="0" fillId="4" borderId="0" xfId="0" applyFill="1" applyProtection="1"/>
    <xf numFmtId="0" fontId="0" fillId="2" borderId="7" xfId="0" applyFill="1" applyBorder="1" applyProtection="1">
      <protection locked="0"/>
    </xf>
    <xf numFmtId="0" fontId="0" fillId="2" borderId="7" xfId="0" applyFill="1" applyBorder="1" applyAlignment="1">
      <alignment horizontal="left" vertical="top"/>
    </xf>
    <xf numFmtId="0" fontId="0" fillId="2" borderId="125" xfId="0" applyFill="1" applyBorder="1" applyAlignment="1">
      <alignment horizontal="left" vertical="top" wrapText="1"/>
    </xf>
    <xf numFmtId="0" fontId="0" fillId="4" borderId="7" xfId="0" applyFill="1" applyBorder="1" applyAlignment="1">
      <alignment horizontal="left" vertical="top"/>
    </xf>
    <xf numFmtId="0" fontId="0" fillId="2" borderId="6" xfId="0" applyFill="1" applyBorder="1" applyAlignment="1">
      <alignment horizontal="left" vertical="top"/>
    </xf>
    <xf numFmtId="0" fontId="2" fillId="9" borderId="6" xfId="0" applyFont="1" applyFill="1" applyBorder="1" applyAlignment="1">
      <alignment horizontal="left" vertical="top"/>
    </xf>
    <xf numFmtId="0" fontId="2" fillId="9" borderId="7" xfId="0" applyFont="1" applyFill="1" applyBorder="1" applyAlignment="1">
      <alignment horizontal="left" vertical="top"/>
    </xf>
    <xf numFmtId="0" fontId="0" fillId="9" borderId="7" xfId="0" applyFill="1" applyBorder="1" applyAlignment="1">
      <alignment horizontal="left" vertical="top"/>
    </xf>
    <xf numFmtId="0" fontId="0" fillId="4" borderId="103" xfId="0" applyFill="1" applyBorder="1" applyAlignment="1">
      <alignment horizontal="left" vertical="top" wrapText="1"/>
    </xf>
    <xf numFmtId="0" fontId="2" fillId="9" borderId="125" xfId="0" applyFont="1" applyFill="1" applyBorder="1" applyAlignment="1">
      <alignment horizontal="left" vertical="top" wrapText="1"/>
    </xf>
    <xf numFmtId="0" fontId="12" fillId="2" borderId="0" xfId="0" applyFont="1" applyFill="1" applyBorder="1" applyAlignment="1" applyProtection="1">
      <alignment vertical="top"/>
    </xf>
    <xf numFmtId="0" fontId="12" fillId="2" borderId="14" xfId="0" applyFont="1" applyFill="1" applyBorder="1" applyAlignment="1" applyProtection="1">
      <alignment vertical="top"/>
    </xf>
    <xf numFmtId="0" fontId="2" fillId="2" borderId="31" xfId="0" applyFont="1" applyFill="1" applyBorder="1" applyAlignment="1" applyProtection="1">
      <alignment horizontal="left" vertical="top" wrapText="1"/>
    </xf>
    <xf numFmtId="0" fontId="12" fillId="2" borderId="90" xfId="0" applyFont="1" applyFill="1" applyBorder="1" applyAlignment="1" applyProtection="1">
      <alignment vertical="top"/>
    </xf>
    <xf numFmtId="0" fontId="17" fillId="2" borderId="22" xfId="0" applyFont="1" applyFill="1" applyBorder="1" applyAlignment="1" applyProtection="1">
      <alignment vertical="top" wrapText="1"/>
    </xf>
    <xf numFmtId="0" fontId="15" fillId="2" borderId="23" xfId="0" applyFont="1" applyFill="1" applyBorder="1" applyAlignment="1" applyProtection="1">
      <alignment horizontal="left" vertical="center" wrapText="1"/>
    </xf>
    <xf numFmtId="2" fontId="0" fillId="2" borderId="138" xfId="0" applyNumberFormat="1" applyFill="1" applyBorder="1"/>
    <xf numFmtId="2" fontId="0" fillId="2" borderId="139" xfId="0" applyNumberFormat="1" applyFill="1" applyBorder="1"/>
    <xf numFmtId="164" fontId="0" fillId="2" borderId="139" xfId="0" applyNumberFormat="1" applyFill="1" applyBorder="1"/>
    <xf numFmtId="2" fontId="0" fillId="2" borderId="78" xfId="0" applyNumberFormat="1" applyFill="1" applyBorder="1" applyProtection="1"/>
    <xf numFmtId="2" fontId="0" fillId="2" borderId="7" xfId="0" applyNumberFormat="1" applyFill="1" applyBorder="1" applyProtection="1">
      <protection locked="0"/>
    </xf>
    <xf numFmtId="1" fontId="0" fillId="2" borderId="7" xfId="0" applyNumberFormat="1" applyFill="1" applyBorder="1" applyProtection="1">
      <protection locked="0"/>
    </xf>
    <xf numFmtId="0" fontId="2" fillId="9" borderId="7" xfId="0" applyFont="1" applyFill="1" applyBorder="1" applyAlignment="1">
      <alignment horizontal="left" vertical="top" wrapText="1"/>
    </xf>
    <xf numFmtId="0" fontId="16" fillId="2" borderId="23" xfId="0" applyFont="1" applyFill="1" applyBorder="1" applyAlignment="1" applyProtection="1">
      <alignment horizontal="center" vertical="top"/>
    </xf>
    <xf numFmtId="0" fontId="12" fillId="2" borderId="9" xfId="0" applyFont="1" applyFill="1" applyBorder="1" applyAlignment="1" applyProtection="1">
      <alignment vertical="top"/>
    </xf>
    <xf numFmtId="0" fontId="12" fillId="2" borderId="10" xfId="0" applyFont="1" applyFill="1" applyBorder="1" applyAlignment="1" applyProtection="1">
      <alignment vertical="top"/>
    </xf>
    <xf numFmtId="0" fontId="0" fillId="2" borderId="29" xfId="0" applyFill="1" applyBorder="1" applyAlignment="1" applyProtection="1">
      <alignment horizontal="left" vertical="top"/>
      <protection locked="0"/>
    </xf>
    <xf numFmtId="0" fontId="0" fillId="2" borderId="7" xfId="0" applyFill="1" applyBorder="1" applyAlignment="1" applyProtection="1">
      <alignment horizontal="left" vertical="top"/>
      <protection locked="0"/>
    </xf>
    <xf numFmtId="0" fontId="0" fillId="9" borderId="7" xfId="0" applyFill="1" applyBorder="1" applyAlignment="1" applyProtection="1">
      <alignment horizontal="left" vertical="top"/>
      <protection locked="0"/>
    </xf>
    <xf numFmtId="0" fontId="2" fillId="4" borderId="7" xfId="0" applyFont="1" applyFill="1" applyBorder="1" applyAlignment="1">
      <alignment horizontal="left" vertical="top"/>
    </xf>
    <xf numFmtId="0" fontId="0" fillId="9" borderId="29" xfId="0" applyFill="1" applyBorder="1" applyAlignment="1" applyProtection="1">
      <alignment horizontal="left" vertical="top"/>
      <protection locked="0"/>
    </xf>
    <xf numFmtId="0" fontId="1" fillId="4" borderId="7" xfId="0" applyFont="1" applyFill="1" applyBorder="1" applyAlignment="1">
      <alignment horizontal="left" vertical="top"/>
    </xf>
    <xf numFmtId="0" fontId="17" fillId="2" borderId="23" xfId="0" applyFont="1" applyFill="1" applyBorder="1" applyAlignment="1" applyProtection="1">
      <alignment vertical="top" wrapText="1"/>
    </xf>
    <xf numFmtId="0" fontId="39" fillId="2" borderId="0" xfId="0" applyFont="1" applyFill="1" applyAlignment="1">
      <alignment horizontal="center" vertical="center"/>
    </xf>
    <xf numFmtId="1" fontId="27" fillId="2" borderId="8" xfId="0" applyNumberFormat="1" applyFont="1" applyFill="1" applyBorder="1" applyAlignment="1" applyProtection="1">
      <alignment horizontal="center" vertical="center"/>
    </xf>
    <xf numFmtId="0" fontId="4" fillId="2" borderId="8" xfId="0" applyFont="1" applyFill="1" applyBorder="1" applyAlignment="1" applyProtection="1">
      <alignment horizontal="center" vertical="center"/>
    </xf>
    <xf numFmtId="0" fontId="3" fillId="4" borderId="152" xfId="0" applyFont="1" applyFill="1" applyBorder="1" applyAlignment="1" applyProtection="1">
      <alignment vertical="top"/>
    </xf>
    <xf numFmtId="0" fontId="3" fillId="4" borderId="153" xfId="0" applyFont="1" applyFill="1" applyBorder="1" applyAlignment="1" applyProtection="1">
      <alignment vertical="top"/>
    </xf>
    <xf numFmtId="0" fontId="45" fillId="2" borderId="0" xfId="0" applyFont="1" applyFill="1" applyAlignment="1" applyProtection="1">
      <alignment vertical="top"/>
    </xf>
    <xf numFmtId="0" fontId="48" fillId="2" borderId="90" xfId="0" applyFont="1" applyFill="1" applyBorder="1" applyAlignment="1" applyProtection="1">
      <alignment horizontal="left" vertical="top" wrapText="1"/>
    </xf>
    <xf numFmtId="0" fontId="0" fillId="10" borderId="136" xfId="0" applyFont="1" applyFill="1" applyBorder="1" applyAlignment="1" applyProtection="1">
      <alignment vertical="top"/>
      <protection locked="0"/>
    </xf>
    <xf numFmtId="0" fontId="0" fillId="10" borderId="136" xfId="0" applyFill="1" applyBorder="1" applyAlignment="1" applyProtection="1">
      <alignment vertical="top"/>
      <protection locked="0"/>
    </xf>
    <xf numFmtId="0" fontId="0" fillId="10" borderId="137" xfId="0" applyFont="1" applyFill="1" applyBorder="1" applyAlignment="1" applyProtection="1">
      <alignment vertical="top"/>
      <protection locked="0"/>
    </xf>
    <xf numFmtId="0" fontId="0" fillId="10" borderId="124" xfId="0" applyFont="1" applyFill="1" applyBorder="1" applyAlignment="1" applyProtection="1">
      <alignment vertical="top"/>
      <protection locked="0"/>
    </xf>
    <xf numFmtId="0" fontId="0" fillId="10" borderId="47" xfId="0" applyFill="1" applyBorder="1" applyAlignment="1" applyProtection="1">
      <alignment vertical="top" wrapText="1"/>
      <protection locked="0"/>
    </xf>
    <xf numFmtId="0" fontId="0" fillId="10" borderId="48" xfId="0" applyFill="1" applyBorder="1" applyAlignment="1" applyProtection="1">
      <alignment vertical="top" wrapText="1"/>
      <protection locked="0"/>
    </xf>
    <xf numFmtId="0" fontId="0" fillId="10" borderId="49" xfId="0" applyFill="1" applyBorder="1" applyAlignment="1" applyProtection="1">
      <alignment vertical="top" wrapText="1"/>
      <protection locked="0"/>
    </xf>
    <xf numFmtId="0" fontId="0" fillId="10" borderId="0" xfId="0" applyFill="1" applyBorder="1" applyAlignment="1" applyProtection="1">
      <alignment vertical="top" wrapText="1"/>
      <protection locked="0"/>
    </xf>
    <xf numFmtId="0" fontId="0" fillId="10" borderId="16" xfId="0" applyFill="1" applyBorder="1" applyAlignment="1" applyProtection="1">
      <alignment vertical="top" wrapText="1"/>
      <protection locked="0"/>
    </xf>
    <xf numFmtId="0" fontId="0" fillId="10" borderId="51" xfId="0" applyFill="1" applyBorder="1" applyAlignment="1" applyProtection="1">
      <alignment vertical="top" wrapText="1"/>
      <protection locked="0"/>
    </xf>
    <xf numFmtId="0" fontId="0" fillId="10" borderId="50" xfId="0" applyFill="1" applyBorder="1" applyAlignment="1" applyProtection="1">
      <alignment vertical="top" wrapText="1"/>
      <protection locked="0"/>
    </xf>
    <xf numFmtId="0" fontId="0" fillId="2" borderId="24" xfId="0" applyFill="1" applyBorder="1" applyAlignment="1" applyProtection="1">
      <alignment horizontal="left" vertical="top" wrapText="1"/>
    </xf>
    <xf numFmtId="0" fontId="0" fillId="2" borderId="0" xfId="0" applyFill="1" applyAlignment="1"/>
    <xf numFmtId="0" fontId="0" fillId="2" borderId="7" xfId="0" applyFill="1" applyBorder="1" applyAlignment="1">
      <alignment wrapText="1"/>
    </xf>
    <xf numFmtId="0" fontId="0" fillId="2" borderId="125" xfId="0" applyFill="1" applyBorder="1" applyAlignment="1">
      <alignment wrapText="1"/>
    </xf>
    <xf numFmtId="0" fontId="0" fillId="11" borderId="90" xfId="0" applyFill="1" applyBorder="1" applyAlignment="1"/>
    <xf numFmtId="0" fontId="0" fillId="2" borderId="126" xfId="0" applyFill="1" applyBorder="1" applyAlignment="1">
      <alignment wrapText="1"/>
    </xf>
    <xf numFmtId="0" fontId="0" fillId="2" borderId="125" xfId="0" applyFill="1" applyBorder="1" applyAlignment="1"/>
    <xf numFmtId="0" fontId="0" fillId="12" borderId="0" xfId="0" applyFill="1" applyAlignment="1" applyProtection="1">
      <protection locked="0"/>
    </xf>
    <xf numFmtId="0" fontId="0" fillId="12" borderId="0" xfId="0" applyFill="1" applyAlignment="1">
      <alignment wrapText="1"/>
    </xf>
    <xf numFmtId="0" fontId="0" fillId="12" borderId="0" xfId="0" applyFill="1" applyAlignment="1"/>
    <xf numFmtId="0" fontId="0" fillId="11" borderId="7" xfId="0" applyFill="1" applyBorder="1" applyAlignment="1">
      <alignment wrapText="1"/>
    </xf>
    <xf numFmtId="0" fontId="0" fillId="11" borderId="125" xfId="0" applyFill="1" applyBorder="1" applyAlignment="1">
      <alignment wrapText="1"/>
    </xf>
    <xf numFmtId="0" fontId="0" fillId="11" borderId="126" xfId="0" applyFill="1" applyBorder="1" applyAlignment="1">
      <alignment wrapText="1"/>
    </xf>
    <xf numFmtId="0" fontId="0" fillId="11" borderId="125" xfId="0" applyFill="1" applyBorder="1" applyAlignment="1"/>
    <xf numFmtId="0" fontId="0" fillId="2" borderId="90" xfId="0" applyFill="1" applyBorder="1" applyAlignment="1"/>
    <xf numFmtId="2" fontId="0" fillId="3" borderId="90" xfId="0" applyNumberFormat="1" applyFill="1" applyBorder="1" applyAlignment="1" applyProtection="1">
      <protection locked="0"/>
    </xf>
    <xf numFmtId="0" fontId="0" fillId="2" borderId="90" xfId="0" applyNumberFormat="1" applyFill="1" applyBorder="1" applyAlignment="1">
      <alignment horizontal="right"/>
    </xf>
    <xf numFmtId="0" fontId="0" fillId="3" borderId="90" xfId="0" applyFill="1" applyBorder="1" applyAlignment="1" applyProtection="1">
      <protection locked="0"/>
    </xf>
    <xf numFmtId="0" fontId="51" fillId="7" borderId="0" xfId="0" applyFont="1" applyFill="1" applyAlignment="1"/>
    <xf numFmtId="0" fontId="0" fillId="2" borderId="39" xfId="0" applyFill="1" applyBorder="1" applyAlignment="1"/>
    <xf numFmtId="0" fontId="2" fillId="2" borderId="39" xfId="0" applyFont="1" applyFill="1" applyBorder="1" applyAlignment="1"/>
    <xf numFmtId="0" fontId="2" fillId="2" borderId="94" xfId="0" applyFont="1" applyFill="1" applyBorder="1" applyAlignment="1">
      <alignment vertical="top"/>
    </xf>
    <xf numFmtId="0" fontId="0" fillId="2" borderId="65" xfId="0" applyFill="1" applyBorder="1" applyAlignment="1"/>
    <xf numFmtId="0" fontId="2" fillId="2" borderId="65" xfId="0" applyFont="1" applyFill="1" applyBorder="1" applyAlignment="1"/>
    <xf numFmtId="0" fontId="0" fillId="2" borderId="24" xfId="0" applyFill="1" applyBorder="1"/>
    <xf numFmtId="0" fontId="52" fillId="13" borderId="10" xfId="0" applyFont="1" applyFill="1" applyBorder="1" applyAlignment="1" applyProtection="1">
      <alignment horizontal="center" vertical="top"/>
    </xf>
    <xf numFmtId="0" fontId="52" fillId="13" borderId="90" xfId="0" applyFont="1" applyFill="1" applyBorder="1" applyAlignment="1" applyProtection="1">
      <alignment vertical="top" wrapText="1"/>
    </xf>
    <xf numFmtId="0" fontId="54" fillId="2" borderId="17" xfId="0" applyFont="1" applyFill="1" applyBorder="1" applyAlignment="1" applyProtection="1">
      <alignment horizontal="left" vertical="top" wrapText="1" indent="1"/>
    </xf>
    <xf numFmtId="0" fontId="54" fillId="2" borderId="14" xfId="0" applyFont="1" applyFill="1" applyBorder="1" applyAlignment="1" applyProtection="1">
      <alignment horizontal="left" vertical="top" wrapText="1" indent="1"/>
    </xf>
    <xf numFmtId="0" fontId="52" fillId="2" borderId="12" xfId="0" applyFont="1" applyFill="1" applyBorder="1" applyAlignment="1" applyProtection="1">
      <alignment vertical="top" wrapText="1"/>
    </xf>
    <xf numFmtId="0" fontId="52" fillId="2" borderId="14" xfId="0" applyFont="1" applyFill="1" applyBorder="1" applyAlignment="1" applyProtection="1">
      <alignment vertical="top" wrapText="1"/>
    </xf>
    <xf numFmtId="0" fontId="52" fillId="2" borderId="14" xfId="0" applyFont="1" applyFill="1" applyBorder="1" applyAlignment="1" applyProtection="1">
      <alignment horizontal="left" vertical="top" wrapText="1" indent="1"/>
    </xf>
    <xf numFmtId="0" fontId="57" fillId="2" borderId="14" xfId="0" applyFont="1" applyFill="1" applyBorder="1" applyAlignment="1" applyProtection="1">
      <alignment wrapText="1"/>
    </xf>
    <xf numFmtId="0" fontId="52" fillId="2" borderId="14" xfId="0" applyFont="1" applyFill="1" applyBorder="1" applyAlignment="1" applyProtection="1">
      <alignment horizontal="left" wrapText="1" indent="1"/>
    </xf>
    <xf numFmtId="0" fontId="54" fillId="2" borderId="14" xfId="0" applyFont="1" applyFill="1" applyBorder="1" applyAlignment="1" applyProtection="1">
      <alignment horizontal="left" vertical="top" wrapText="1" indent="2"/>
    </xf>
    <xf numFmtId="0" fontId="59" fillId="2" borderId="14" xfId="0" applyFont="1" applyFill="1" applyBorder="1" applyAlignment="1" applyProtection="1">
      <alignment horizontal="left" wrapText="1" indent="2"/>
    </xf>
    <xf numFmtId="0" fontId="52" fillId="2" borderId="14" xfId="0" applyFont="1" applyFill="1" applyBorder="1" applyAlignment="1" applyProtection="1">
      <alignment wrapText="1"/>
    </xf>
    <xf numFmtId="0" fontId="57" fillId="2" borderId="14" xfId="0" applyFont="1" applyFill="1" applyBorder="1" applyAlignment="1" applyProtection="1">
      <alignment horizontal="left" wrapText="1" indent="5"/>
    </xf>
    <xf numFmtId="0" fontId="59" fillId="2" borderId="14" xfId="0" applyFont="1" applyFill="1" applyBorder="1" applyAlignment="1" applyProtection="1">
      <alignment horizontal="left" wrapText="1" indent="1"/>
    </xf>
    <xf numFmtId="0" fontId="54" fillId="2" borderId="14" xfId="0" applyFont="1" applyFill="1" applyBorder="1" applyAlignment="1" applyProtection="1">
      <alignment horizontal="left" wrapText="1" indent="1"/>
    </xf>
    <xf numFmtId="0" fontId="52" fillId="2" borderId="12" xfId="0" applyFont="1" applyFill="1" applyBorder="1" applyAlignment="1" applyProtection="1">
      <alignment wrapText="1"/>
    </xf>
    <xf numFmtId="0" fontId="52" fillId="2" borderId="0" xfId="0" applyFont="1" applyFill="1" applyBorder="1" applyAlignment="1" applyProtection="1">
      <alignment wrapText="1"/>
    </xf>
    <xf numFmtId="0" fontId="59" fillId="2" borderId="0" xfId="0" applyFont="1" applyFill="1" applyBorder="1" applyAlignment="1" applyProtection="1">
      <alignment horizontal="left" vertical="top" wrapText="1" indent="2"/>
    </xf>
    <xf numFmtId="0" fontId="59" fillId="2" borderId="0" xfId="0" applyFont="1" applyFill="1" applyBorder="1" applyAlignment="1" applyProtection="1">
      <alignment horizontal="left" wrapText="1" indent="2"/>
    </xf>
    <xf numFmtId="0" fontId="59" fillId="2" borderId="17" xfId="0" applyFont="1" applyFill="1" applyBorder="1" applyAlignment="1" applyProtection="1">
      <alignment horizontal="left" wrapText="1" indent="2"/>
    </xf>
    <xf numFmtId="0" fontId="59" fillId="2" borderId="14" xfId="0" applyFont="1" applyFill="1" applyBorder="1" applyAlignment="1" applyProtection="1">
      <alignment horizontal="left" vertical="top" wrapText="1" indent="2"/>
    </xf>
    <xf numFmtId="0" fontId="52" fillId="13" borderId="90" xfId="0" applyFont="1" applyFill="1" applyBorder="1" applyAlignment="1" applyProtection="1">
      <alignment horizontal="center" vertical="top"/>
    </xf>
    <xf numFmtId="0" fontId="52" fillId="13" borderId="14" xfId="0" applyFont="1" applyFill="1" applyBorder="1" applyAlignment="1" applyProtection="1">
      <alignment horizontal="center" vertical="top"/>
    </xf>
    <xf numFmtId="0" fontId="52" fillId="13" borderId="23" xfId="0" applyFont="1" applyFill="1" applyBorder="1" applyAlignment="1" applyProtection="1">
      <alignment vertical="top" wrapText="1"/>
    </xf>
    <xf numFmtId="0" fontId="54" fillId="2" borderId="0" xfId="0" applyFont="1" applyFill="1" applyBorder="1" applyAlignment="1" applyProtection="1">
      <alignment horizontal="left" vertical="top" wrapText="1" indent="1"/>
    </xf>
    <xf numFmtId="0" fontId="52" fillId="2" borderId="0" xfId="0" applyFont="1" applyFill="1" applyBorder="1" applyAlignment="1" applyProtection="1">
      <alignment vertical="top" wrapText="1"/>
    </xf>
    <xf numFmtId="0" fontId="62" fillId="2" borderId="0" xfId="3" applyFont="1" applyFill="1" applyBorder="1" applyAlignment="1" applyProtection="1">
      <alignment horizontal="left" vertical="top" wrapText="1" indent="5"/>
    </xf>
    <xf numFmtId="0" fontId="52" fillId="2" borderId="11" xfId="0" applyFont="1" applyFill="1" applyBorder="1" applyAlignment="1" applyProtection="1">
      <alignment vertical="top" wrapText="1"/>
    </xf>
    <xf numFmtId="0" fontId="2" fillId="2" borderId="90" xfId="0" applyFont="1" applyFill="1" applyBorder="1"/>
    <xf numFmtId="0" fontId="63" fillId="13" borderId="90" xfId="0" applyFont="1" applyFill="1" applyBorder="1" applyAlignment="1" applyProtection="1">
      <alignment horizontal="center"/>
    </xf>
    <xf numFmtId="0" fontId="63" fillId="13" borderId="90" xfId="0" applyFont="1" applyFill="1" applyBorder="1" applyAlignment="1" applyProtection="1">
      <alignment wrapText="1"/>
    </xf>
    <xf numFmtId="0" fontId="63" fillId="2" borderId="90" xfId="0" applyFont="1" applyFill="1" applyBorder="1" applyAlignment="1" applyProtection="1">
      <alignment wrapText="1"/>
    </xf>
    <xf numFmtId="0" fontId="0" fillId="7" borderId="24" xfId="0" applyFill="1" applyBorder="1"/>
    <xf numFmtId="0" fontId="1" fillId="4" borderId="16" xfId="0" applyFont="1" applyFill="1" applyBorder="1" applyProtection="1"/>
    <xf numFmtId="0" fontId="1" fillId="4" borderId="16" xfId="0" applyFont="1" applyFill="1" applyBorder="1" applyAlignment="1" applyProtection="1">
      <alignment horizontal="left" vertical="top"/>
    </xf>
    <xf numFmtId="0" fontId="1" fillId="4" borderId="15" xfId="0" applyFont="1" applyFill="1" applyBorder="1" applyAlignment="1" applyProtection="1">
      <alignment horizontal="left" vertical="top"/>
    </xf>
    <xf numFmtId="0" fontId="0" fillId="7" borderId="23" xfId="0" applyFill="1" applyBorder="1"/>
    <xf numFmtId="0" fontId="1" fillId="4" borderId="94" xfId="0" applyFont="1" applyFill="1" applyBorder="1" applyAlignment="1" applyProtection="1">
      <alignment horizontal="left" vertical="top"/>
    </xf>
    <xf numFmtId="0" fontId="64" fillId="2" borderId="94" xfId="0" applyFont="1" applyFill="1" applyBorder="1" applyAlignment="1" applyProtection="1">
      <alignment horizontal="left" vertical="top"/>
    </xf>
    <xf numFmtId="0" fontId="0" fillId="4" borderId="23" xfId="0" applyFill="1" applyBorder="1" applyAlignment="1" applyProtection="1">
      <alignment horizontal="left" vertical="top"/>
    </xf>
    <xf numFmtId="0" fontId="0" fillId="7" borderId="22" xfId="0" applyFill="1" applyBorder="1"/>
    <xf numFmtId="0" fontId="1" fillId="4" borderId="18" xfId="0" applyFont="1" applyFill="1" applyBorder="1" applyAlignment="1" applyProtection="1">
      <alignment horizontal="left" vertical="top"/>
    </xf>
    <xf numFmtId="0" fontId="0" fillId="4" borderId="22" xfId="0" applyFill="1" applyBorder="1" applyAlignment="1" applyProtection="1">
      <alignment horizontal="left" vertical="top"/>
    </xf>
    <xf numFmtId="0" fontId="0" fillId="2" borderId="155" xfId="0" applyFill="1" applyBorder="1" applyAlignment="1" applyProtection="1"/>
    <xf numFmtId="0" fontId="0" fillId="2" borderId="39" xfId="0" applyFill="1" applyBorder="1" applyAlignment="1" applyProtection="1"/>
    <xf numFmtId="0" fontId="0" fillId="2" borderId="156" xfId="0" applyFill="1" applyBorder="1" applyAlignment="1" applyProtection="1"/>
    <xf numFmtId="0" fontId="2" fillId="2" borderId="157" xfId="0" applyFont="1" applyFill="1" applyBorder="1" applyProtection="1"/>
    <xf numFmtId="0" fontId="0" fillId="2" borderId="125" xfId="0" applyFill="1" applyBorder="1" applyAlignment="1" applyProtection="1"/>
    <xf numFmtId="0" fontId="0" fillId="2" borderId="94" xfId="0" applyFill="1" applyBorder="1" applyAlignment="1" applyProtection="1"/>
    <xf numFmtId="0" fontId="0" fillId="2" borderId="126" xfId="0" applyFill="1" applyBorder="1" applyAlignment="1" applyProtection="1"/>
    <xf numFmtId="0" fontId="2" fillId="2" borderId="6" xfId="0" applyFont="1" applyFill="1" applyBorder="1" applyProtection="1"/>
    <xf numFmtId="0" fontId="0" fillId="2" borderId="158" xfId="0" applyFill="1" applyBorder="1" applyAlignment="1" applyProtection="1"/>
    <xf numFmtId="0" fontId="0" fillId="2" borderId="159" xfId="0" applyFill="1" applyBorder="1" applyAlignment="1" applyProtection="1"/>
    <xf numFmtId="0" fontId="0" fillId="2" borderId="160" xfId="0" applyFill="1" applyBorder="1" applyAlignment="1" applyProtection="1"/>
    <xf numFmtId="0" fontId="2" fillId="2" borderId="3" xfId="0" applyFont="1" applyFill="1" applyBorder="1" applyAlignment="1" applyProtection="1">
      <alignment vertical="top"/>
    </xf>
    <xf numFmtId="0" fontId="0" fillId="2" borderId="0" xfId="0" applyFill="1" applyAlignment="1" applyProtection="1">
      <alignment horizontal="center"/>
    </xf>
    <xf numFmtId="0" fontId="0" fillId="2" borderId="23" xfId="0" applyFill="1" applyBorder="1"/>
    <xf numFmtId="0" fontId="0" fillId="2" borderId="22" xfId="0" applyFill="1" applyBorder="1"/>
    <xf numFmtId="0" fontId="57" fillId="13" borderId="90" xfId="0" applyFont="1" applyFill="1" applyBorder="1" applyAlignment="1" applyProtection="1">
      <alignment horizontal="center" vertical="top"/>
    </xf>
    <xf numFmtId="0" fontId="52" fillId="13" borderId="90" xfId="0" applyFont="1" applyFill="1" applyBorder="1" applyAlignment="1" applyProtection="1">
      <alignment wrapText="1"/>
    </xf>
    <xf numFmtId="0" fontId="54" fillId="13" borderId="24" xfId="0" applyFont="1" applyFill="1" applyBorder="1" applyAlignment="1" applyProtection="1">
      <alignment horizontal="left" vertical="top" wrapText="1" indent="1"/>
    </xf>
    <xf numFmtId="0" fontId="54" fillId="13" borderId="23" xfId="0" applyFont="1" applyFill="1" applyBorder="1" applyAlignment="1" applyProtection="1">
      <alignment horizontal="left" vertical="top" wrapText="1" indent="1"/>
    </xf>
    <xf numFmtId="0" fontId="52" fillId="13" borderId="22" xfId="0" applyFont="1" applyFill="1" applyBorder="1" applyAlignment="1" applyProtection="1">
      <alignment vertical="top" wrapText="1"/>
    </xf>
    <xf numFmtId="0" fontId="60" fillId="13" borderId="90" xfId="0" applyFont="1" applyFill="1" applyBorder="1" applyAlignment="1" applyProtection="1">
      <alignment vertical="top" wrapText="1"/>
    </xf>
    <xf numFmtId="0" fontId="52" fillId="2" borderId="24" xfId="0" applyFont="1" applyFill="1" applyBorder="1" applyAlignment="1" applyProtection="1">
      <alignment vertical="top" wrapText="1"/>
    </xf>
    <xf numFmtId="0" fontId="54" fillId="2" borderId="23" xfId="0" applyFont="1" applyFill="1" applyBorder="1" applyAlignment="1" applyProtection="1">
      <alignment horizontal="left" vertical="top" wrapText="1" indent="1"/>
    </xf>
    <xf numFmtId="0" fontId="52" fillId="2" borderId="22" xfId="0" applyFont="1" applyFill="1" applyBorder="1" applyAlignment="1" applyProtection="1">
      <alignment vertical="top" wrapText="1"/>
    </xf>
    <xf numFmtId="0" fontId="54" fillId="2" borderId="24" xfId="0" applyFont="1" applyFill="1" applyBorder="1" applyAlignment="1" applyProtection="1">
      <alignment horizontal="left" vertical="top" wrapText="1" indent="1"/>
    </xf>
    <xf numFmtId="0" fontId="52" fillId="2" borderId="23" xfId="0" applyFont="1" applyFill="1" applyBorder="1" applyAlignment="1" applyProtection="1">
      <alignment vertical="top" wrapText="1"/>
    </xf>
    <xf numFmtId="0" fontId="1" fillId="4" borderId="17" xfId="0" applyFont="1" applyFill="1" applyBorder="1" applyProtection="1"/>
    <xf numFmtId="0" fontId="0" fillId="4" borderId="16" xfId="0" applyFill="1" applyBorder="1" applyAlignment="1" applyProtection="1">
      <alignment horizontal="center" vertical="top"/>
    </xf>
    <xf numFmtId="0" fontId="0" fillId="4" borderId="16" xfId="0" applyFill="1" applyBorder="1" applyAlignment="1" applyProtection="1">
      <alignment horizontal="left" vertical="top"/>
    </xf>
    <xf numFmtId="0" fontId="0" fillId="4" borderId="15" xfId="0" applyFill="1" applyBorder="1" applyAlignment="1" applyProtection="1">
      <alignment horizontal="left" vertical="top"/>
    </xf>
    <xf numFmtId="0" fontId="1" fillId="4" borderId="12" xfId="0" applyFont="1" applyFill="1" applyBorder="1" applyProtection="1"/>
    <xf numFmtId="0" fontId="1" fillId="4" borderId="11" xfId="0" applyFont="1" applyFill="1" applyBorder="1" applyProtection="1"/>
    <xf numFmtId="0" fontId="1" fillId="4" borderId="11" xfId="0" applyFont="1" applyFill="1" applyBorder="1" applyAlignment="1" applyProtection="1">
      <alignment horizontal="center"/>
    </xf>
    <xf numFmtId="0" fontId="1" fillId="4" borderId="154" xfId="0" applyFont="1" applyFill="1" applyBorder="1" applyProtection="1"/>
    <xf numFmtId="0" fontId="1" fillId="4" borderId="129" xfId="0" applyFont="1" applyFill="1" applyBorder="1" applyAlignment="1" applyProtection="1">
      <alignment horizontal="left" vertical="top"/>
    </xf>
    <xf numFmtId="0" fontId="1" fillId="4" borderId="30" xfId="0" applyFont="1" applyFill="1" applyBorder="1" applyAlignment="1" applyProtection="1">
      <alignment horizontal="left" vertical="top"/>
    </xf>
    <xf numFmtId="0" fontId="0" fillId="2" borderId="165" xfId="0" applyFill="1" applyBorder="1" applyAlignment="1" applyProtection="1"/>
    <xf numFmtId="0" fontId="0" fillId="2" borderId="96" xfId="0" applyFill="1" applyBorder="1" applyAlignment="1" applyProtection="1"/>
    <xf numFmtId="0" fontId="0" fillId="2" borderId="166" xfId="0" applyFill="1" applyBorder="1" applyAlignment="1" applyProtection="1"/>
    <xf numFmtId="0" fontId="0" fillId="2" borderId="0" xfId="0" applyFont="1" applyFill="1"/>
    <xf numFmtId="0" fontId="52" fillId="13" borderId="90" xfId="0" applyFont="1" applyFill="1" applyBorder="1" applyAlignment="1">
      <alignment horizontal="center" vertical="top"/>
    </xf>
    <xf numFmtId="0" fontId="52" fillId="13" borderId="90" xfId="0" applyFont="1" applyFill="1" applyBorder="1" applyAlignment="1">
      <alignment vertical="top" wrapText="1"/>
    </xf>
    <xf numFmtId="0" fontId="52" fillId="2" borderId="24" xfId="0" applyFont="1" applyFill="1" applyBorder="1" applyAlignment="1">
      <alignment horizontal="left" vertical="top" wrapText="1" indent="1"/>
    </xf>
    <xf numFmtId="0" fontId="52" fillId="2" borderId="23" xfId="0" applyFont="1" applyFill="1" applyBorder="1" applyAlignment="1">
      <alignment horizontal="left" vertical="top" wrapText="1" indent="1"/>
    </xf>
    <xf numFmtId="0" fontId="52" fillId="2" borderId="22" xfId="0" applyFont="1" applyFill="1" applyBorder="1" applyAlignment="1">
      <alignment vertical="top" wrapText="1"/>
    </xf>
    <xf numFmtId="0" fontId="52" fillId="13" borderId="24" xfId="0" applyFont="1" applyFill="1" applyBorder="1" applyAlignment="1">
      <alignment horizontal="left" vertical="top" wrapText="1" indent="1"/>
    </xf>
    <xf numFmtId="0" fontId="52" fillId="13" borderId="23" xfId="0" applyFont="1" applyFill="1" applyBorder="1" applyAlignment="1">
      <alignment horizontal="left" vertical="top" wrapText="1" indent="1"/>
    </xf>
    <xf numFmtId="0" fontId="52" fillId="13" borderId="22" xfId="0" applyFont="1" applyFill="1" applyBorder="1" applyAlignment="1">
      <alignment horizontal="left" vertical="top" wrapText="1" indent="1"/>
    </xf>
    <xf numFmtId="0" fontId="0" fillId="7" borderId="0" xfId="0" applyFont="1" applyFill="1"/>
    <xf numFmtId="0" fontId="0" fillId="4" borderId="23" xfId="0" applyFont="1" applyFill="1" applyBorder="1" applyAlignment="1" applyProtection="1">
      <alignment horizontal="left" vertical="top"/>
    </xf>
    <xf numFmtId="0" fontId="0" fillId="4" borderId="22" xfId="0" applyFont="1" applyFill="1" applyBorder="1" applyAlignment="1" applyProtection="1">
      <alignment horizontal="left" vertical="top"/>
    </xf>
    <xf numFmtId="0" fontId="0" fillId="2" borderId="165" xfId="0" applyFont="1" applyFill="1" applyBorder="1" applyAlignment="1" applyProtection="1"/>
    <xf numFmtId="0" fontId="0" fillId="2" borderId="96" xfId="0" applyFont="1" applyFill="1" applyBorder="1" applyAlignment="1" applyProtection="1"/>
    <xf numFmtId="0" fontId="0" fillId="2" borderId="166" xfId="0" applyFont="1" applyFill="1" applyBorder="1" applyAlignment="1" applyProtection="1"/>
    <xf numFmtId="0" fontId="0" fillId="2" borderId="125" xfId="0" applyFont="1" applyFill="1" applyBorder="1" applyAlignment="1" applyProtection="1"/>
    <xf numFmtId="0" fontId="0" fillId="2" borderId="94" xfId="0" applyFont="1" applyFill="1" applyBorder="1" applyAlignment="1" applyProtection="1"/>
    <xf numFmtId="0" fontId="0" fillId="2" borderId="126" xfId="0" applyFont="1" applyFill="1" applyBorder="1" applyAlignment="1" applyProtection="1"/>
    <xf numFmtId="0" fontId="0" fillId="2" borderId="158" xfId="0" applyFont="1" applyFill="1" applyBorder="1" applyAlignment="1" applyProtection="1"/>
    <xf numFmtId="0" fontId="0" fillId="2" borderId="159" xfId="0" applyFont="1" applyFill="1" applyBorder="1" applyAlignment="1" applyProtection="1"/>
    <xf numFmtId="0" fontId="52" fillId="13" borderId="90" xfId="0" applyFont="1" applyFill="1" applyBorder="1" applyAlignment="1" applyProtection="1">
      <alignment horizontal="left" vertical="top"/>
    </xf>
    <xf numFmtId="0" fontId="52" fillId="13" borderId="90" xfId="0" applyFont="1" applyFill="1" applyBorder="1" applyAlignment="1" applyProtection="1">
      <alignment horizontal="left" vertical="top" wrapText="1"/>
    </xf>
    <xf numFmtId="0" fontId="52" fillId="2" borderId="23" xfId="0" applyFont="1" applyFill="1" applyBorder="1" applyAlignment="1" applyProtection="1">
      <alignment horizontal="left" vertical="top" wrapText="1"/>
    </xf>
    <xf numFmtId="0" fontId="52" fillId="2" borderId="22" xfId="0" applyFont="1" applyFill="1" applyBorder="1" applyAlignment="1" applyProtection="1">
      <alignment horizontal="left" vertical="top" wrapText="1"/>
    </xf>
    <xf numFmtId="0" fontId="63" fillId="13" borderId="22" xfId="0" applyFont="1" applyFill="1" applyBorder="1" applyAlignment="1" applyProtection="1">
      <alignment horizontal="center"/>
    </xf>
    <xf numFmtId="0" fontId="64" fillId="2" borderId="96" xfId="0" applyFont="1" applyFill="1" applyBorder="1" applyAlignment="1" applyProtection="1">
      <alignment vertical="top"/>
    </xf>
    <xf numFmtId="0" fontId="64" fillId="2" borderId="130" xfId="0" applyFont="1" applyFill="1" applyBorder="1" applyAlignment="1" applyProtection="1">
      <alignment vertical="top"/>
    </xf>
    <xf numFmtId="0" fontId="8" fillId="4" borderId="127" xfId="0" applyFont="1" applyFill="1" applyBorder="1" applyAlignment="1" applyProtection="1">
      <alignment vertical="top"/>
    </xf>
    <xf numFmtId="0" fontId="8" fillId="4" borderId="89" xfId="0" applyFont="1" applyFill="1" applyBorder="1" applyAlignment="1" applyProtection="1">
      <alignment vertical="top"/>
    </xf>
    <xf numFmtId="0" fontId="8" fillId="4" borderId="18" xfId="0" applyFont="1" applyFill="1" applyBorder="1" applyAlignment="1" applyProtection="1">
      <alignment vertical="top"/>
    </xf>
    <xf numFmtId="0" fontId="0" fillId="2" borderId="96" xfId="0" applyFill="1" applyBorder="1" applyAlignment="1" applyProtection="1">
      <alignment vertical="top" wrapText="1"/>
    </xf>
    <xf numFmtId="0" fontId="0" fillId="2" borderId="166" xfId="0" applyFill="1" applyBorder="1" applyAlignment="1" applyProtection="1">
      <alignment vertical="top" wrapText="1"/>
    </xf>
    <xf numFmtId="0" fontId="0" fillId="2" borderId="94" xfId="0" applyFill="1" applyBorder="1" applyAlignment="1" applyProtection="1">
      <alignment vertical="top" wrapText="1"/>
    </xf>
    <xf numFmtId="0" fontId="0" fillId="2" borderId="126" xfId="0" applyFill="1" applyBorder="1" applyAlignment="1" applyProtection="1">
      <alignment vertical="top" wrapText="1"/>
    </xf>
    <xf numFmtId="0" fontId="0" fillId="2" borderId="159" xfId="0" applyFill="1" applyBorder="1" applyAlignment="1" applyProtection="1">
      <alignment vertical="top" wrapText="1"/>
    </xf>
    <xf numFmtId="0" fontId="0" fillId="2" borderId="160" xfId="0" applyFill="1" applyBorder="1" applyAlignment="1" applyProtection="1">
      <alignment vertical="top" wrapText="1"/>
    </xf>
    <xf numFmtId="0" fontId="65" fillId="2" borderId="161" xfId="0" applyFont="1" applyFill="1" applyBorder="1" applyAlignment="1" applyProtection="1"/>
    <xf numFmtId="0" fontId="65" fillId="2" borderId="162" xfId="0" applyFont="1" applyFill="1" applyBorder="1" applyAlignment="1" applyProtection="1"/>
    <xf numFmtId="0" fontId="65" fillId="2" borderId="163" xfId="0" applyFont="1" applyFill="1" applyBorder="1" applyAlignment="1" applyProtection="1"/>
    <xf numFmtId="0" fontId="0" fillId="10" borderId="126" xfId="0" applyFill="1" applyBorder="1" applyAlignment="1" applyProtection="1">
      <protection locked="0"/>
    </xf>
    <xf numFmtId="0" fontId="0" fillId="14" borderId="126" xfId="0" applyFill="1" applyBorder="1" applyAlignment="1" applyProtection="1">
      <protection locked="0"/>
    </xf>
    <xf numFmtId="0" fontId="0" fillId="10" borderId="22" xfId="0" applyFill="1" applyBorder="1" applyProtection="1">
      <protection locked="0"/>
    </xf>
    <xf numFmtId="0" fontId="0" fillId="10" borderId="23" xfId="0" applyFill="1" applyBorder="1" applyProtection="1">
      <protection locked="0"/>
    </xf>
    <xf numFmtId="0" fontId="0" fillId="10" borderId="24" xfId="0" applyFill="1" applyBorder="1" applyProtection="1">
      <protection locked="0"/>
    </xf>
    <xf numFmtId="0" fontId="0" fillId="10" borderId="24" xfId="0" applyFill="1" applyBorder="1"/>
    <xf numFmtId="0" fontId="0" fillId="10" borderId="22" xfId="0" applyFont="1" applyFill="1" applyBorder="1" applyProtection="1">
      <protection locked="0"/>
    </xf>
    <xf numFmtId="0" fontId="0" fillId="10" borderId="23" xfId="0" applyFont="1" applyFill="1" applyBorder="1" applyProtection="1">
      <protection locked="0"/>
    </xf>
    <xf numFmtId="0" fontId="0" fillId="10" borderId="24" xfId="0" applyFont="1" applyFill="1" applyBorder="1" applyProtection="1">
      <protection locked="0"/>
    </xf>
    <xf numFmtId="0" fontId="2" fillId="15" borderId="6" xfId="0" applyFont="1" applyFill="1" applyBorder="1" applyAlignment="1">
      <alignment horizontal="left" vertical="top"/>
    </xf>
    <xf numFmtId="0" fontId="2" fillId="15" borderId="125" xfId="0" applyFont="1" applyFill="1" applyBorder="1" applyAlignment="1">
      <alignment horizontal="left" vertical="top" wrapText="1"/>
    </xf>
    <xf numFmtId="0" fontId="2" fillId="15" borderId="7" xfId="0" applyFont="1" applyFill="1" applyBorder="1" applyAlignment="1">
      <alignment horizontal="left" vertical="top"/>
    </xf>
    <xf numFmtId="0" fontId="2" fillId="15" borderId="7" xfId="0" applyFont="1" applyFill="1" applyBorder="1" applyAlignment="1">
      <alignment horizontal="left" vertical="top" wrapText="1"/>
    </xf>
    <xf numFmtId="0" fontId="2" fillId="7" borderId="125" xfId="0" applyFont="1" applyFill="1" applyBorder="1" applyAlignment="1">
      <alignment horizontal="left" vertical="top" wrapText="1"/>
    </xf>
    <xf numFmtId="0" fontId="0" fillId="7" borderId="7" xfId="0" applyFill="1" applyBorder="1" applyAlignment="1">
      <alignment horizontal="left" vertical="top"/>
    </xf>
    <xf numFmtId="0" fontId="0" fillId="7" borderId="7" xfId="0" applyFill="1" applyBorder="1" applyAlignment="1" applyProtection="1">
      <alignment horizontal="left" vertical="top"/>
      <protection locked="0"/>
    </xf>
    <xf numFmtId="0" fontId="0" fillId="15" borderId="29" xfId="0" applyFill="1" applyBorder="1" applyAlignment="1" applyProtection="1">
      <alignment horizontal="left" vertical="top"/>
      <protection locked="0"/>
    </xf>
    <xf numFmtId="0" fontId="0" fillId="15" borderId="7" xfId="0" applyFill="1" applyBorder="1" applyAlignment="1" applyProtection="1">
      <alignment horizontal="left" vertical="top"/>
      <protection locked="0"/>
    </xf>
    <xf numFmtId="0" fontId="1" fillId="4" borderId="0" xfId="0" applyFont="1" applyFill="1" applyAlignment="1">
      <alignment horizontal="left" vertical="top"/>
    </xf>
    <xf numFmtId="0" fontId="1" fillId="7" borderId="6" xfId="0" applyFont="1" applyFill="1" applyBorder="1" applyAlignment="1">
      <alignment horizontal="left" vertical="top"/>
    </xf>
    <xf numFmtId="0" fontId="5" fillId="2" borderId="22" xfId="0" applyFont="1" applyFill="1" applyBorder="1" applyAlignment="1" applyProtection="1">
      <alignment horizontal="center" vertical="top"/>
    </xf>
    <xf numFmtId="0" fontId="5" fillId="2" borderId="23" xfId="0" applyFont="1" applyFill="1" applyBorder="1" applyAlignment="1" applyProtection="1">
      <alignment horizontal="center" vertical="top"/>
    </xf>
    <xf numFmtId="0" fontId="2" fillId="2" borderId="23" xfId="0" applyFont="1" applyFill="1" applyBorder="1" applyAlignment="1" applyProtection="1">
      <alignment horizontal="left" vertical="top" wrapText="1"/>
    </xf>
    <xf numFmtId="0" fontId="0" fillId="10" borderId="23" xfId="0" applyFill="1" applyBorder="1" applyAlignment="1" applyProtection="1">
      <alignment vertical="top" wrapText="1"/>
      <protection locked="0"/>
    </xf>
    <xf numFmtId="0" fontId="0" fillId="0" borderId="31" xfId="0" applyFill="1" applyBorder="1" applyAlignment="1" applyProtection="1">
      <alignment vertical="top" wrapText="1"/>
    </xf>
    <xf numFmtId="0" fontId="0" fillId="0" borderId="37" xfId="0" applyFill="1" applyBorder="1" applyAlignment="1" applyProtection="1">
      <alignment vertical="top" wrapText="1"/>
    </xf>
    <xf numFmtId="0" fontId="0" fillId="0" borderId="24" xfId="0" applyFill="1" applyBorder="1" applyAlignment="1" applyProtection="1">
      <alignment vertical="top" wrapText="1"/>
    </xf>
    <xf numFmtId="0" fontId="0" fillId="0" borderId="90" xfId="0" applyFill="1" applyBorder="1" applyAlignment="1" applyProtection="1">
      <alignment vertical="top" wrapText="1"/>
    </xf>
    <xf numFmtId="0" fontId="0" fillId="0" borderId="0" xfId="0" applyFill="1" applyAlignment="1" applyProtection="1">
      <alignment vertical="top" wrapText="1"/>
    </xf>
    <xf numFmtId="0" fontId="31" fillId="8" borderId="105" xfId="0" applyFont="1" applyFill="1" applyBorder="1" applyAlignment="1" applyProtection="1">
      <alignment vertical="top" wrapText="1"/>
    </xf>
    <xf numFmtId="0" fontId="31" fillId="8" borderId="113" xfId="0" applyFont="1" applyFill="1" applyBorder="1" applyAlignment="1" applyProtection="1">
      <alignment vertical="top" wrapText="1"/>
    </xf>
    <xf numFmtId="0" fontId="0" fillId="2" borderId="90" xfId="0" applyFill="1" applyBorder="1" applyAlignment="1" applyProtection="1">
      <alignment vertical="top" wrapText="1"/>
    </xf>
    <xf numFmtId="0" fontId="16" fillId="2" borderId="13" xfId="0" applyFont="1" applyFill="1" applyBorder="1" applyAlignment="1" applyProtection="1">
      <alignment horizontal="left" vertical="top"/>
    </xf>
    <xf numFmtId="0" fontId="11" fillId="2" borderId="0" xfId="0" applyFont="1" applyFill="1" applyBorder="1" applyAlignment="1" applyProtection="1">
      <alignment horizontal="left" vertical="top"/>
    </xf>
    <xf numFmtId="0" fontId="11" fillId="2" borderId="14" xfId="0" applyFont="1" applyFill="1" applyBorder="1" applyAlignment="1" applyProtection="1">
      <alignment horizontal="left" vertical="top"/>
    </xf>
    <xf numFmtId="164" fontId="5" fillId="2" borderId="22" xfId="0" applyNumberFormat="1" applyFont="1" applyFill="1" applyBorder="1" applyAlignment="1" applyProtection="1">
      <alignment horizontal="center" vertical="top"/>
    </xf>
    <xf numFmtId="164" fontId="0" fillId="2" borderId="0" xfId="0" applyNumberFormat="1" applyFill="1" applyProtection="1"/>
    <xf numFmtId="0" fontId="0" fillId="2" borderId="23" xfId="0" applyFill="1" applyBorder="1" applyAlignment="1" applyProtection="1">
      <alignment vertical="top" wrapText="1"/>
    </xf>
    <xf numFmtId="0" fontId="0" fillId="2" borderId="16" xfId="0" applyFill="1" applyBorder="1" applyAlignment="1" applyProtection="1">
      <alignment horizontal="left" vertical="top"/>
    </xf>
    <xf numFmtId="0" fontId="23" fillId="5" borderId="16" xfId="0" applyFont="1" applyFill="1" applyBorder="1" applyAlignment="1" applyProtection="1">
      <alignment vertical="top"/>
    </xf>
    <xf numFmtId="0" fontId="12" fillId="5" borderId="16" xfId="0" applyFont="1" applyFill="1" applyBorder="1" applyAlignment="1" applyProtection="1">
      <alignment vertical="top"/>
    </xf>
    <xf numFmtId="0" fontId="25" fillId="5" borderId="16" xfId="0" applyFont="1" applyFill="1" applyBorder="1" applyAlignment="1" applyProtection="1">
      <alignment vertical="top"/>
    </xf>
    <xf numFmtId="0" fontId="5" fillId="0" borderId="22" xfId="0" applyFont="1" applyFill="1" applyBorder="1" applyAlignment="1" applyProtection="1">
      <alignment horizontal="center" vertical="top"/>
    </xf>
    <xf numFmtId="0" fontId="0" fillId="0" borderId="30" xfId="0" applyFill="1" applyBorder="1" applyAlignment="1" applyProtection="1">
      <alignment vertical="top" wrapText="1"/>
    </xf>
    <xf numFmtId="0" fontId="2" fillId="0" borderId="30" xfId="0" applyFont="1" applyFill="1" applyBorder="1" applyAlignment="1" applyProtection="1">
      <alignment horizontal="left" vertical="top" wrapText="1"/>
    </xf>
    <xf numFmtId="0" fontId="5" fillId="0" borderId="23" xfId="0" applyFont="1" applyFill="1" applyBorder="1" applyAlignment="1" applyProtection="1">
      <alignment horizontal="center" vertical="top"/>
    </xf>
    <xf numFmtId="0" fontId="2" fillId="0" borderId="31" xfId="0" applyFont="1" applyFill="1" applyBorder="1" applyAlignment="1" applyProtection="1">
      <alignment horizontal="left" vertical="top" wrapText="1"/>
    </xf>
    <xf numFmtId="0" fontId="0" fillId="0" borderId="36" xfId="0" applyFill="1" applyBorder="1" applyAlignment="1" applyProtection="1">
      <alignment vertical="top" wrapText="1"/>
    </xf>
    <xf numFmtId="0" fontId="2" fillId="0" borderId="36" xfId="0" applyFont="1" applyFill="1" applyBorder="1" applyAlignment="1" applyProtection="1">
      <alignment horizontal="left" vertical="top" wrapText="1"/>
    </xf>
    <xf numFmtId="0" fontId="0" fillId="0" borderId="46" xfId="0" applyFill="1" applyBorder="1" applyAlignment="1" applyProtection="1">
      <alignment vertical="top" wrapText="1"/>
    </xf>
    <xf numFmtId="0" fontId="2" fillId="0" borderId="46" xfId="0" applyFont="1" applyFill="1" applyBorder="1" applyAlignment="1" applyProtection="1">
      <alignment horizontal="left" vertical="top" wrapText="1"/>
    </xf>
    <xf numFmtId="0" fontId="0" fillId="0" borderId="24" xfId="0" applyFill="1" applyBorder="1" applyAlignment="1" applyProtection="1">
      <alignment vertical="top"/>
    </xf>
    <xf numFmtId="0" fontId="2" fillId="0" borderId="37" xfId="0" applyFont="1" applyFill="1" applyBorder="1" applyAlignment="1" applyProtection="1">
      <alignment horizontal="left" vertical="top" wrapText="1"/>
    </xf>
    <xf numFmtId="0" fontId="24" fillId="2" borderId="30" xfId="0" applyFont="1" applyFill="1" applyBorder="1" applyAlignment="1" applyProtection="1">
      <alignment vertical="top" wrapText="1"/>
    </xf>
    <xf numFmtId="0" fontId="28" fillId="2" borderId="30" xfId="0" applyFont="1" applyFill="1" applyBorder="1" applyAlignment="1" applyProtection="1">
      <alignment horizontal="left" vertical="top" wrapText="1"/>
    </xf>
    <xf numFmtId="0" fontId="28" fillId="2" borderId="36" xfId="0" applyFont="1" applyFill="1" applyBorder="1" applyAlignment="1" applyProtection="1">
      <alignment horizontal="left" vertical="top" wrapText="1"/>
    </xf>
    <xf numFmtId="0" fontId="28" fillId="2" borderId="31" xfId="0" applyFont="1" applyFill="1" applyBorder="1" applyAlignment="1" applyProtection="1">
      <alignment horizontal="left" vertical="top" wrapText="1"/>
    </xf>
    <xf numFmtId="0" fontId="24" fillId="2" borderId="31" xfId="0" applyFont="1" applyFill="1" applyBorder="1" applyAlignment="1" applyProtection="1">
      <alignment vertical="top" wrapText="1"/>
    </xf>
    <xf numFmtId="0" fontId="24" fillId="2" borderId="24" xfId="0" applyFont="1" applyFill="1" applyBorder="1" applyAlignment="1" applyProtection="1">
      <alignment vertical="top" wrapText="1"/>
    </xf>
    <xf numFmtId="0" fontId="28" fillId="2" borderId="46" xfId="0" applyFont="1" applyFill="1" applyBorder="1" applyAlignment="1" applyProtection="1">
      <alignment horizontal="left" vertical="top" wrapText="1"/>
    </xf>
    <xf numFmtId="0" fontId="28" fillId="2" borderId="23" xfId="0" applyFont="1" applyFill="1" applyBorder="1" applyAlignment="1" applyProtection="1">
      <alignment horizontal="left" vertical="top" wrapText="1"/>
    </xf>
    <xf numFmtId="0" fontId="0" fillId="0" borderId="15" xfId="0" applyFill="1" applyBorder="1" applyAlignment="1" applyProtection="1">
      <alignment vertical="top" wrapText="1"/>
    </xf>
    <xf numFmtId="0" fontId="2" fillId="2" borderId="22" xfId="0" applyFont="1" applyFill="1" applyBorder="1" applyAlignment="1" applyProtection="1">
      <alignment horizontal="left" vertical="top" wrapText="1"/>
    </xf>
    <xf numFmtId="0" fontId="24" fillId="0" borderId="30" xfId="0" applyFont="1" applyFill="1" applyBorder="1" applyAlignment="1" applyProtection="1">
      <alignment vertical="top" wrapText="1"/>
    </xf>
    <xf numFmtId="0" fontId="24" fillId="0" borderId="31" xfId="0" applyFont="1" applyFill="1" applyBorder="1" applyAlignment="1" applyProtection="1">
      <alignment vertical="top" wrapText="1"/>
    </xf>
    <xf numFmtId="0" fontId="24" fillId="0" borderId="24" xfId="0" applyFont="1" applyFill="1" applyBorder="1" applyAlignment="1" applyProtection="1">
      <alignment vertical="top" wrapText="1"/>
    </xf>
    <xf numFmtId="0" fontId="24" fillId="0" borderId="90" xfId="0" applyFont="1" applyFill="1" applyBorder="1" applyAlignment="1" applyProtection="1">
      <alignment vertical="top" wrapText="1"/>
    </xf>
    <xf numFmtId="0" fontId="24" fillId="0" borderId="0" xfId="0" applyFont="1" applyFill="1" applyAlignment="1" applyProtection="1">
      <alignment vertical="top" wrapText="1"/>
    </xf>
    <xf numFmtId="0" fontId="28" fillId="0" borderId="36" xfId="0" applyFont="1" applyFill="1" applyBorder="1" applyAlignment="1" applyProtection="1">
      <alignment horizontal="left" vertical="top" wrapText="1"/>
    </xf>
    <xf numFmtId="0" fontId="28" fillId="0" borderId="37" xfId="0" applyFont="1" applyFill="1" applyBorder="1" applyAlignment="1" applyProtection="1">
      <alignment horizontal="left" vertical="top" wrapText="1"/>
    </xf>
    <xf numFmtId="0" fontId="74" fillId="2" borderId="154" xfId="0" applyFont="1" applyFill="1" applyBorder="1" applyAlignment="1" applyProtection="1">
      <alignment horizontal="center" vertical="top"/>
    </xf>
    <xf numFmtId="0" fontId="24" fillId="2" borderId="1" xfId="0" applyFont="1" applyFill="1" applyBorder="1" applyAlignment="1" applyProtection="1">
      <alignment vertical="top" wrapText="1"/>
    </xf>
    <xf numFmtId="0" fontId="28" fillId="2" borderId="1" xfId="0" applyFont="1" applyFill="1" applyBorder="1" applyAlignment="1" applyProtection="1">
      <alignment horizontal="left" vertical="top" wrapText="1"/>
    </xf>
    <xf numFmtId="0" fontId="24" fillId="10" borderId="1" xfId="0" applyFont="1" applyFill="1" applyBorder="1" applyAlignment="1" applyProtection="1">
      <alignment vertical="top" wrapText="1"/>
      <protection locked="0"/>
    </xf>
    <xf numFmtId="0" fontId="24" fillId="2" borderId="13" xfId="0" applyFont="1" applyFill="1" applyBorder="1" applyAlignment="1" applyProtection="1">
      <alignment vertical="top"/>
    </xf>
    <xf numFmtId="0" fontId="24" fillId="2" borderId="0" xfId="0" applyFont="1" applyFill="1" applyBorder="1" applyAlignment="1" applyProtection="1">
      <alignment vertical="top"/>
    </xf>
    <xf numFmtId="0" fontId="24" fillId="2" borderId="1" xfId="0" applyFont="1" applyFill="1" applyBorder="1" applyAlignment="1" applyProtection="1">
      <alignment vertical="top"/>
    </xf>
    <xf numFmtId="164" fontId="74" fillId="2" borderId="22" xfId="0" applyNumberFormat="1" applyFont="1" applyFill="1" applyBorder="1" applyAlignment="1" applyProtection="1">
      <alignment horizontal="left" vertical="top"/>
    </xf>
    <xf numFmtId="0" fontId="24" fillId="10" borderId="51" xfId="0" applyFont="1" applyFill="1" applyBorder="1" applyAlignment="1" applyProtection="1">
      <alignment vertical="top" wrapText="1"/>
      <protection locked="0"/>
    </xf>
    <xf numFmtId="0" fontId="74" fillId="2" borderId="23" xfId="0" applyFont="1" applyFill="1" applyBorder="1" applyAlignment="1" applyProtection="1">
      <alignment horizontal="center" vertical="top"/>
    </xf>
    <xf numFmtId="0" fontId="24" fillId="10" borderId="48" xfId="0" applyFont="1" applyFill="1" applyBorder="1" applyAlignment="1" applyProtection="1">
      <alignment vertical="top" wrapText="1"/>
      <protection locked="0"/>
    </xf>
    <xf numFmtId="0" fontId="24" fillId="2" borderId="0" xfId="0" applyFont="1" applyFill="1" applyAlignment="1" applyProtection="1">
      <alignment vertical="top" wrapText="1"/>
    </xf>
    <xf numFmtId="0" fontId="24" fillId="2" borderId="36" xfId="0" applyFont="1" applyFill="1" applyBorder="1" applyAlignment="1" applyProtection="1">
      <alignment vertical="top" wrapText="1"/>
    </xf>
    <xf numFmtId="0" fontId="24" fillId="2" borderId="24" xfId="0" applyFont="1" applyFill="1" applyBorder="1" applyAlignment="1" applyProtection="1">
      <alignment vertical="top"/>
    </xf>
    <xf numFmtId="0" fontId="28" fillId="2" borderId="37" xfId="0" applyFont="1" applyFill="1" applyBorder="1" applyAlignment="1" applyProtection="1">
      <alignment horizontal="left" vertical="top" wrapText="1"/>
    </xf>
    <xf numFmtId="0" fontId="24" fillId="2" borderId="23" xfId="0" applyFont="1" applyFill="1" applyBorder="1" applyAlignment="1" applyProtection="1">
      <alignment vertical="top"/>
    </xf>
    <xf numFmtId="0" fontId="24" fillId="2" borderId="46" xfId="0" applyFont="1" applyFill="1" applyBorder="1" applyAlignment="1" applyProtection="1">
      <alignment vertical="top" wrapText="1"/>
    </xf>
    <xf numFmtId="0" fontId="24" fillId="10" borderId="23" xfId="0" applyFont="1" applyFill="1" applyBorder="1" applyAlignment="1" applyProtection="1">
      <alignment vertical="top" wrapText="1"/>
      <protection locked="0"/>
    </xf>
    <xf numFmtId="164" fontId="74" fillId="2" borderId="22" xfId="0" applyNumberFormat="1" applyFont="1" applyFill="1" applyBorder="1" applyAlignment="1" applyProtection="1">
      <alignment horizontal="center" vertical="top"/>
    </xf>
    <xf numFmtId="0" fontId="24" fillId="10" borderId="47" xfId="0" applyFont="1" applyFill="1" applyBorder="1" applyAlignment="1" applyProtection="1">
      <alignment vertical="top" wrapText="1"/>
      <protection locked="0"/>
    </xf>
    <xf numFmtId="164" fontId="74" fillId="2" borderId="23" xfId="0" applyNumberFormat="1" applyFont="1" applyFill="1" applyBorder="1" applyAlignment="1" applyProtection="1">
      <alignment horizontal="center" vertical="top"/>
    </xf>
    <xf numFmtId="0" fontId="24" fillId="2" borderId="37" xfId="0" applyFont="1" applyFill="1" applyBorder="1" applyAlignment="1" applyProtection="1">
      <alignment vertical="top" wrapText="1"/>
    </xf>
    <xf numFmtId="0" fontId="24" fillId="2" borderId="170" xfId="0" applyFont="1" applyFill="1" applyBorder="1" applyAlignment="1" applyProtection="1">
      <alignment vertical="top" wrapText="1"/>
    </xf>
    <xf numFmtId="0" fontId="24" fillId="10" borderId="49" xfId="0" applyFont="1" applyFill="1" applyBorder="1" applyAlignment="1" applyProtection="1">
      <alignment vertical="top" wrapText="1"/>
      <protection locked="0"/>
    </xf>
    <xf numFmtId="0" fontId="24" fillId="2" borderId="42" xfId="0" applyFont="1" applyFill="1" applyBorder="1" applyAlignment="1" applyProtection="1">
      <alignment horizontal="left" vertical="top"/>
    </xf>
    <xf numFmtId="164" fontId="74" fillId="0" borderId="22" xfId="0" applyNumberFormat="1" applyFont="1" applyFill="1" applyBorder="1" applyAlignment="1" applyProtection="1">
      <alignment horizontal="center" vertical="top"/>
    </xf>
    <xf numFmtId="0" fontId="24" fillId="2" borderId="41" xfId="0" applyFont="1" applyFill="1" applyBorder="1" applyAlignment="1" applyProtection="1">
      <alignment horizontal="left" vertical="top"/>
    </xf>
    <xf numFmtId="0" fontId="74" fillId="0" borderId="23" xfId="0" applyFont="1" applyFill="1" applyBorder="1" applyAlignment="1" applyProtection="1">
      <alignment horizontal="center" vertical="top"/>
    </xf>
    <xf numFmtId="0" fontId="24" fillId="0" borderId="36" xfId="0" applyFont="1" applyFill="1" applyBorder="1" applyAlignment="1" applyProtection="1">
      <alignment vertical="top" wrapText="1"/>
    </xf>
    <xf numFmtId="0" fontId="24" fillId="0" borderId="46" xfId="0" applyFont="1" applyFill="1" applyBorder="1" applyAlignment="1" applyProtection="1">
      <alignment vertical="top" wrapText="1"/>
    </xf>
    <xf numFmtId="0" fontId="24" fillId="2" borderId="43" xfId="0" applyFont="1" applyFill="1" applyBorder="1" applyAlignment="1" applyProtection="1">
      <alignment horizontal="left" vertical="top"/>
    </xf>
    <xf numFmtId="0" fontId="29" fillId="2" borderId="98" xfId="0" applyFont="1" applyFill="1" applyBorder="1" applyAlignment="1" applyProtection="1">
      <alignment vertical="top" wrapText="1"/>
    </xf>
    <xf numFmtId="0" fontId="2" fillId="2" borderId="65" xfId="0" applyFont="1" applyFill="1" applyBorder="1" applyAlignment="1" applyProtection="1">
      <alignment horizontal="left" vertical="top" wrapText="1"/>
    </xf>
    <xf numFmtId="0" fontId="29" fillId="2" borderId="105" xfId="0" applyFont="1" applyFill="1" applyBorder="1" applyAlignment="1" applyProtection="1">
      <alignment vertical="top" wrapText="1"/>
    </xf>
    <xf numFmtId="0" fontId="28" fillId="2" borderId="65" xfId="0" applyFont="1" applyFill="1" applyBorder="1" applyAlignment="1" applyProtection="1">
      <alignment horizontal="left" vertical="top" wrapText="1"/>
    </xf>
    <xf numFmtId="0" fontId="29" fillId="2" borderId="95" xfId="0" applyFont="1" applyFill="1" applyBorder="1" applyAlignment="1" applyProtection="1">
      <alignment vertical="top" wrapText="1"/>
    </xf>
    <xf numFmtId="0" fontId="2" fillId="2" borderId="94" xfId="0" applyFont="1" applyFill="1" applyBorder="1" applyAlignment="1" applyProtection="1">
      <alignment horizontal="left" vertical="top" wrapText="1"/>
    </xf>
    <xf numFmtId="0" fontId="29" fillId="2" borderId="97" xfId="0" applyFont="1" applyFill="1" applyBorder="1" applyAlignment="1" applyProtection="1">
      <alignment vertical="top" wrapText="1"/>
    </xf>
    <xf numFmtId="0" fontId="2" fillId="2" borderId="96" xfId="0" applyFont="1" applyFill="1" applyBorder="1" applyAlignment="1" applyProtection="1">
      <alignment horizontal="left" vertical="top" wrapText="1"/>
    </xf>
    <xf numFmtId="0" fontId="29" fillId="2" borderId="116" xfId="0" applyFont="1" applyFill="1" applyBorder="1" applyAlignment="1" applyProtection="1">
      <alignment vertical="top" wrapText="1"/>
    </xf>
    <xf numFmtId="0" fontId="2" fillId="2" borderId="89" xfId="0" applyFont="1" applyFill="1" applyBorder="1" applyAlignment="1" applyProtection="1">
      <alignment horizontal="left" vertical="top" wrapText="1"/>
    </xf>
    <xf numFmtId="0" fontId="0" fillId="10" borderId="173" xfId="0" applyFill="1" applyBorder="1" applyAlignment="1" applyProtection="1">
      <alignment vertical="top" wrapText="1"/>
      <protection locked="0"/>
    </xf>
    <xf numFmtId="0" fontId="0" fillId="10" borderId="168" xfId="0" applyFill="1" applyBorder="1" applyAlignment="1" applyProtection="1">
      <alignment vertical="top" wrapText="1"/>
      <protection locked="0"/>
    </xf>
    <xf numFmtId="0" fontId="0" fillId="10" borderId="174" xfId="0" applyFill="1" applyBorder="1" applyAlignment="1" applyProtection="1">
      <alignment vertical="top" wrapText="1"/>
    </xf>
    <xf numFmtId="0" fontId="0" fillId="10" borderId="175" xfId="0" applyFill="1" applyBorder="1" applyAlignment="1" applyProtection="1">
      <alignment vertical="top" wrapText="1"/>
      <protection locked="0"/>
    </xf>
    <xf numFmtId="0" fontId="0" fillId="10" borderId="11" xfId="0" applyFill="1" applyBorder="1" applyAlignment="1" applyProtection="1">
      <alignment vertical="top" wrapText="1"/>
      <protection locked="0"/>
    </xf>
    <xf numFmtId="0" fontId="0" fillId="10" borderId="171" xfId="0" applyFill="1" applyBorder="1" applyAlignment="1" applyProtection="1">
      <alignment vertical="top" wrapText="1"/>
      <protection locked="0"/>
    </xf>
    <xf numFmtId="0" fontId="0" fillId="2" borderId="11" xfId="0" applyFill="1" applyBorder="1" applyAlignment="1" applyProtection="1">
      <alignment vertical="top"/>
    </xf>
    <xf numFmtId="0" fontId="0" fillId="2" borderId="28" xfId="0" applyFill="1" applyBorder="1" applyAlignment="1" applyProtection="1">
      <alignment horizontal="left" vertical="top"/>
    </xf>
    <xf numFmtId="0" fontId="0" fillId="2" borderId="26" xfId="0" applyFill="1" applyBorder="1" applyAlignment="1" applyProtection="1">
      <alignment horizontal="left" vertical="top"/>
    </xf>
    <xf numFmtId="0" fontId="23" fillId="2" borderId="23" xfId="0" applyFont="1" applyFill="1" applyBorder="1" applyAlignment="1" applyProtection="1">
      <alignment horizontal="left" vertical="top" wrapText="1"/>
    </xf>
    <xf numFmtId="0" fontId="16" fillId="2" borderId="23" xfId="0" applyFont="1" applyFill="1" applyBorder="1" applyAlignment="1" applyProtection="1">
      <alignment horizontal="left" vertical="top" wrapText="1"/>
    </xf>
    <xf numFmtId="0" fontId="16" fillId="2" borderId="24" xfId="0" applyFont="1" applyFill="1" applyBorder="1" applyAlignment="1" applyProtection="1">
      <alignment horizontal="left" vertical="top" wrapText="1"/>
    </xf>
    <xf numFmtId="0" fontId="23" fillId="2" borderId="22" xfId="0" applyFont="1" applyFill="1" applyBorder="1" applyAlignment="1" applyProtection="1">
      <alignment vertical="top" wrapText="1"/>
    </xf>
    <xf numFmtId="0" fontId="17" fillId="2" borderId="22" xfId="0" applyFont="1" applyFill="1" applyBorder="1" applyAlignment="1" applyProtection="1">
      <alignment horizontal="left" vertical="top" wrapText="1"/>
    </xf>
    <xf numFmtId="0" fontId="17" fillId="2" borderId="23" xfId="0" applyFont="1" applyFill="1" applyBorder="1" applyAlignment="1" applyProtection="1">
      <alignment horizontal="left" vertical="top" wrapText="1"/>
    </xf>
    <xf numFmtId="0" fontId="0" fillId="2" borderId="23" xfId="0" applyFill="1" applyBorder="1" applyAlignment="1" applyProtection="1">
      <alignment horizontal="left" vertical="top" wrapText="1"/>
    </xf>
    <xf numFmtId="0" fontId="26" fillId="3" borderId="32" xfId="0" applyFont="1" applyFill="1" applyBorder="1" applyAlignment="1" applyProtection="1">
      <alignment horizontal="left" vertical="top"/>
      <protection locked="0"/>
    </xf>
    <xf numFmtId="0" fontId="24" fillId="2" borderId="26" xfId="0" applyFont="1" applyFill="1" applyBorder="1" applyAlignment="1" applyProtection="1">
      <alignment horizontal="left" vertical="top"/>
    </xf>
    <xf numFmtId="0" fontId="24" fillId="2" borderId="1" xfId="0" applyFont="1" applyFill="1" applyBorder="1" applyAlignment="1" applyProtection="1">
      <alignment horizontal="left" vertical="top"/>
    </xf>
    <xf numFmtId="0" fontId="24" fillId="2" borderId="28" xfId="0" applyFont="1" applyFill="1" applyBorder="1" applyAlignment="1" applyProtection="1">
      <alignment horizontal="left" vertical="top"/>
    </xf>
    <xf numFmtId="0" fontId="73" fillId="2" borderId="1" xfId="0" applyFont="1" applyFill="1" applyBorder="1" applyAlignment="1" applyProtection="1">
      <alignment horizontal="left" vertical="top"/>
    </xf>
    <xf numFmtId="0" fontId="75" fillId="3" borderId="32" xfId="0" applyFont="1" applyFill="1" applyBorder="1" applyAlignment="1" applyProtection="1">
      <alignment horizontal="left" vertical="top"/>
      <protection locked="0"/>
    </xf>
    <xf numFmtId="0" fontId="75" fillId="3" borderId="1" xfId="0" applyFont="1" applyFill="1" applyBorder="1" applyAlignment="1" applyProtection="1">
      <alignment horizontal="left" vertical="top"/>
      <protection locked="0"/>
    </xf>
    <xf numFmtId="0" fontId="23" fillId="0" borderId="23" xfId="0" applyFont="1" applyFill="1" applyBorder="1" applyAlignment="1" applyProtection="1">
      <alignment horizontal="left" vertical="top" wrapText="1"/>
    </xf>
    <xf numFmtId="0" fontId="23" fillId="0" borderId="24" xfId="0" applyFont="1" applyFill="1" applyBorder="1" applyAlignment="1" applyProtection="1">
      <alignment horizontal="left" vertical="top" wrapText="1"/>
    </xf>
    <xf numFmtId="0" fontId="2" fillId="2" borderId="83" xfId="0" applyFont="1" applyFill="1" applyBorder="1" applyAlignment="1" applyProtection="1">
      <alignment horizontal="left" vertical="top" wrapText="1"/>
    </xf>
    <xf numFmtId="0" fontId="2" fillId="2" borderId="88" xfId="0" applyFont="1" applyFill="1" applyBorder="1" applyAlignment="1" applyProtection="1">
      <alignment horizontal="left" vertical="top" wrapText="1"/>
    </xf>
    <xf numFmtId="0" fontId="0" fillId="2" borderId="22" xfId="0" applyFill="1" applyBorder="1" applyAlignment="1" applyProtection="1">
      <alignment vertical="top" wrapText="1"/>
    </xf>
    <xf numFmtId="15" fontId="0" fillId="3" borderId="82" xfId="0" applyNumberFormat="1" applyFill="1" applyBorder="1" applyAlignment="1" applyProtection="1">
      <alignment horizontal="center" vertical="top"/>
      <protection locked="0"/>
    </xf>
    <xf numFmtId="15" fontId="0" fillId="3" borderId="83" xfId="0" applyNumberFormat="1" applyFill="1" applyBorder="1" applyAlignment="1" applyProtection="1">
      <alignment horizontal="center" vertical="top"/>
      <protection locked="0"/>
    </xf>
    <xf numFmtId="0" fontId="24" fillId="10" borderId="50" xfId="0" applyFont="1" applyFill="1" applyBorder="1" applyAlignment="1" applyProtection="1">
      <alignment vertical="top" wrapText="1"/>
      <protection locked="0"/>
    </xf>
    <xf numFmtId="0" fontId="48" fillId="2" borderId="8" xfId="0" applyFont="1" applyFill="1" applyBorder="1" applyAlignment="1" applyProtection="1">
      <alignment horizontal="left" vertical="top" wrapText="1"/>
    </xf>
    <xf numFmtId="0" fontId="23" fillId="2" borderId="169" xfId="0" applyFont="1" applyFill="1" applyBorder="1" applyAlignment="1" applyProtection="1">
      <alignment horizontal="left" vertical="top" wrapText="1"/>
    </xf>
    <xf numFmtId="0" fontId="2" fillId="2" borderId="7" xfId="0" applyFont="1" applyFill="1" applyBorder="1" applyAlignment="1" applyProtection="1">
      <alignment vertical="top"/>
    </xf>
    <xf numFmtId="0" fontId="2" fillId="2" borderId="7" xfId="0" applyFont="1" applyFill="1" applyBorder="1" applyAlignment="1" applyProtection="1">
      <alignment vertical="top" wrapText="1"/>
    </xf>
    <xf numFmtId="0" fontId="24" fillId="2" borderId="24" xfId="0" applyFont="1" applyFill="1" applyBorder="1" applyAlignment="1" applyProtection="1">
      <alignment horizontal="left" vertical="top" wrapText="1"/>
    </xf>
    <xf numFmtId="0" fontId="24" fillId="2" borderId="23" xfId="0" applyFont="1" applyFill="1" applyBorder="1" applyAlignment="1" applyProtection="1">
      <alignment horizontal="left" vertical="top" wrapText="1"/>
    </xf>
    <xf numFmtId="0" fontId="24" fillId="2" borderId="24" xfId="0" applyFont="1" applyFill="1" applyBorder="1" applyAlignment="1" applyProtection="1">
      <alignment horizontal="left" vertical="top" wrapText="1"/>
    </xf>
    <xf numFmtId="0" fontId="24" fillId="2" borderId="22" xfId="0" applyFont="1" applyFill="1" applyBorder="1" applyAlignment="1" applyProtection="1">
      <alignment horizontal="left" vertical="top" wrapText="1"/>
    </xf>
    <xf numFmtId="0" fontId="24" fillId="2" borderId="23" xfId="0" applyFont="1" applyFill="1" applyBorder="1" applyAlignment="1" applyProtection="1">
      <alignment horizontal="left" vertical="top"/>
    </xf>
    <xf numFmtId="0" fontId="24" fillId="2" borderId="24" xfId="0" applyFont="1" applyFill="1" applyBorder="1" applyAlignment="1" applyProtection="1">
      <alignment horizontal="left" vertical="top"/>
    </xf>
    <xf numFmtId="0" fontId="23" fillId="2" borderId="22" xfId="0" applyFont="1" applyFill="1" applyBorder="1" applyAlignment="1" applyProtection="1">
      <alignment vertical="top"/>
    </xf>
    <xf numFmtId="0" fontId="23" fillId="2" borderId="22" xfId="0" applyFont="1" applyFill="1" applyBorder="1" applyAlignment="1" applyProtection="1">
      <alignment vertical="top" wrapText="1"/>
    </xf>
    <xf numFmtId="0" fontId="17" fillId="2" borderId="22" xfId="0" applyFont="1" applyFill="1" applyBorder="1" applyAlignment="1" applyProtection="1">
      <alignment horizontal="left" vertical="top" wrapText="1"/>
    </xf>
    <xf numFmtId="0" fontId="21" fillId="2" borderId="0" xfId="0" applyFont="1" applyFill="1" applyAlignment="1">
      <alignment horizontal="center" vertical="center"/>
    </xf>
    <xf numFmtId="0" fontId="49" fillId="2" borderId="0" xfId="0" applyFont="1" applyFill="1" applyAlignment="1">
      <alignment horizontal="center" vertical="center"/>
    </xf>
    <xf numFmtId="0" fontId="41" fillId="2" borderId="0" xfId="0" applyFont="1" applyFill="1" applyAlignment="1">
      <alignment horizontal="center" vertical="center"/>
    </xf>
    <xf numFmtId="0" fontId="39" fillId="2" borderId="0" xfId="0" applyFont="1" applyFill="1" applyAlignment="1">
      <alignment horizontal="center" vertical="center"/>
    </xf>
    <xf numFmtId="0" fontId="17" fillId="2" borderId="22" xfId="0" applyFont="1" applyFill="1" applyBorder="1" applyAlignment="1" applyProtection="1">
      <alignment horizontal="left" vertical="top" wrapText="1"/>
    </xf>
    <xf numFmtId="0" fontId="17" fillId="2" borderId="23" xfId="0" applyFont="1" applyFill="1" applyBorder="1" applyAlignment="1" applyProtection="1">
      <alignment horizontal="left" vertical="top" wrapText="1"/>
    </xf>
    <xf numFmtId="0" fontId="17" fillId="2" borderId="22" xfId="0" applyFont="1" applyFill="1" applyBorder="1" applyAlignment="1" applyProtection="1">
      <alignment vertical="top" wrapText="1"/>
    </xf>
    <xf numFmtId="0" fontId="0" fillId="0" borderId="23" xfId="0" applyBorder="1" applyAlignment="1">
      <alignment vertical="top" wrapText="1"/>
    </xf>
    <xf numFmtId="0" fontId="0" fillId="0" borderId="24" xfId="0" applyBorder="1" applyAlignment="1">
      <alignment vertical="top" wrapText="1"/>
    </xf>
    <xf numFmtId="0" fontId="17" fillId="2" borderId="24" xfId="0" applyFont="1" applyFill="1" applyBorder="1" applyAlignment="1" applyProtection="1">
      <alignment horizontal="left" vertical="top" wrapText="1"/>
    </xf>
    <xf numFmtId="0" fontId="0" fillId="0" borderId="24" xfId="0" applyBorder="1" applyAlignment="1">
      <alignment horizontal="left" vertical="top" wrapText="1"/>
    </xf>
    <xf numFmtId="0" fontId="0" fillId="0" borderId="23" xfId="0" applyBorder="1" applyAlignment="1">
      <alignment horizontal="left" vertical="top" wrapText="1"/>
    </xf>
    <xf numFmtId="0" fontId="23" fillId="2" borderId="22" xfId="0" applyFont="1" applyFill="1" applyBorder="1" applyAlignment="1" applyProtection="1">
      <alignment horizontal="left" vertical="top" wrapText="1"/>
    </xf>
    <xf numFmtId="0" fontId="23" fillId="2" borderId="23" xfId="0" applyFont="1" applyFill="1" applyBorder="1" applyAlignment="1" applyProtection="1">
      <alignment horizontal="left" vertical="top" wrapText="1"/>
    </xf>
    <xf numFmtId="0" fontId="23" fillId="2" borderId="22" xfId="0" applyFont="1" applyFill="1" applyBorder="1" applyAlignment="1" applyProtection="1">
      <alignment vertical="top" wrapText="1"/>
    </xf>
    <xf numFmtId="0" fontId="23" fillId="2" borderId="24" xfId="0" applyFont="1" applyFill="1" applyBorder="1" applyAlignment="1" applyProtection="1">
      <alignment horizontal="left" vertical="top" wrapText="1"/>
    </xf>
    <xf numFmtId="0" fontId="23" fillId="2" borderId="22" xfId="0" applyFont="1" applyFill="1" applyBorder="1" applyAlignment="1" applyProtection="1">
      <alignment horizontal="left" vertical="top"/>
    </xf>
    <xf numFmtId="0" fontId="23" fillId="2" borderId="23" xfId="0" applyFont="1" applyFill="1" applyBorder="1" applyAlignment="1" applyProtection="1">
      <alignment horizontal="left" vertical="top"/>
    </xf>
    <xf numFmtId="0" fontId="23" fillId="2" borderId="24" xfId="0" applyFont="1" applyFill="1" applyBorder="1" applyAlignment="1" applyProtection="1">
      <alignment horizontal="left" vertical="top"/>
    </xf>
    <xf numFmtId="0" fontId="24" fillId="2" borderId="23" xfId="0" applyFont="1" applyFill="1" applyBorder="1" applyAlignment="1" applyProtection="1">
      <alignment vertical="top"/>
    </xf>
    <xf numFmtId="0" fontId="0" fillId="0" borderId="24" xfId="0" applyBorder="1" applyAlignment="1">
      <alignment vertical="top"/>
    </xf>
    <xf numFmtId="0" fontId="24" fillId="2" borderId="22" xfId="0" applyFont="1" applyFill="1" applyBorder="1" applyAlignment="1" applyProtection="1">
      <alignment horizontal="left" vertical="top" wrapText="1"/>
    </xf>
    <xf numFmtId="0" fontId="24" fillId="2" borderId="24" xfId="0" applyFont="1" applyFill="1" applyBorder="1" applyAlignment="1" applyProtection="1">
      <alignment horizontal="left" vertical="top" wrapText="1"/>
    </xf>
    <xf numFmtId="0" fontId="24" fillId="2" borderId="23" xfId="0" applyFont="1" applyFill="1" applyBorder="1" applyAlignment="1" applyProtection="1">
      <alignment horizontal="left" vertical="top" wrapText="1"/>
    </xf>
    <xf numFmtId="0" fontId="47" fillId="2" borderId="22" xfId="0" applyFont="1" applyFill="1" applyBorder="1" applyAlignment="1" applyProtection="1">
      <alignment horizontal="left" vertical="top" wrapText="1"/>
    </xf>
    <xf numFmtId="0" fontId="47" fillId="2" borderId="23" xfId="0" applyFont="1" applyFill="1" applyBorder="1" applyAlignment="1" applyProtection="1">
      <alignment horizontal="left" vertical="top" wrapText="1"/>
    </xf>
    <xf numFmtId="0" fontId="47" fillId="2" borderId="24" xfId="0" applyFont="1" applyFill="1" applyBorder="1" applyAlignment="1" applyProtection="1">
      <alignment horizontal="left" vertical="top" wrapText="1"/>
    </xf>
    <xf numFmtId="0" fontId="5" fillId="2" borderId="185" xfId="0" applyFont="1" applyFill="1" applyBorder="1" applyAlignment="1" applyProtection="1">
      <alignment horizontal="left" vertical="top"/>
    </xf>
    <xf numFmtId="0" fontId="5" fillId="2" borderId="186" xfId="0" applyFont="1" applyFill="1" applyBorder="1" applyAlignment="1" applyProtection="1">
      <alignment horizontal="left" vertical="top"/>
    </xf>
    <xf numFmtId="0" fontId="5" fillId="2" borderId="187" xfId="0" applyFont="1" applyFill="1" applyBorder="1" applyAlignment="1" applyProtection="1">
      <alignment horizontal="left" vertical="top"/>
    </xf>
    <xf numFmtId="0" fontId="23" fillId="2" borderId="167" xfId="0" applyFont="1" applyFill="1" applyBorder="1" applyAlignment="1" applyProtection="1">
      <alignment horizontal="left" vertical="top" wrapText="1"/>
    </xf>
    <xf numFmtId="0" fontId="23" fillId="2" borderId="168" xfId="0" applyFont="1" applyFill="1" applyBorder="1" applyAlignment="1" applyProtection="1">
      <alignment horizontal="left" vertical="top" wrapText="1"/>
    </xf>
    <xf numFmtId="0" fontId="23" fillId="2" borderId="169" xfId="0" applyFont="1" applyFill="1" applyBorder="1" applyAlignment="1" applyProtection="1">
      <alignment horizontal="left" vertical="top" wrapText="1"/>
    </xf>
    <xf numFmtId="0" fontId="16" fillId="2" borderId="23" xfId="0" applyFont="1" applyFill="1" applyBorder="1" applyAlignment="1" applyProtection="1">
      <alignment horizontal="left" vertical="top" wrapText="1"/>
    </xf>
    <xf numFmtId="0" fontId="16" fillId="2" borderId="24" xfId="0" applyFont="1" applyFill="1" applyBorder="1" applyAlignment="1" applyProtection="1">
      <alignment horizontal="left" vertical="top" wrapText="1"/>
    </xf>
    <xf numFmtId="0" fontId="23" fillId="2" borderId="23" xfId="0" applyFont="1" applyFill="1" applyBorder="1" applyAlignment="1" applyProtection="1">
      <alignment vertical="top" wrapText="1"/>
    </xf>
    <xf numFmtId="0" fontId="0" fillId="2" borderId="33" xfId="0" applyFill="1" applyBorder="1" applyAlignment="1" applyProtection="1">
      <alignment horizontal="left" vertical="top"/>
    </xf>
    <xf numFmtId="0" fontId="0" fillId="2" borderId="32" xfId="0" applyFill="1" applyBorder="1" applyAlignment="1" applyProtection="1">
      <alignment horizontal="left" vertical="top"/>
    </xf>
    <xf numFmtId="0" fontId="0" fillId="2" borderId="34" xfId="0" applyFill="1" applyBorder="1" applyAlignment="1" applyProtection="1">
      <alignment horizontal="left" vertical="top"/>
    </xf>
    <xf numFmtId="0" fontId="0" fillId="2" borderId="22" xfId="0" applyFill="1" applyBorder="1" applyAlignment="1" applyProtection="1">
      <alignment horizontal="left" vertical="top" wrapText="1"/>
    </xf>
    <xf numFmtId="0" fontId="0" fillId="2" borderId="23" xfId="0" applyFill="1" applyBorder="1" applyAlignment="1" applyProtection="1">
      <alignment horizontal="left" vertical="top" wrapText="1"/>
    </xf>
    <xf numFmtId="0" fontId="0" fillId="2" borderId="24" xfId="0" applyFill="1" applyBorder="1" applyAlignment="1" applyProtection="1">
      <alignment horizontal="left" vertical="top"/>
    </xf>
    <xf numFmtId="0" fontId="0" fillId="2" borderId="23" xfId="0" applyFill="1" applyBorder="1" applyAlignment="1" applyProtection="1">
      <alignment horizontal="left" vertical="top"/>
    </xf>
    <xf numFmtId="0" fontId="26" fillId="3" borderId="33" xfId="0" applyFont="1" applyFill="1" applyBorder="1" applyAlignment="1" applyProtection="1">
      <alignment horizontal="left" vertical="top"/>
      <protection locked="0"/>
    </xf>
    <xf numFmtId="0" fontId="26" fillId="3" borderId="32" xfId="0" applyFont="1" applyFill="1" applyBorder="1" applyAlignment="1" applyProtection="1">
      <alignment horizontal="left" vertical="top"/>
      <protection locked="0"/>
    </xf>
    <xf numFmtId="0" fontId="26" fillId="3" borderId="34" xfId="0" applyFont="1" applyFill="1" applyBorder="1" applyAlignment="1" applyProtection="1">
      <alignment horizontal="left" vertical="top"/>
      <protection locked="0"/>
    </xf>
    <xf numFmtId="0" fontId="0" fillId="2" borderId="27" xfId="0" applyFill="1" applyBorder="1" applyAlignment="1" applyProtection="1">
      <alignment horizontal="left" vertical="top"/>
    </xf>
    <xf numFmtId="0" fontId="0" fillId="2" borderId="28" xfId="0" applyFill="1" applyBorder="1" applyAlignment="1" applyProtection="1">
      <alignment horizontal="left" vertical="top"/>
    </xf>
    <xf numFmtId="0" fontId="0" fillId="2" borderId="35" xfId="0" applyFill="1" applyBorder="1" applyAlignment="1" applyProtection="1">
      <alignment horizontal="left" vertical="top"/>
    </xf>
    <xf numFmtId="0" fontId="0" fillId="2" borderId="24" xfId="0" applyFill="1" applyBorder="1" applyAlignment="1" applyProtection="1">
      <alignment horizontal="left" vertical="top" wrapText="1"/>
    </xf>
    <xf numFmtId="0" fontId="24" fillId="2" borderId="33" xfId="0" applyFont="1" applyFill="1" applyBorder="1" applyAlignment="1" applyProtection="1">
      <alignment horizontal="left" vertical="top"/>
    </xf>
    <xf numFmtId="0" fontId="24" fillId="2" borderId="32" xfId="0" applyFont="1" applyFill="1" applyBorder="1" applyAlignment="1" applyProtection="1">
      <alignment horizontal="left" vertical="top"/>
    </xf>
    <xf numFmtId="0" fontId="24" fillId="2" borderId="34" xfId="0" applyFont="1" applyFill="1" applyBorder="1" applyAlignment="1" applyProtection="1">
      <alignment horizontal="left" vertical="top"/>
    </xf>
    <xf numFmtId="0" fontId="24" fillId="0" borderId="23" xfId="0" applyFont="1" applyBorder="1" applyAlignment="1">
      <alignment horizontal="left" vertical="top" wrapText="1"/>
    </xf>
    <xf numFmtId="0" fontId="0" fillId="2" borderId="22" xfId="0" applyFill="1" applyBorder="1" applyAlignment="1" applyProtection="1">
      <alignment horizontal="left" vertical="top"/>
    </xf>
    <xf numFmtId="0" fontId="0" fillId="2" borderId="197" xfId="0" applyFill="1" applyBorder="1" applyAlignment="1" applyProtection="1">
      <alignment horizontal="left" vertical="top"/>
    </xf>
    <xf numFmtId="0" fontId="0" fillId="2" borderId="198" xfId="0" applyFill="1" applyBorder="1" applyAlignment="1" applyProtection="1">
      <alignment horizontal="left" vertical="top"/>
    </xf>
    <xf numFmtId="0" fontId="0" fillId="2" borderId="199" xfId="0" applyFill="1" applyBorder="1" applyAlignment="1" applyProtection="1">
      <alignment horizontal="left" vertical="top"/>
    </xf>
    <xf numFmtId="0" fontId="0" fillId="8" borderId="200" xfId="0" applyFill="1" applyBorder="1" applyAlignment="1" applyProtection="1">
      <alignment horizontal="left" vertical="top"/>
    </xf>
    <xf numFmtId="0" fontId="0" fillId="8" borderId="180" xfId="0" applyFill="1" applyBorder="1" applyAlignment="1" applyProtection="1">
      <alignment horizontal="left" vertical="top"/>
    </xf>
    <xf numFmtId="0" fontId="0" fillId="8" borderId="181" xfId="0" applyFill="1" applyBorder="1" applyAlignment="1" applyProtection="1">
      <alignment horizontal="left" vertical="top"/>
    </xf>
    <xf numFmtId="0" fontId="0" fillId="8" borderId="179" xfId="0" applyFill="1" applyBorder="1" applyAlignment="1" applyProtection="1">
      <alignment horizontal="left" vertical="top"/>
    </xf>
    <xf numFmtId="0" fontId="0" fillId="0" borderId="179" xfId="0" applyFill="1" applyBorder="1" applyAlignment="1" applyProtection="1">
      <alignment horizontal="left" vertical="top"/>
    </xf>
    <xf numFmtId="0" fontId="0" fillId="0" borderId="180" xfId="0" applyFill="1" applyBorder="1" applyAlignment="1" applyProtection="1">
      <alignment horizontal="left" vertical="top"/>
    </xf>
    <xf numFmtId="0" fontId="0" fillId="0" borderId="181" xfId="0" applyFill="1" applyBorder="1" applyAlignment="1" applyProtection="1">
      <alignment horizontal="left" vertical="top"/>
    </xf>
    <xf numFmtId="0" fontId="0" fillId="2" borderId="46" xfId="0" applyFill="1" applyBorder="1" applyAlignment="1" applyProtection="1">
      <alignment horizontal="left" vertical="top"/>
    </xf>
    <xf numFmtId="0" fontId="0" fillId="2" borderId="31" xfId="0" applyFill="1" applyBorder="1" applyAlignment="1" applyProtection="1">
      <alignment horizontal="left" vertical="top"/>
    </xf>
    <xf numFmtId="0" fontId="24" fillId="2" borderId="167" xfId="0" applyFont="1" applyFill="1" applyBorder="1" applyAlignment="1" applyProtection="1">
      <alignment horizontal="left" vertical="top"/>
    </xf>
    <xf numFmtId="0" fontId="24" fillId="2" borderId="168" xfId="0" applyFont="1" applyFill="1" applyBorder="1" applyAlignment="1" applyProtection="1">
      <alignment horizontal="left" vertical="top"/>
    </xf>
    <xf numFmtId="0" fontId="24" fillId="2" borderId="169" xfId="0" applyFont="1" applyFill="1" applyBorder="1" applyAlignment="1" applyProtection="1">
      <alignment horizontal="left" vertical="top"/>
    </xf>
    <xf numFmtId="0" fontId="24" fillId="2" borderId="27" xfId="0" applyFont="1" applyFill="1" applyBorder="1" applyAlignment="1" applyProtection="1">
      <alignment horizontal="left" vertical="top"/>
    </xf>
    <xf numFmtId="0" fontId="24" fillId="2" borderId="28" xfId="0" applyFont="1" applyFill="1" applyBorder="1" applyAlignment="1" applyProtection="1">
      <alignment horizontal="left" vertical="top"/>
    </xf>
    <xf numFmtId="0" fontId="24" fillId="2" borderId="35" xfId="0" applyFont="1" applyFill="1" applyBorder="1" applyAlignment="1" applyProtection="1">
      <alignment horizontal="left" vertical="top"/>
    </xf>
    <xf numFmtId="0" fontId="0" fillId="2" borderId="176" xfId="0" applyFill="1" applyBorder="1" applyAlignment="1" applyProtection="1">
      <alignment vertical="top"/>
    </xf>
    <xf numFmtId="0" fontId="0" fillId="2" borderId="177" xfId="0" applyFill="1" applyBorder="1" applyAlignment="1" applyProtection="1">
      <alignment vertical="top"/>
    </xf>
    <xf numFmtId="0" fontId="0" fillId="2" borderId="178" xfId="0" applyFill="1" applyBorder="1" applyAlignment="1" applyProtection="1">
      <alignment vertical="top"/>
    </xf>
    <xf numFmtId="0" fontId="0" fillId="2" borderId="188" xfId="0" applyFill="1" applyBorder="1" applyAlignment="1" applyProtection="1">
      <alignment vertical="top"/>
    </xf>
    <xf numFmtId="0" fontId="0" fillId="2" borderId="189" xfId="0" applyFill="1" applyBorder="1" applyAlignment="1" applyProtection="1">
      <alignment vertical="top"/>
    </xf>
    <xf numFmtId="0" fontId="0" fillId="2" borderId="190" xfId="0" applyFill="1" applyBorder="1" applyAlignment="1" applyProtection="1">
      <alignment vertical="top"/>
    </xf>
    <xf numFmtId="0" fontId="0" fillId="2" borderId="102" xfId="0" applyFill="1" applyBorder="1" applyAlignment="1" applyProtection="1">
      <alignment horizontal="left" vertical="top"/>
    </xf>
    <xf numFmtId="0" fontId="0" fillId="10" borderId="25" xfId="0" applyFill="1" applyBorder="1" applyAlignment="1" applyProtection="1">
      <alignment horizontal="left" vertical="top" wrapText="1"/>
      <protection locked="0"/>
    </xf>
    <xf numFmtId="0" fontId="0" fillId="10" borderId="26" xfId="0" applyFill="1" applyBorder="1" applyAlignment="1" applyProtection="1">
      <alignment horizontal="left" vertical="top" wrapText="1"/>
      <protection locked="0"/>
    </xf>
    <xf numFmtId="0" fontId="0" fillId="10" borderId="101" xfId="0" applyFill="1" applyBorder="1" applyAlignment="1" applyProtection="1">
      <alignment horizontal="left" vertical="top" wrapText="1"/>
      <protection locked="0"/>
    </xf>
    <xf numFmtId="0" fontId="0" fillId="2" borderId="25" xfId="0" applyFill="1" applyBorder="1" applyAlignment="1" applyProtection="1">
      <alignment horizontal="left" vertical="top"/>
    </xf>
    <xf numFmtId="0" fontId="0" fillId="2" borderId="26" xfId="0" applyFill="1" applyBorder="1" applyAlignment="1" applyProtection="1">
      <alignment horizontal="left" vertical="top"/>
    </xf>
    <xf numFmtId="0" fontId="0" fillId="2" borderId="101" xfId="0" applyFill="1" applyBorder="1" applyAlignment="1" applyProtection="1">
      <alignment horizontal="left" vertical="top"/>
    </xf>
    <xf numFmtId="0" fontId="26" fillId="2" borderId="115" xfId="0" applyFont="1" applyFill="1" applyBorder="1" applyAlignment="1" applyProtection="1">
      <alignment horizontal="left" vertical="top"/>
      <protection locked="0"/>
    </xf>
    <xf numFmtId="0" fontId="26" fillId="2" borderId="92" xfId="0" applyFont="1" applyFill="1" applyBorder="1" applyAlignment="1" applyProtection="1">
      <alignment horizontal="left" vertical="top"/>
      <protection locked="0"/>
    </xf>
    <xf numFmtId="0" fontId="26" fillId="2" borderId="93" xfId="0" applyFont="1" applyFill="1" applyBorder="1" applyAlignment="1" applyProtection="1">
      <alignment horizontal="left" vertical="top"/>
      <protection locked="0"/>
    </xf>
    <xf numFmtId="0" fontId="29" fillId="0" borderId="115" xfId="0" applyFont="1" applyFill="1" applyBorder="1" applyAlignment="1" applyProtection="1">
      <alignment horizontal="left" vertical="top"/>
    </xf>
    <xf numFmtId="0" fontId="29" fillId="0" borderId="92" xfId="0" applyFont="1" applyFill="1" applyBorder="1" applyAlignment="1" applyProtection="1">
      <alignment horizontal="left" vertical="top"/>
    </xf>
    <xf numFmtId="0" fontId="29" fillId="0" borderId="93" xfId="0" applyFont="1" applyFill="1" applyBorder="1" applyAlignment="1" applyProtection="1">
      <alignment horizontal="left" vertical="top"/>
    </xf>
    <xf numFmtId="0" fontId="29" fillId="2" borderId="192" xfId="0" applyFont="1" applyFill="1" applyBorder="1" applyAlignment="1" applyProtection="1">
      <alignment horizontal="left" vertical="top"/>
    </xf>
    <xf numFmtId="0" fontId="29" fillId="2" borderId="193" xfId="0" applyFont="1" applyFill="1" applyBorder="1" applyAlignment="1" applyProtection="1">
      <alignment horizontal="left" vertical="top"/>
    </xf>
    <xf numFmtId="0" fontId="29" fillId="2" borderId="194" xfId="0" applyFont="1" applyFill="1" applyBorder="1" applyAlignment="1" applyProtection="1">
      <alignment horizontal="left" vertical="top"/>
    </xf>
    <xf numFmtId="0" fontId="26" fillId="2" borderId="195" xfId="0" applyFont="1" applyFill="1" applyBorder="1" applyAlignment="1" applyProtection="1">
      <alignment horizontal="left" vertical="top"/>
      <protection locked="0"/>
    </xf>
    <xf numFmtId="0" fontId="29" fillId="2" borderId="196" xfId="0" applyFont="1" applyFill="1" applyBorder="1" applyAlignment="1" applyProtection="1">
      <alignment horizontal="left" vertical="top"/>
    </xf>
    <xf numFmtId="0" fontId="29" fillId="2" borderId="171" xfId="0" applyFont="1" applyFill="1" applyBorder="1" applyAlignment="1" applyProtection="1">
      <alignment horizontal="left" vertical="top"/>
    </xf>
    <xf numFmtId="0" fontId="29" fillId="2" borderId="172" xfId="0" applyFont="1" applyFill="1" applyBorder="1" applyAlignment="1" applyProtection="1">
      <alignment horizontal="left" vertical="top"/>
    </xf>
    <xf numFmtId="0" fontId="0" fillId="2" borderId="182" xfId="0" applyFill="1" applyBorder="1" applyAlignment="1" applyProtection="1">
      <alignment vertical="top"/>
    </xf>
    <xf numFmtId="0" fontId="0" fillId="2" borderId="183" xfId="0" applyFill="1" applyBorder="1" applyAlignment="1" applyProtection="1">
      <alignment vertical="top"/>
    </xf>
    <xf numFmtId="0" fontId="0" fillId="2" borderId="184" xfId="0" applyFill="1" applyBorder="1" applyAlignment="1" applyProtection="1">
      <alignment vertical="top"/>
    </xf>
    <xf numFmtId="0" fontId="0" fillId="2" borderId="202" xfId="0" applyFill="1" applyBorder="1" applyAlignment="1" applyProtection="1">
      <alignment horizontal="left" vertical="top"/>
    </xf>
    <xf numFmtId="0" fontId="75" fillId="3" borderId="167" xfId="0" applyFont="1" applyFill="1" applyBorder="1" applyAlignment="1" applyProtection="1">
      <alignment horizontal="left" vertical="top"/>
      <protection locked="0"/>
    </xf>
    <xf numFmtId="0" fontId="75" fillId="3" borderId="168" xfId="0" applyFont="1" applyFill="1" applyBorder="1" applyAlignment="1" applyProtection="1">
      <alignment horizontal="left" vertical="top"/>
      <protection locked="0"/>
    </xf>
    <xf numFmtId="0" fontId="75" fillId="3" borderId="169" xfId="0" applyFont="1" applyFill="1" applyBorder="1" applyAlignment="1" applyProtection="1">
      <alignment horizontal="left" vertical="top"/>
      <protection locked="0"/>
    </xf>
    <xf numFmtId="0" fontId="0" fillId="2" borderId="201" xfId="0" applyFill="1" applyBorder="1" applyAlignment="1" applyProtection="1">
      <alignment horizontal="left" vertical="top"/>
    </xf>
    <xf numFmtId="0" fontId="73" fillId="2" borderId="167" xfId="0" applyFont="1" applyFill="1" applyBorder="1" applyAlignment="1" applyProtection="1">
      <alignment horizontal="left" vertical="top"/>
    </xf>
    <xf numFmtId="0" fontId="73" fillId="2" borderId="168" xfId="0" applyFont="1" applyFill="1" applyBorder="1" applyAlignment="1" applyProtection="1">
      <alignment horizontal="left" vertical="top"/>
    </xf>
    <xf numFmtId="0" fontId="73" fillId="2" borderId="169" xfId="0" applyFont="1" applyFill="1" applyBorder="1" applyAlignment="1" applyProtection="1">
      <alignment horizontal="left" vertical="top"/>
    </xf>
    <xf numFmtId="0" fontId="75" fillId="3" borderId="33" xfId="0" applyFont="1" applyFill="1" applyBorder="1" applyAlignment="1" applyProtection="1">
      <alignment horizontal="left" vertical="top"/>
      <protection locked="0"/>
    </xf>
    <xf numFmtId="0" fontId="75" fillId="3" borderId="32" xfId="0" applyFont="1" applyFill="1" applyBorder="1" applyAlignment="1" applyProtection="1">
      <alignment horizontal="left" vertical="top"/>
      <protection locked="0"/>
    </xf>
    <xf numFmtId="0" fontId="24" fillId="2" borderId="21" xfId="0" applyFont="1" applyFill="1" applyBorder="1" applyAlignment="1" applyProtection="1">
      <alignment horizontal="left" vertical="top"/>
    </xf>
    <xf numFmtId="0" fontId="23" fillId="0" borderId="22" xfId="0" applyFont="1" applyFill="1" applyBorder="1" applyAlignment="1" applyProtection="1">
      <alignment horizontal="left" vertical="top" wrapText="1"/>
    </xf>
    <xf numFmtId="0" fontId="23" fillId="0" borderId="23" xfId="0" applyFont="1" applyFill="1" applyBorder="1" applyAlignment="1" applyProtection="1">
      <alignment horizontal="left" vertical="top" wrapText="1"/>
    </xf>
    <xf numFmtId="0" fontId="23" fillId="0" borderId="24" xfId="0" applyFont="1" applyFill="1" applyBorder="1" applyAlignment="1" applyProtection="1">
      <alignment horizontal="left" vertical="top" wrapText="1"/>
    </xf>
    <xf numFmtId="0" fontId="24" fillId="2" borderId="8" xfId="0" applyFont="1" applyFill="1" applyBorder="1" applyAlignment="1" applyProtection="1">
      <alignment horizontal="left" vertical="top" wrapText="1"/>
    </xf>
    <xf numFmtId="0" fontId="24" fillId="2" borderId="9" xfId="0" applyFont="1" applyFill="1" applyBorder="1" applyAlignment="1" applyProtection="1">
      <alignment horizontal="left" vertical="top" wrapText="1"/>
    </xf>
    <xf numFmtId="0" fontId="2" fillId="2" borderId="82" xfId="0" applyFont="1" applyFill="1" applyBorder="1" applyAlignment="1" applyProtection="1">
      <alignment horizontal="left" vertical="top" wrapText="1"/>
    </xf>
    <xf numFmtId="0" fontId="2" fillId="2" borderId="83" xfId="0" applyFont="1" applyFill="1" applyBorder="1" applyAlignment="1" applyProtection="1">
      <alignment horizontal="left" vertical="top" wrapText="1"/>
    </xf>
    <xf numFmtId="0" fontId="2" fillId="2" borderId="88" xfId="0" applyFont="1" applyFill="1" applyBorder="1" applyAlignment="1" applyProtection="1">
      <alignment horizontal="left" vertical="top" wrapText="1"/>
    </xf>
    <xf numFmtId="0" fontId="32" fillId="8" borderId="113" xfId="0" applyFont="1" applyFill="1" applyBorder="1" applyAlignment="1" applyProtection="1">
      <alignment horizontal="center" vertical="top" wrapText="1"/>
    </xf>
    <xf numFmtId="0" fontId="32" fillId="8" borderId="114" xfId="0" applyFont="1" applyFill="1" applyBorder="1" applyAlignment="1" applyProtection="1">
      <alignment horizontal="center" vertical="top" wrapText="1"/>
    </xf>
    <xf numFmtId="0" fontId="0" fillId="2" borderId="154" xfId="0" applyFill="1" applyBorder="1" applyAlignment="1" applyProtection="1">
      <alignment horizontal="left" vertical="top" wrapText="1"/>
    </xf>
    <xf numFmtId="0" fontId="0" fillId="2" borderId="13" xfId="0" applyFill="1" applyBorder="1" applyAlignment="1" applyProtection="1">
      <alignment horizontal="left" vertical="top" wrapText="1"/>
    </xf>
    <xf numFmtId="0" fontId="0" fillId="2" borderId="191" xfId="0" applyFill="1" applyBorder="1" applyAlignment="1" applyProtection="1">
      <alignment horizontal="left" vertical="top" wrapText="1"/>
    </xf>
    <xf numFmtId="0" fontId="29" fillId="2" borderId="115" xfId="0" applyFont="1" applyFill="1" applyBorder="1" applyAlignment="1" applyProtection="1">
      <alignment horizontal="left" vertical="top" wrapText="1"/>
    </xf>
    <xf numFmtId="0" fontId="29" fillId="2" borderId="92" xfId="0" applyFont="1" applyFill="1" applyBorder="1" applyAlignment="1" applyProtection="1">
      <alignment horizontal="left" vertical="top" wrapText="1"/>
    </xf>
    <xf numFmtId="0" fontId="29" fillId="2" borderId="93" xfId="0" applyFont="1" applyFill="1" applyBorder="1" applyAlignment="1" applyProtection="1">
      <alignment horizontal="left" vertical="top" wrapText="1"/>
    </xf>
    <xf numFmtId="0" fontId="29" fillId="2" borderId="92" xfId="0" applyFont="1" applyFill="1" applyBorder="1" applyAlignment="1" applyProtection="1">
      <alignment horizontal="left" vertical="top"/>
    </xf>
    <xf numFmtId="0" fontId="29" fillId="2" borderId="93" xfId="0" applyFont="1" applyFill="1" applyBorder="1" applyAlignment="1" applyProtection="1">
      <alignment horizontal="left" vertical="top"/>
    </xf>
    <xf numFmtId="0" fontId="34" fillId="2" borderId="115" xfId="0" applyFont="1" applyFill="1" applyBorder="1" applyAlignment="1" applyProtection="1">
      <alignment horizontal="left" vertical="top" wrapText="1"/>
    </xf>
    <xf numFmtId="0" fontId="34" fillId="2" borderId="92" xfId="0" applyFont="1" applyFill="1" applyBorder="1" applyAlignment="1" applyProtection="1">
      <alignment horizontal="left" vertical="top" wrapText="1"/>
    </xf>
    <xf numFmtId="0" fontId="34" fillId="2" borderId="92" xfId="0" applyFont="1" applyFill="1" applyBorder="1" applyAlignment="1" applyProtection="1">
      <alignment horizontal="left" vertical="top"/>
    </xf>
    <xf numFmtId="0" fontId="34" fillId="2" borderId="93" xfId="0" applyFont="1" applyFill="1" applyBorder="1" applyAlignment="1" applyProtection="1">
      <alignment horizontal="left" vertical="top"/>
    </xf>
    <xf numFmtId="0" fontId="31" fillId="8" borderId="115" xfId="0" applyFont="1" applyFill="1" applyBorder="1" applyAlignment="1" applyProtection="1">
      <alignment vertical="top" wrapText="1"/>
    </xf>
    <xf numFmtId="0" fontId="0" fillId="0" borderId="92" xfId="0" applyBorder="1" applyAlignment="1">
      <alignment vertical="top" wrapText="1"/>
    </xf>
    <xf numFmtId="0" fontId="0" fillId="0" borderId="93" xfId="0" applyBorder="1" applyAlignment="1">
      <alignment vertical="top" wrapText="1"/>
    </xf>
    <xf numFmtId="0" fontId="31" fillId="8" borderId="104" xfId="0" applyFont="1" applyFill="1" applyBorder="1" applyAlignment="1" applyProtection="1">
      <alignment vertical="top" wrapText="1"/>
    </xf>
    <xf numFmtId="0" fontId="0" fillId="0" borderId="105" xfId="0" applyBorder="1" applyAlignment="1">
      <alignment vertical="top" wrapText="1"/>
    </xf>
    <xf numFmtId="0" fontId="0" fillId="0" borderId="106" xfId="0" applyBorder="1" applyAlignment="1">
      <alignment vertical="top" wrapText="1"/>
    </xf>
    <xf numFmtId="0" fontId="0" fillId="2" borderId="22" xfId="0" applyFill="1" applyBorder="1" applyAlignment="1" applyProtection="1">
      <alignment vertical="top" wrapText="1"/>
    </xf>
    <xf numFmtId="0" fontId="0" fillId="0" borderId="23" xfId="0" applyBorder="1" applyAlignment="1">
      <alignment vertical="top"/>
    </xf>
    <xf numFmtId="0" fontId="2" fillId="2" borderId="85" xfId="0" applyFont="1" applyFill="1" applyBorder="1" applyAlignment="1" applyProtection="1">
      <alignment horizontal="left" vertical="top" wrapText="1"/>
    </xf>
    <xf numFmtId="0" fontId="2" fillId="2" borderId="122" xfId="0" applyFont="1" applyFill="1" applyBorder="1" applyAlignment="1" applyProtection="1">
      <alignment horizontal="left" vertical="top" wrapText="1"/>
    </xf>
    <xf numFmtId="0" fontId="2" fillId="2" borderId="123" xfId="0" applyFont="1" applyFill="1" applyBorder="1" applyAlignment="1" applyProtection="1">
      <alignment horizontal="left" vertical="top" wrapText="1"/>
    </xf>
    <xf numFmtId="0" fontId="0" fillId="0" borderId="23" xfId="0" applyBorder="1" applyAlignment="1">
      <alignment horizontal="left" vertical="top"/>
    </xf>
    <xf numFmtId="0" fontId="0" fillId="0" borderId="24" xfId="0" applyBorder="1" applyAlignment="1">
      <alignment horizontal="left" vertical="top"/>
    </xf>
    <xf numFmtId="0" fontId="75" fillId="3" borderId="34" xfId="0" applyFont="1" applyFill="1" applyBorder="1" applyAlignment="1" applyProtection="1">
      <alignment horizontal="left" vertical="top"/>
      <protection locked="0"/>
    </xf>
    <xf numFmtId="0" fontId="0" fillId="0" borderId="22" xfId="0" applyFill="1" applyBorder="1" applyAlignment="1" applyProtection="1">
      <alignment horizontal="left" vertical="top" wrapText="1"/>
    </xf>
    <xf numFmtId="0" fontId="0" fillId="0" borderId="23" xfId="0" applyFill="1" applyBorder="1" applyAlignment="1" applyProtection="1">
      <alignment horizontal="left" vertical="top" wrapText="1"/>
    </xf>
    <xf numFmtId="0" fontId="0" fillId="0" borderId="23" xfId="0" applyFill="1" applyBorder="1" applyAlignment="1" applyProtection="1">
      <alignment horizontal="left" vertical="top"/>
    </xf>
    <xf numFmtId="0" fontId="0" fillId="0" borderId="24" xfId="0" applyFill="1" applyBorder="1" applyAlignment="1" applyProtection="1">
      <alignment horizontal="left" vertical="top"/>
    </xf>
    <xf numFmtId="0" fontId="24" fillId="2" borderId="167" xfId="0" applyFont="1" applyFill="1" applyBorder="1" applyAlignment="1" applyProtection="1">
      <alignment horizontal="left" vertical="top" wrapText="1"/>
    </xf>
    <xf numFmtId="0" fontId="24" fillId="2" borderId="168" xfId="0" applyFont="1" applyFill="1" applyBorder="1" applyAlignment="1" applyProtection="1">
      <alignment horizontal="left" vertical="top" wrapText="1"/>
    </xf>
    <xf numFmtId="0" fontId="24" fillId="0" borderId="169" xfId="0" applyFont="1" applyBorder="1" applyAlignment="1">
      <alignment horizontal="left" vertical="top" wrapText="1"/>
    </xf>
    <xf numFmtId="0" fontId="24" fillId="0" borderId="22" xfId="0" applyFont="1" applyFill="1" applyBorder="1" applyAlignment="1" applyProtection="1">
      <alignment horizontal="left" vertical="top" wrapText="1"/>
    </xf>
    <xf numFmtId="0" fontId="24" fillId="0" borderId="23" xfId="0" applyFont="1" applyFill="1" applyBorder="1" applyAlignment="1" applyProtection="1">
      <alignment horizontal="left" vertical="top" wrapText="1"/>
    </xf>
    <xf numFmtId="0" fontId="24" fillId="0" borderId="24" xfId="0" applyFont="1" applyBorder="1" applyAlignment="1">
      <alignment horizontal="left" vertical="top" wrapText="1"/>
    </xf>
    <xf numFmtId="0" fontId="0" fillId="2" borderId="170" xfId="0" applyFill="1" applyBorder="1" applyAlignment="1" applyProtection="1">
      <alignment horizontal="left" vertical="top" wrapText="1"/>
    </xf>
    <xf numFmtId="0" fontId="26" fillId="3" borderId="201" xfId="0" applyFont="1" applyFill="1" applyBorder="1" applyAlignment="1" applyProtection="1">
      <alignment horizontal="left" vertical="top"/>
      <protection locked="0"/>
    </xf>
    <xf numFmtId="0" fontId="40" fillId="2" borderId="0" xfId="0" applyFont="1" applyFill="1" applyBorder="1" applyAlignment="1" applyProtection="1">
      <alignment horizontal="left" vertical="top"/>
    </xf>
    <xf numFmtId="0" fontId="39" fillId="2" borderId="0" xfId="0" applyFont="1" applyFill="1" applyAlignment="1" applyProtection="1">
      <alignment horizontal="left" vertical="top" wrapText="1"/>
    </xf>
    <xf numFmtId="0" fontId="0" fillId="2" borderId="166" xfId="0" applyFill="1" applyBorder="1" applyAlignment="1" applyProtection="1">
      <alignment horizontal="left" vertical="top"/>
    </xf>
    <xf numFmtId="0" fontId="0" fillId="2" borderId="96" xfId="0" applyFill="1" applyBorder="1" applyAlignment="1" applyProtection="1">
      <alignment horizontal="left" vertical="top"/>
    </xf>
    <xf numFmtId="0" fontId="0" fillId="2" borderId="165" xfId="0" applyFill="1" applyBorder="1" applyAlignment="1" applyProtection="1">
      <alignment horizontal="left" vertical="top"/>
    </xf>
    <xf numFmtId="15" fontId="0" fillId="3" borderId="82" xfId="0" applyNumberFormat="1" applyFill="1" applyBorder="1" applyAlignment="1" applyProtection="1">
      <alignment horizontal="center" vertical="top"/>
      <protection locked="0"/>
    </xf>
    <xf numFmtId="15" fontId="0" fillId="3" borderId="83" xfId="0" applyNumberFormat="1" applyFill="1" applyBorder="1" applyAlignment="1" applyProtection="1">
      <alignment horizontal="center" vertical="top"/>
      <protection locked="0"/>
    </xf>
    <xf numFmtId="15" fontId="0" fillId="3" borderId="203" xfId="0" applyNumberFormat="1" applyFill="1" applyBorder="1" applyAlignment="1" applyProtection="1">
      <alignment horizontal="center" vertical="top"/>
      <protection locked="0"/>
    </xf>
    <xf numFmtId="15" fontId="0" fillId="3" borderId="85" xfId="0" applyNumberFormat="1" applyFill="1" applyBorder="1" applyAlignment="1" applyProtection="1">
      <alignment horizontal="center" vertical="top"/>
      <protection locked="0"/>
    </xf>
    <xf numFmtId="15" fontId="0" fillId="3" borderId="122" xfId="0" applyNumberFormat="1" applyFill="1" applyBorder="1" applyAlignment="1" applyProtection="1">
      <alignment horizontal="center" vertical="top"/>
      <protection locked="0"/>
    </xf>
    <xf numFmtId="15" fontId="0" fillId="3" borderId="204" xfId="0" applyNumberFormat="1" applyFill="1" applyBorder="1" applyAlignment="1" applyProtection="1">
      <alignment horizontal="center" vertical="top"/>
      <protection locked="0"/>
    </xf>
    <xf numFmtId="0" fontId="6" fillId="2" borderId="117" xfId="0" applyFont="1" applyFill="1" applyBorder="1" applyAlignment="1" applyProtection="1">
      <alignment horizontal="center" vertical="top"/>
    </xf>
    <xf numFmtId="0" fontId="6" fillId="2" borderId="118" xfId="0" applyFont="1" applyFill="1" applyBorder="1" applyAlignment="1" applyProtection="1">
      <alignment horizontal="center" vertical="top"/>
    </xf>
    <xf numFmtId="0" fontId="6" fillId="2" borderId="205" xfId="0" applyFont="1" applyFill="1" applyBorder="1" applyAlignment="1" applyProtection="1">
      <alignment horizontal="center" vertical="top"/>
    </xf>
    <xf numFmtId="0" fontId="42" fillId="2" borderId="134" xfId="0" applyFont="1" applyFill="1" applyBorder="1" applyAlignment="1" applyProtection="1">
      <alignment horizontal="left" vertical="center" wrapText="1"/>
    </xf>
    <xf numFmtId="0" fontId="42" fillId="2" borderId="133" xfId="0" applyFont="1" applyFill="1" applyBorder="1" applyAlignment="1" applyProtection="1">
      <alignment horizontal="left" vertical="center" wrapText="1"/>
    </xf>
    <xf numFmtId="0" fontId="42" fillId="2" borderId="134" xfId="0" applyFont="1" applyFill="1" applyBorder="1" applyAlignment="1" applyProtection="1">
      <alignment horizontal="left" vertical="center"/>
    </xf>
    <xf numFmtId="0" fontId="42" fillId="2" borderId="133" xfId="0" applyFont="1" applyFill="1" applyBorder="1" applyAlignment="1" applyProtection="1">
      <alignment horizontal="left" vertical="center"/>
    </xf>
    <xf numFmtId="0" fontId="0" fillId="2" borderId="126" xfId="0" applyFill="1" applyBorder="1" applyAlignment="1" applyProtection="1">
      <alignment horizontal="left" vertical="top"/>
    </xf>
    <xf numFmtId="0" fontId="0" fillId="2" borderId="94" xfId="0" applyFill="1" applyBorder="1" applyAlignment="1" applyProtection="1">
      <alignment horizontal="left" vertical="top"/>
    </xf>
    <xf numFmtId="0" fontId="0" fillId="2" borderId="125" xfId="0" applyFill="1" applyBorder="1" applyAlignment="1" applyProtection="1">
      <alignment horizontal="left" vertical="top"/>
    </xf>
    <xf numFmtId="0" fontId="6" fillId="2" borderId="206" xfId="0" applyFont="1" applyFill="1" applyBorder="1" applyAlignment="1" applyProtection="1">
      <alignment horizontal="left" vertical="top" wrapText="1"/>
    </xf>
    <xf numFmtId="0" fontId="6" fillId="2" borderId="89" xfId="0" applyFont="1" applyFill="1" applyBorder="1" applyAlignment="1" applyProtection="1">
      <alignment horizontal="left" vertical="top" wrapText="1"/>
    </xf>
    <xf numFmtId="0" fontId="6" fillId="2" borderId="207" xfId="0" applyFont="1" applyFill="1" applyBorder="1" applyAlignment="1" applyProtection="1">
      <alignment horizontal="left" vertical="top" wrapText="1"/>
    </xf>
    <xf numFmtId="0" fontId="44" fillId="2" borderId="8" xfId="0" applyFont="1" applyFill="1" applyBorder="1" applyAlignment="1" applyProtection="1">
      <alignment horizontal="left" vertical="top" wrapText="1"/>
    </xf>
    <xf numFmtId="0" fontId="44" fillId="2" borderId="9" xfId="0" applyFont="1" applyFill="1" applyBorder="1" applyAlignment="1" applyProtection="1">
      <alignment horizontal="left" vertical="top" wrapText="1"/>
    </xf>
    <xf numFmtId="0" fontId="24" fillId="10" borderId="50" xfId="0" applyFont="1" applyFill="1" applyBorder="1" applyAlignment="1" applyProtection="1">
      <alignment vertical="top" wrapText="1"/>
      <protection locked="0"/>
    </xf>
    <xf numFmtId="0" fontId="24" fillId="10" borderId="24" xfId="0" applyFont="1" applyFill="1" applyBorder="1" applyAlignment="1" applyProtection="1">
      <alignment vertical="top" wrapText="1"/>
      <protection locked="0"/>
    </xf>
    <xf numFmtId="0" fontId="0" fillId="2" borderId="29" xfId="0" applyFill="1" applyBorder="1" applyAlignment="1">
      <alignment horizontal="left" vertical="top" wrapText="1"/>
    </xf>
    <xf numFmtId="0" fontId="0" fillId="0" borderId="26" xfId="0" applyBorder="1" applyAlignment="1"/>
    <xf numFmtId="0" fontId="0" fillId="0" borderId="19" xfId="0" applyBorder="1" applyAlignment="1"/>
    <xf numFmtId="0" fontId="15" fillId="2" borderId="29" xfId="0" applyFont="1" applyFill="1" applyBorder="1" applyAlignment="1">
      <alignment horizontal="center" vertical="center"/>
    </xf>
    <xf numFmtId="0" fontId="37" fillId="4" borderId="0" xfId="0" applyFont="1" applyFill="1" applyBorder="1" applyAlignment="1">
      <alignment horizontal="center" vertical="top" wrapText="1"/>
    </xf>
    <xf numFmtId="0" fontId="37" fillId="4" borderId="132" xfId="0" applyFont="1" applyFill="1" applyBorder="1" applyAlignment="1">
      <alignment horizontal="center" vertical="top" wrapText="1"/>
    </xf>
    <xf numFmtId="0" fontId="19" fillId="2" borderId="0" xfId="0" applyFont="1" applyFill="1" applyBorder="1" applyAlignment="1">
      <alignment horizontal="left" vertical="top" wrapText="1"/>
    </xf>
    <xf numFmtId="0" fontId="19" fillId="2" borderId="132" xfId="0" applyFont="1" applyFill="1" applyBorder="1" applyAlignment="1">
      <alignment horizontal="left" vertical="top" wrapText="1"/>
    </xf>
    <xf numFmtId="0" fontId="0" fillId="2" borderId="26" xfId="0" applyFill="1" applyBorder="1" applyAlignment="1">
      <alignment horizontal="left" vertical="top" wrapText="1"/>
    </xf>
    <xf numFmtId="0" fontId="0" fillId="2" borderId="19" xfId="0" applyFill="1" applyBorder="1" applyAlignment="1">
      <alignment horizontal="left" vertical="top" wrapText="1"/>
    </xf>
    <xf numFmtId="0" fontId="0" fillId="2" borderId="7" xfId="0" applyFill="1" applyBorder="1" applyAlignment="1">
      <alignment horizontal="left" vertical="top" wrapText="1"/>
    </xf>
    <xf numFmtId="49" fontId="15" fillId="2" borderId="29" xfId="0" applyNumberFormat="1" applyFont="1" applyFill="1" applyBorder="1" applyAlignment="1">
      <alignment horizontal="center" vertical="center"/>
    </xf>
    <xf numFmtId="49" fontId="15" fillId="2" borderId="26" xfId="0" applyNumberFormat="1" applyFont="1" applyFill="1" applyBorder="1" applyAlignment="1">
      <alignment horizontal="center" vertical="center"/>
    </xf>
    <xf numFmtId="49" fontId="15" fillId="2" borderId="19" xfId="0" applyNumberFormat="1" applyFont="1" applyFill="1" applyBorder="1" applyAlignment="1">
      <alignment horizontal="center" vertical="center"/>
    </xf>
    <xf numFmtId="0" fontId="15" fillId="2" borderId="26" xfId="0" applyFont="1" applyFill="1" applyBorder="1" applyAlignment="1">
      <alignment horizontal="center" vertical="center"/>
    </xf>
    <xf numFmtId="0" fontId="15" fillId="2" borderId="19" xfId="0" applyFont="1" applyFill="1" applyBorder="1" applyAlignment="1">
      <alignment horizontal="center" vertical="center"/>
    </xf>
    <xf numFmtId="0" fontId="0" fillId="2" borderId="94" xfId="0" applyFill="1" applyBorder="1" applyAlignment="1">
      <alignment horizontal="left" vertical="top"/>
    </xf>
    <xf numFmtId="0" fontId="52" fillId="13" borderId="22" xfId="0" applyFont="1" applyFill="1" applyBorder="1" applyAlignment="1" applyProtection="1">
      <alignment horizontal="left" vertical="top"/>
    </xf>
    <xf numFmtId="0" fontId="52" fillId="13" borderId="23" xfId="0" applyFont="1" applyFill="1" applyBorder="1" applyAlignment="1" applyProtection="1">
      <alignment horizontal="left" vertical="top"/>
    </xf>
    <xf numFmtId="0" fontId="52" fillId="13" borderId="24" xfId="0" applyFont="1" applyFill="1" applyBorder="1" applyAlignment="1" applyProtection="1">
      <alignment horizontal="left" vertical="top"/>
    </xf>
    <xf numFmtId="0" fontId="8" fillId="4" borderId="18" xfId="0" applyFont="1" applyFill="1" applyBorder="1" applyAlignment="1" applyProtection="1">
      <alignment horizontal="center" vertical="top"/>
    </xf>
    <xf numFmtId="0" fontId="8" fillId="4" borderId="89" xfId="0" applyFont="1" applyFill="1" applyBorder="1" applyAlignment="1" applyProtection="1">
      <alignment horizontal="center" vertical="top"/>
    </xf>
    <xf numFmtId="0" fontId="8" fillId="4" borderId="127" xfId="0" applyFont="1" applyFill="1" applyBorder="1" applyAlignment="1" applyProtection="1">
      <alignment horizontal="center" vertical="top"/>
    </xf>
    <xf numFmtId="0" fontId="65" fillId="2" borderId="163" xfId="0" applyFont="1" applyFill="1" applyBorder="1" applyAlignment="1" applyProtection="1">
      <alignment horizontal="center"/>
    </xf>
    <xf numFmtId="0" fontId="65" fillId="2" borderId="162" xfId="0" applyFont="1" applyFill="1" applyBorder="1" applyAlignment="1" applyProtection="1">
      <alignment horizontal="center"/>
    </xf>
    <xf numFmtId="0" fontId="65" fillId="2" borderId="161" xfId="0" applyFont="1" applyFill="1" applyBorder="1" applyAlignment="1" applyProtection="1">
      <alignment horizontal="center"/>
    </xf>
    <xf numFmtId="0" fontId="64" fillId="2" borderId="128" xfId="0" applyFont="1" applyFill="1" applyBorder="1" applyAlignment="1" applyProtection="1">
      <alignment horizontal="center" vertical="top"/>
    </xf>
    <xf numFmtId="0" fontId="64" fillId="2" borderId="94" xfId="0" applyFont="1" applyFill="1" applyBorder="1" applyAlignment="1" applyProtection="1">
      <alignment horizontal="center" vertical="top"/>
    </xf>
    <xf numFmtId="0" fontId="61" fillId="13" borderId="154" xfId="0" applyFont="1" applyFill="1" applyBorder="1" applyAlignment="1" applyProtection="1">
      <alignment horizontal="center" vertical="top"/>
    </xf>
    <xf numFmtId="0" fontId="61" fillId="13" borderId="13" xfId="0" applyFont="1" applyFill="1" applyBorder="1" applyAlignment="1" applyProtection="1">
      <alignment horizontal="center" vertical="top"/>
    </xf>
    <xf numFmtId="0" fontId="57" fillId="13" borderId="22" xfId="0" applyFont="1" applyFill="1" applyBorder="1" applyAlignment="1" applyProtection="1">
      <alignment vertical="top" wrapText="1"/>
    </xf>
    <xf numFmtId="0" fontId="57" fillId="13" borderId="23" xfId="0" applyFont="1" applyFill="1" applyBorder="1" applyAlignment="1" applyProtection="1">
      <alignment vertical="top" wrapText="1"/>
    </xf>
    <xf numFmtId="0" fontId="52" fillId="13" borderId="22" xfId="0" applyFont="1" applyFill="1" applyBorder="1" applyAlignment="1" applyProtection="1">
      <alignment vertical="top" wrapText="1"/>
    </xf>
    <xf numFmtId="0" fontId="52" fillId="13" borderId="23" xfId="0" applyFont="1" applyFill="1" applyBorder="1" applyAlignment="1" applyProtection="1">
      <alignment vertical="top" wrapText="1"/>
    </xf>
    <xf numFmtId="0" fontId="52" fillId="13" borderId="24" xfId="0" applyFont="1" applyFill="1" applyBorder="1" applyAlignment="1" applyProtection="1">
      <alignment vertical="top" wrapText="1"/>
    </xf>
    <xf numFmtId="0" fontId="52" fillId="13" borderId="12" xfId="0" applyFont="1" applyFill="1" applyBorder="1" applyAlignment="1" applyProtection="1">
      <alignment horizontal="center" vertical="top"/>
    </xf>
    <xf numFmtId="0" fontId="52" fillId="13" borderId="14" xfId="0" applyFont="1" applyFill="1" applyBorder="1" applyAlignment="1" applyProtection="1">
      <alignment horizontal="center" vertical="top"/>
    </xf>
    <xf numFmtId="0" fontId="52" fillId="13" borderId="17" xfId="0" applyFont="1" applyFill="1" applyBorder="1" applyAlignment="1" applyProtection="1">
      <alignment horizontal="center" vertical="top"/>
    </xf>
    <xf numFmtId="0" fontId="53" fillId="3" borderId="33" xfId="0" applyFont="1" applyFill="1" applyBorder="1" applyAlignment="1" applyProtection="1">
      <alignment horizontal="center" vertical="center"/>
      <protection locked="0"/>
    </xf>
    <xf numFmtId="0" fontId="53" fillId="3" borderId="32" xfId="0" applyFont="1" applyFill="1" applyBorder="1" applyAlignment="1" applyProtection="1">
      <alignment horizontal="center" vertical="center"/>
      <protection locked="0"/>
    </xf>
    <xf numFmtId="0" fontId="53" fillId="3" borderId="34" xfId="0" applyFont="1" applyFill="1" applyBorder="1" applyAlignment="1" applyProtection="1">
      <alignment horizontal="center" vertical="center"/>
      <protection locked="0"/>
    </xf>
    <xf numFmtId="0" fontId="61" fillId="13" borderId="15" xfId="0" applyFont="1" applyFill="1" applyBorder="1" applyAlignment="1" applyProtection="1">
      <alignment horizontal="center" vertical="top"/>
    </xf>
    <xf numFmtId="0" fontId="57" fillId="13" borderId="24" xfId="0" applyFont="1" applyFill="1" applyBorder="1" applyAlignment="1" applyProtection="1">
      <alignment vertical="top" wrapText="1"/>
    </xf>
    <xf numFmtId="0" fontId="56" fillId="13" borderId="154" xfId="0" applyFont="1" applyFill="1" applyBorder="1" applyAlignment="1" applyProtection="1">
      <alignment horizontal="center" vertical="top"/>
    </xf>
    <xf numFmtId="0" fontId="56" fillId="13" borderId="13" xfId="0" applyFont="1" applyFill="1" applyBorder="1" applyAlignment="1" applyProtection="1">
      <alignment horizontal="center" vertical="top"/>
    </xf>
    <xf numFmtId="0" fontId="56" fillId="13" borderId="15" xfId="0" applyFont="1" applyFill="1" applyBorder="1" applyAlignment="1" applyProtection="1">
      <alignment horizontal="center" vertical="top"/>
    </xf>
    <xf numFmtId="0" fontId="60" fillId="2" borderId="12" xfId="0" applyFont="1" applyFill="1" applyBorder="1" applyAlignment="1" applyProtection="1">
      <alignment vertical="top" wrapText="1"/>
    </xf>
    <xf numFmtId="0" fontId="60" fillId="2" borderId="14" xfId="0" applyFont="1" applyFill="1" applyBorder="1" applyAlignment="1" applyProtection="1">
      <alignment vertical="top" wrapText="1"/>
    </xf>
    <xf numFmtId="0" fontId="60" fillId="2" borderId="17" xfId="0" applyFont="1" applyFill="1" applyBorder="1" applyAlignment="1" applyProtection="1">
      <alignment vertical="top" wrapText="1"/>
    </xf>
    <xf numFmtId="0" fontId="60" fillId="2" borderId="0" xfId="0" applyFont="1" applyFill="1" applyBorder="1" applyAlignment="1" applyProtection="1">
      <alignment vertical="top" wrapText="1"/>
    </xf>
    <xf numFmtId="0" fontId="56" fillId="0" borderId="154" xfId="0" applyFont="1" applyBorder="1" applyAlignment="1" applyProtection="1">
      <alignment horizontal="center" vertical="top" wrapText="1"/>
    </xf>
    <xf numFmtId="0" fontId="56" fillId="0" borderId="13" xfId="0" applyFont="1" applyBorder="1" applyAlignment="1" applyProtection="1">
      <alignment horizontal="center" vertical="top" wrapText="1"/>
    </xf>
    <xf numFmtId="0" fontId="56" fillId="0" borderId="23" xfId="0" applyFont="1" applyBorder="1" applyAlignment="1" applyProtection="1">
      <alignment horizontal="center" vertical="top" wrapText="1"/>
    </xf>
    <xf numFmtId="0" fontId="52" fillId="0" borderId="23" xfId="0" applyFont="1" applyBorder="1" applyAlignment="1" applyProtection="1">
      <alignment vertical="top" wrapText="1"/>
    </xf>
    <xf numFmtId="0" fontId="52" fillId="13" borderId="90" xfId="0" applyFont="1" applyFill="1" applyBorder="1" applyAlignment="1" applyProtection="1">
      <alignment vertical="top" wrapText="1"/>
    </xf>
    <xf numFmtId="0" fontId="56" fillId="0" borderId="22" xfId="0" applyFont="1" applyBorder="1" applyAlignment="1" applyProtection="1">
      <alignment horizontal="center" vertical="top" wrapText="1"/>
    </xf>
    <xf numFmtId="0" fontId="56" fillId="0" borderId="24" xfId="0" applyFont="1" applyBorder="1" applyAlignment="1" applyProtection="1">
      <alignment horizontal="center" vertical="top" wrapText="1"/>
    </xf>
    <xf numFmtId="0" fontId="52" fillId="0" borderId="22" xfId="0" applyFont="1" applyBorder="1" applyAlignment="1" applyProtection="1">
      <alignment vertical="top" wrapText="1"/>
    </xf>
    <xf numFmtId="0" fontId="52" fillId="0" borderId="24" xfId="0" applyFont="1" applyBorder="1" applyAlignment="1" applyProtection="1">
      <alignment vertical="top" wrapText="1"/>
    </xf>
    <xf numFmtId="0" fontId="52" fillId="13" borderId="90" xfId="0" applyFont="1" applyFill="1" applyBorder="1" applyAlignment="1" applyProtection="1">
      <alignment horizontal="center" vertical="top"/>
    </xf>
    <xf numFmtId="0" fontId="53" fillId="3" borderId="22" xfId="0" applyFont="1" applyFill="1" applyBorder="1" applyAlignment="1" applyProtection="1">
      <alignment horizontal="center" vertical="center"/>
      <protection locked="0"/>
    </xf>
    <xf numFmtId="0" fontId="53" fillId="3" borderId="23" xfId="0" applyFont="1" applyFill="1" applyBorder="1" applyAlignment="1" applyProtection="1">
      <alignment horizontal="center" vertical="center"/>
      <protection locked="0"/>
    </xf>
    <xf numFmtId="0" fontId="53" fillId="3" borderId="24" xfId="0" applyFont="1" applyFill="1" applyBorder="1" applyAlignment="1" applyProtection="1">
      <alignment horizontal="center" vertical="center"/>
      <protection locked="0"/>
    </xf>
    <xf numFmtId="0" fontId="53" fillId="3" borderId="90" xfId="0" applyFont="1" applyFill="1" applyBorder="1" applyAlignment="1" applyProtection="1">
      <alignment horizontal="center" vertical="center"/>
      <protection locked="0"/>
    </xf>
    <xf numFmtId="0" fontId="52" fillId="13" borderId="10" xfId="0" applyFont="1" applyFill="1" applyBorder="1" applyAlignment="1" applyProtection="1">
      <alignment horizontal="center" vertical="top"/>
    </xf>
    <xf numFmtId="0" fontId="52" fillId="13" borderId="90" xfId="0" applyFont="1" applyFill="1" applyBorder="1" applyAlignment="1" applyProtection="1">
      <alignment horizontal="left" vertical="top"/>
    </xf>
    <xf numFmtId="0" fontId="57" fillId="0" borderId="22" xfId="0" applyFont="1" applyBorder="1" applyAlignment="1" applyProtection="1">
      <alignment vertical="top" wrapText="1"/>
    </xf>
    <xf numFmtId="0" fontId="57" fillId="0" borderId="23" xfId="0" applyFont="1" applyBorder="1" applyAlignment="1" applyProtection="1">
      <alignment vertical="top" wrapText="1"/>
    </xf>
    <xf numFmtId="0" fontId="56" fillId="0" borderId="15" xfId="0" applyFont="1" applyBorder="1" applyAlignment="1" applyProtection="1">
      <alignment horizontal="center" vertical="top" wrapText="1"/>
    </xf>
    <xf numFmtId="0" fontId="53" fillId="3" borderId="131" xfId="0" applyFont="1" applyFill="1" applyBorder="1" applyAlignment="1" applyProtection="1">
      <alignment horizontal="center" vertical="center"/>
      <protection locked="0"/>
    </xf>
    <xf numFmtId="0" fontId="53" fillId="3" borderId="132" xfId="0" applyFont="1" applyFill="1" applyBorder="1" applyAlignment="1" applyProtection="1">
      <alignment horizontal="center" vertical="center"/>
      <protection locked="0"/>
    </xf>
    <xf numFmtId="0" fontId="53" fillId="3" borderId="164" xfId="0" applyFont="1" applyFill="1" applyBorder="1" applyAlignment="1" applyProtection="1">
      <alignment horizontal="center" vertical="center"/>
      <protection locked="0"/>
    </xf>
    <xf numFmtId="0" fontId="56" fillId="13" borderId="90" xfId="0" applyFont="1" applyFill="1" applyBorder="1" applyAlignment="1" applyProtection="1">
      <alignment horizontal="center" vertical="top"/>
    </xf>
    <xf numFmtId="0" fontId="61" fillId="13" borderId="90" xfId="0" applyFont="1" applyFill="1" applyBorder="1" applyAlignment="1" applyProtection="1">
      <alignment horizontal="center" vertical="top"/>
    </xf>
    <xf numFmtId="0" fontId="57" fillId="13" borderId="90" xfId="0" applyFont="1" applyFill="1" applyBorder="1" applyAlignment="1" applyProtection="1">
      <alignment vertical="top" wrapText="1"/>
    </xf>
    <xf numFmtId="0" fontId="60" fillId="2" borderId="90" xfId="0" applyFont="1" applyFill="1" applyBorder="1" applyAlignment="1" applyProtection="1">
      <alignment vertical="top" wrapText="1"/>
    </xf>
    <xf numFmtId="0" fontId="66" fillId="2" borderId="90" xfId="0" applyFont="1" applyFill="1" applyBorder="1" applyAlignment="1" applyProtection="1">
      <alignment vertical="top" wrapText="1"/>
    </xf>
    <xf numFmtId="0" fontId="57" fillId="13" borderId="90" xfId="0" applyFont="1" applyFill="1" applyBorder="1" applyAlignment="1" applyProtection="1">
      <alignment horizontal="center" vertical="top"/>
    </xf>
    <xf numFmtId="0" fontId="64" fillId="2" borderId="130" xfId="0" applyFont="1" applyFill="1" applyBorder="1" applyAlignment="1" applyProtection="1">
      <alignment horizontal="center" vertical="top"/>
    </xf>
    <xf numFmtId="0" fontId="64" fillId="2" borderId="96" xfId="0" applyFont="1" applyFill="1" applyBorder="1" applyAlignment="1" applyProtection="1">
      <alignment horizontal="center" vertical="top"/>
    </xf>
    <xf numFmtId="0" fontId="52" fillId="2" borderId="90" xfId="0" applyFont="1" applyFill="1" applyBorder="1" applyAlignment="1" applyProtection="1">
      <alignment vertical="top" wrapText="1"/>
    </xf>
    <xf numFmtId="0" fontId="56" fillId="0" borderId="90" xfId="0" applyFont="1" applyBorder="1" applyAlignment="1" applyProtection="1">
      <alignment horizontal="center" vertical="top" wrapText="1"/>
    </xf>
    <xf numFmtId="0" fontId="52" fillId="0" borderId="90" xfId="0" applyFont="1" applyBorder="1" applyAlignment="1" applyProtection="1">
      <alignment vertical="top" wrapText="1"/>
    </xf>
    <xf numFmtId="0" fontId="52" fillId="13" borderId="90" xfId="0" applyFont="1" applyFill="1" applyBorder="1" applyAlignment="1">
      <alignment vertical="top" wrapText="1"/>
    </xf>
    <xf numFmtId="0" fontId="52" fillId="13" borderId="90" xfId="0" applyFont="1" applyFill="1" applyBorder="1" applyAlignment="1">
      <alignment horizontal="center" vertical="top"/>
    </xf>
    <xf numFmtId="0" fontId="0" fillId="2" borderId="22" xfId="0" applyFont="1" applyFill="1" applyBorder="1" applyAlignment="1">
      <alignment horizontal="left" vertical="top"/>
    </xf>
    <xf numFmtId="0" fontId="0" fillId="2" borderId="23" xfId="0" applyFont="1" applyFill="1" applyBorder="1" applyAlignment="1">
      <alignment horizontal="left" vertical="top"/>
    </xf>
    <xf numFmtId="0" fontId="0" fillId="2" borderId="24" xfId="0" applyFont="1" applyFill="1" applyBorder="1" applyAlignment="1">
      <alignment horizontal="left" vertical="top"/>
    </xf>
    <xf numFmtId="0" fontId="56" fillId="13" borderId="90" xfId="0" applyFont="1" applyFill="1" applyBorder="1" applyAlignment="1">
      <alignment horizontal="center" vertical="top"/>
    </xf>
    <xf numFmtId="0" fontId="52" fillId="0" borderId="90" xfId="0" applyFont="1" applyBorder="1" applyAlignment="1">
      <alignment vertical="top" wrapText="1"/>
    </xf>
    <xf numFmtId="0" fontId="52" fillId="13" borderId="90" xfId="0" applyFont="1" applyFill="1" applyBorder="1" applyAlignment="1" applyProtection="1">
      <alignment horizontal="left" vertical="top" wrapText="1"/>
    </xf>
    <xf numFmtId="0" fontId="52" fillId="0" borderId="90" xfId="0" applyFont="1" applyBorder="1" applyAlignment="1" applyProtection="1">
      <alignment horizontal="left" vertical="top" wrapText="1"/>
    </xf>
    <xf numFmtId="0" fontId="2" fillId="2" borderId="130" xfId="0" applyFont="1" applyFill="1" applyBorder="1" applyAlignment="1">
      <alignment horizontal="left" vertical="center"/>
    </xf>
    <xf numFmtId="0" fontId="2" fillId="2" borderId="96" xfId="0" applyFont="1" applyFill="1" applyBorder="1" applyAlignment="1">
      <alignment horizontal="left" vertical="center"/>
    </xf>
    <xf numFmtId="0" fontId="2" fillId="2" borderId="143" xfId="0" applyFont="1" applyFill="1" applyBorder="1" applyAlignment="1">
      <alignment horizontal="left" vertical="center"/>
    </xf>
    <xf numFmtId="0" fontId="1" fillId="7" borderId="145" xfId="0" applyFont="1" applyFill="1" applyBorder="1" applyAlignment="1">
      <alignment horizontal="left" vertical="center"/>
    </xf>
    <xf numFmtId="0" fontId="1" fillId="7" borderId="144" xfId="0" applyFont="1" applyFill="1" applyBorder="1" applyAlignment="1">
      <alignment horizontal="left" vertical="center"/>
    </xf>
    <xf numFmtId="0" fontId="1" fillId="7" borderId="22" xfId="0" applyFont="1" applyFill="1" applyBorder="1" applyAlignment="1">
      <alignment horizontal="left" vertical="center"/>
    </xf>
    <xf numFmtId="0" fontId="2" fillId="2" borderId="38" xfId="0" applyFont="1" applyFill="1" applyBorder="1" applyAlignment="1">
      <alignment horizontal="left" vertical="center"/>
    </xf>
    <xf numFmtId="0" fontId="2" fillId="2" borderId="39" xfId="0" applyFont="1" applyFill="1" applyBorder="1" applyAlignment="1">
      <alignment horizontal="left" vertical="center"/>
    </xf>
    <xf numFmtId="0" fontId="2" fillId="2" borderId="61" xfId="0" applyFont="1" applyFill="1" applyBorder="1" applyAlignment="1">
      <alignment horizontal="left" vertical="center"/>
    </xf>
    <xf numFmtId="0" fontId="2" fillId="2" borderId="128" xfId="0" applyFont="1" applyFill="1" applyBorder="1" applyAlignment="1">
      <alignment horizontal="left" vertical="center"/>
    </xf>
    <xf numFmtId="0" fontId="2" fillId="2" borderId="94" xfId="0" applyFont="1" applyFill="1" applyBorder="1" applyAlignment="1">
      <alignment horizontal="left" vertical="center"/>
    </xf>
    <xf numFmtId="0" fontId="2" fillId="2" borderId="142" xfId="0" applyFont="1" applyFill="1" applyBorder="1" applyAlignment="1">
      <alignment horizontal="left" vertical="center"/>
    </xf>
    <xf numFmtId="0" fontId="2" fillId="2" borderId="18" xfId="0" applyFont="1" applyFill="1" applyBorder="1" applyAlignment="1">
      <alignment horizontal="left" vertical="center"/>
    </xf>
    <xf numFmtId="0" fontId="2" fillId="2" borderId="89" xfId="0" applyFont="1" applyFill="1" applyBorder="1" applyAlignment="1">
      <alignment horizontal="left" vertical="center"/>
    </xf>
    <xf numFmtId="0" fontId="2" fillId="2" borderId="141" xfId="0" applyFont="1" applyFill="1" applyBorder="1" applyAlignment="1">
      <alignment horizontal="left" vertical="center"/>
    </xf>
    <xf numFmtId="0" fontId="22" fillId="4" borderId="0" xfId="0" applyFont="1" applyFill="1" applyBorder="1" applyAlignment="1">
      <alignment horizontal="center"/>
    </xf>
    <xf numFmtId="0" fontId="5" fillId="2" borderId="8" xfId="0" applyFont="1" applyFill="1" applyBorder="1" applyAlignment="1">
      <alignment horizontal="center" vertical="top"/>
    </xf>
    <xf numFmtId="0" fontId="5" fillId="2" borderId="10" xfId="0" applyFont="1" applyFill="1" applyBorder="1" applyAlignment="1">
      <alignment horizontal="center" vertical="top"/>
    </xf>
    <xf numFmtId="1" fontId="27" fillId="2" borderId="8" xfId="0" applyNumberFormat="1" applyFont="1" applyFill="1" applyBorder="1" applyAlignment="1">
      <alignment horizontal="center" vertical="top"/>
    </xf>
    <xf numFmtId="1" fontId="27" fillId="2" borderId="9" xfId="0" applyNumberFormat="1" applyFont="1" applyFill="1" applyBorder="1" applyAlignment="1">
      <alignment horizontal="center" vertical="top"/>
    </xf>
    <xf numFmtId="0" fontId="4" fillId="2" borderId="9" xfId="0" applyFont="1" applyFill="1" applyBorder="1" applyAlignment="1">
      <alignment horizontal="center"/>
    </xf>
    <xf numFmtId="0" fontId="5" fillId="2" borderId="9" xfId="0" applyFont="1" applyFill="1" applyBorder="1" applyAlignment="1">
      <alignment horizontal="left" vertical="top"/>
    </xf>
    <xf numFmtId="0" fontId="5" fillId="2" borderId="10" xfId="0" applyFont="1" applyFill="1" applyBorder="1" applyAlignment="1">
      <alignment horizontal="left" vertical="top"/>
    </xf>
    <xf numFmtId="0" fontId="33" fillId="4" borderId="0" xfId="0" applyFont="1" applyFill="1" applyBorder="1" applyAlignment="1">
      <alignment horizontal="center"/>
    </xf>
  </cellXfs>
  <cellStyles count="6">
    <cellStyle name="Followed Hyperlink" xfId="4" builtinId="9" hidden="1"/>
    <cellStyle name="Hyperlink 2" xfId="3" xr:uid="{00000000-0005-0000-0000-000001000000}"/>
    <cellStyle name="Hyperlink 3" xfId="5" xr:uid="{00000000-0005-0000-0000-000002000000}"/>
    <cellStyle name="Normal" xfId="0" builtinId="0"/>
    <cellStyle name="Normal 5" xfId="2" xr:uid="{00000000-0005-0000-0000-000004000000}"/>
    <cellStyle name="Percent" xfId="1" builtinId="5"/>
  </cellStyles>
  <dxfs count="50">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34998626667073579"/>
        </patternFill>
      </fill>
    </dxf>
    <dxf>
      <font>
        <color auto="1"/>
      </font>
      <fill>
        <patternFill>
          <bgColor theme="9" tint="0.39994506668294322"/>
        </patternFill>
      </fill>
    </dxf>
    <dxf>
      <font>
        <color auto="1"/>
      </font>
      <fill>
        <patternFill>
          <bgColor theme="9" tint="0.59996337778862885"/>
        </patternFill>
      </fill>
    </dxf>
    <dxf>
      <font>
        <color auto="1"/>
      </font>
      <fill>
        <patternFill>
          <bgColor theme="9" tint="0.59996337778862885"/>
        </patternFill>
      </fill>
    </dxf>
    <dxf>
      <font>
        <color theme="1" tint="0.499984740745262"/>
      </font>
      <fill>
        <patternFill>
          <bgColor theme="1" tint="0.499984740745262"/>
        </patternFill>
      </fill>
      <border>
        <left/>
        <right/>
        <top/>
        <bottom/>
        <vertical/>
        <horizontal/>
      </border>
    </dxf>
    <dxf>
      <font>
        <color theme="1" tint="0.499984740745262"/>
      </font>
      <fill>
        <patternFill>
          <bgColor theme="1" tint="0.499984740745262"/>
        </patternFill>
      </fill>
      <border>
        <left/>
        <right/>
        <top/>
        <bottom/>
        <vertical/>
        <horizontal/>
      </border>
    </dxf>
    <dxf>
      <font>
        <color theme="1" tint="0.499984740745262"/>
      </font>
      <fill>
        <patternFill>
          <bgColor theme="1" tint="0.499984740745262"/>
        </patternFill>
      </fill>
      <border>
        <left/>
        <right/>
        <top/>
        <bottom/>
      </border>
    </dxf>
    <dxf>
      <font>
        <strike val="0"/>
        <color theme="0" tint="-0.499984740745262"/>
      </font>
      <fill>
        <patternFill>
          <bgColor theme="0" tint="-0.499984740745262"/>
        </patternFill>
      </fill>
      <border>
        <left style="thin">
          <color theme="0" tint="-0.499984740745262"/>
        </left>
        <right style="thin">
          <color theme="0" tint="-0.499984740745262"/>
        </right>
        <top style="thin">
          <color theme="0" tint="-0.499984740745262"/>
        </top>
        <bottom style="thin">
          <color theme="0" tint="-0.499984740745262"/>
        </bottom>
        <vertical/>
        <horizontal/>
      </border>
    </dxf>
    <dxf>
      <font>
        <strike val="0"/>
        <color theme="0" tint="-0.499984740745262"/>
      </font>
      <fill>
        <patternFill>
          <bgColor theme="0" tint="-0.499984740745262"/>
        </patternFill>
      </fill>
      <border>
        <left style="thin">
          <color theme="0" tint="-0.499984740745262"/>
        </left>
        <right style="thin">
          <color theme="0" tint="-0.499984740745262"/>
        </right>
        <top style="thin">
          <color theme="0" tint="-0.499984740745262"/>
        </top>
        <bottom style="thin">
          <color theme="0" tint="-0.499984740745262"/>
        </bottom>
        <vertical/>
        <horizontal/>
      </border>
    </dxf>
    <dxf>
      <fill>
        <patternFill>
          <bgColor rgb="FF00B050"/>
        </patternFill>
      </fill>
    </dxf>
    <dxf>
      <font>
        <strike val="0"/>
        <color theme="1"/>
      </font>
      <fill>
        <patternFill patternType="none">
          <fgColor indexed="64"/>
          <bgColor auto="1"/>
        </patternFill>
      </fill>
    </dxf>
    <dxf>
      <font>
        <strike val="0"/>
      </font>
      <fill>
        <patternFill patternType="none">
          <fgColor indexed="64"/>
          <bgColor auto="1"/>
        </patternFill>
      </fill>
    </dxf>
    <dxf>
      <font>
        <strike val="0"/>
        <color theme="0"/>
      </font>
      <fill>
        <patternFill>
          <bgColor theme="0"/>
        </patternFill>
      </fill>
      <border>
        <left style="thin">
          <color rgb="FF007C68"/>
        </left>
        <right style="thin">
          <color rgb="FF007C68"/>
        </right>
        <top style="thin">
          <color rgb="FF007C68"/>
        </top>
        <bottom style="thin">
          <color rgb="FF007C68"/>
        </bottom>
        <vertical/>
        <horizontal/>
      </border>
    </dxf>
    <dxf>
      <font>
        <strike val="0"/>
        <color theme="1"/>
      </font>
      <fill>
        <patternFill>
          <fgColor auto="1"/>
        </patternFill>
      </fill>
      <border>
        <left style="thin">
          <color rgb="FF007C68"/>
        </left>
        <right style="thin">
          <color rgb="FF007C68"/>
        </right>
        <top style="thin">
          <color rgb="FF007C68"/>
        </top>
        <bottom style="thin">
          <color rgb="FF007C68"/>
        </bottom>
        <vertical/>
        <horizontal/>
      </border>
    </dxf>
    <dxf>
      <font>
        <strike val="0"/>
        <color auto="1"/>
      </font>
      <border>
        <vertical/>
        <horizontal/>
      </border>
    </dxf>
    <dxf>
      <font>
        <strike val="0"/>
        <color theme="0"/>
      </font>
    </dxf>
    <dxf>
      <fill>
        <patternFill>
          <bgColor rgb="FF00B050"/>
        </patternFill>
      </fill>
    </dxf>
    <dxf>
      <font>
        <strike val="0"/>
        <color theme="0" tint="-0.499984740745262"/>
      </font>
      <fill>
        <patternFill>
          <bgColor theme="0" tint="-0.499984740745262"/>
        </patternFill>
      </fill>
      <border>
        <left style="thin">
          <color theme="0" tint="-0.499984740745262"/>
        </left>
        <right style="thin">
          <color theme="0" tint="-0.499984740745262"/>
        </right>
        <top style="thin">
          <color theme="0" tint="-0.499984740745262"/>
        </top>
        <bottom style="thin">
          <color theme="0" tint="-0.499984740745262"/>
        </bottom>
        <vertical/>
        <horizontal/>
      </border>
    </dxf>
    <dxf>
      <font>
        <strike val="0"/>
        <color theme="0" tint="-0.499984740745262"/>
      </font>
      <fill>
        <patternFill>
          <bgColor theme="0" tint="-0.499984740745262"/>
        </patternFill>
      </fill>
      <border>
        <left style="thin">
          <color theme="0" tint="-0.499984740745262"/>
        </left>
        <right style="thin">
          <color theme="0" tint="-0.499984740745262"/>
        </right>
        <top style="thin">
          <color theme="0" tint="-0.499984740745262"/>
        </top>
        <bottom style="thin">
          <color theme="0" tint="-0.499984740745262"/>
        </bottom>
        <vertical/>
        <horizontal/>
      </border>
    </dxf>
    <dxf>
      <font>
        <strike val="0"/>
        <color theme="0" tint="-0.499984740745262"/>
      </font>
      <fill>
        <patternFill>
          <bgColor theme="0" tint="-0.499984740745262"/>
        </patternFill>
      </fill>
      <border>
        <left style="thin">
          <color theme="0" tint="-0.499984740745262"/>
        </left>
        <right style="thin">
          <color theme="0" tint="-0.499984740745262"/>
        </right>
        <top style="thin">
          <color theme="0" tint="-0.499984740745262"/>
        </top>
        <bottom style="thin">
          <color theme="0" tint="-0.499984740745262"/>
        </bottom>
        <vertical/>
        <horizontal/>
      </border>
    </dxf>
    <dxf>
      <font>
        <b/>
        <i val="0"/>
        <strike val="0"/>
        <color theme="0"/>
      </font>
    </dxf>
    <dxf>
      <font>
        <strike val="0"/>
        <color theme="0" tint="-0.499984740745262"/>
      </font>
      <fill>
        <patternFill>
          <bgColor theme="0" tint="-0.499984740745262"/>
        </patternFill>
      </fill>
      <border>
        <left style="thin">
          <color theme="0" tint="-0.499984740745262"/>
        </left>
        <right style="thin">
          <color theme="0" tint="-0.499984740745262"/>
        </right>
        <top style="thin">
          <color theme="0" tint="-0.499984740745262"/>
        </top>
        <bottom style="thin">
          <color theme="0" tint="-0.499984740745262"/>
        </bottom>
        <vertical/>
        <horizontal/>
      </border>
    </dxf>
    <dxf>
      <font>
        <b/>
        <i val="0"/>
        <strike val="0"/>
        <color theme="0"/>
      </font>
      <fill>
        <patternFill>
          <bgColor theme="0" tint="-0.499984740745262"/>
        </patternFill>
      </fill>
      <border>
        <left style="thin">
          <color theme="0" tint="-0.499984740745262"/>
        </left>
        <right style="thin">
          <color theme="0" tint="-0.499984740745262"/>
        </right>
        <top style="thin">
          <color theme="0" tint="-0.499984740745262"/>
        </top>
        <bottom style="thin">
          <color theme="0" tint="-0.499984740745262"/>
        </bottom>
        <vertical/>
        <horizontal/>
      </border>
    </dxf>
    <dxf>
      <font>
        <strike val="0"/>
        <color theme="0" tint="-0.499984740745262"/>
      </font>
      <fill>
        <patternFill>
          <bgColor theme="0" tint="-0.499984740745262"/>
        </patternFill>
      </fill>
      <border>
        <left style="thin">
          <color theme="0" tint="-0.499984740745262"/>
        </left>
        <right style="thin">
          <color theme="0" tint="-0.499984740745262"/>
        </right>
        <top style="thin">
          <color theme="0" tint="-0.499984740745262"/>
        </top>
        <bottom style="thin">
          <color theme="0" tint="-0.499984740745262"/>
        </bottom>
        <vertical/>
        <horizontal/>
      </border>
    </dxf>
    <dxf>
      <font>
        <b/>
        <i val="0"/>
        <strike val="0"/>
        <color theme="0"/>
      </font>
    </dxf>
    <dxf>
      <font>
        <strike val="0"/>
        <color theme="0" tint="-0.499984740745262"/>
      </font>
      <fill>
        <patternFill>
          <bgColor theme="0" tint="-0.499984740745262"/>
        </patternFill>
      </fill>
      <border>
        <left style="thin">
          <color theme="0" tint="-0.499984740745262"/>
        </left>
        <right style="thin">
          <color theme="0" tint="-0.499984740745262"/>
        </right>
        <top style="thin">
          <color theme="0" tint="-0.499984740745262"/>
        </top>
        <bottom style="thin">
          <color theme="0" tint="-0.499984740745262"/>
        </bottom>
        <vertical/>
        <horizontal/>
      </border>
    </dxf>
    <dxf>
      <font>
        <strike val="0"/>
        <color auto="1"/>
      </font>
      <fill>
        <patternFill>
          <bgColor theme="0" tint="-4.9989318521683403E-2"/>
        </patternFill>
      </fill>
    </dxf>
    <dxf>
      <font>
        <strike val="0"/>
        <color theme="0" tint="-0.499984740745262"/>
      </font>
      <fill>
        <patternFill>
          <bgColor theme="0" tint="-0.499984740745262"/>
        </patternFill>
      </fill>
    </dxf>
    <dxf>
      <font>
        <strike val="0"/>
      </font>
      <fill>
        <patternFill>
          <bgColor theme="4" tint="0.59996337778862885"/>
        </patternFill>
      </fill>
    </dxf>
    <dxf>
      <font>
        <strike val="0"/>
      </font>
      <fill>
        <patternFill>
          <bgColor theme="4" tint="0.59996337778862885"/>
        </patternFill>
      </fill>
    </dxf>
    <dxf>
      <font>
        <b/>
        <i val="0"/>
        <color theme="0"/>
      </font>
      <fill>
        <patternFill>
          <bgColor theme="0" tint="-0.499984740745262"/>
        </patternFill>
      </fill>
    </dxf>
    <dxf>
      <font>
        <b/>
        <i val="0"/>
        <strike val="0"/>
        <color theme="0"/>
      </font>
      <fill>
        <patternFill>
          <bgColor theme="0" tint="-0.499984740745262"/>
        </patternFill>
      </fill>
    </dxf>
    <dxf>
      <font>
        <b/>
        <i val="0"/>
        <strike val="0"/>
        <color theme="0"/>
      </font>
      <fill>
        <patternFill>
          <bgColor theme="0" tint="-0.499984740745262"/>
        </patternFill>
      </fill>
    </dxf>
    <dxf>
      <font>
        <strike val="0"/>
      </font>
      <fill>
        <patternFill>
          <bgColor theme="4" tint="0.59996337778862885"/>
        </patternFill>
      </fill>
    </dxf>
    <dxf>
      <font>
        <b/>
        <i val="0"/>
        <color theme="0"/>
      </font>
      <fill>
        <patternFill>
          <bgColor rgb="FF007C6B"/>
        </patternFill>
      </fill>
    </dxf>
    <dxf>
      <font>
        <b/>
        <i val="0"/>
        <color theme="0"/>
      </font>
      <fill>
        <patternFill>
          <bgColor rgb="FF007C6B"/>
        </patternFill>
      </fill>
    </dxf>
    <dxf>
      <font>
        <b/>
        <i val="0"/>
        <color theme="0"/>
      </font>
      <fill>
        <patternFill>
          <bgColor rgb="FF007C6B"/>
        </patternFill>
      </fill>
    </dxf>
    <dxf>
      <font>
        <b/>
        <i val="0"/>
        <color theme="0"/>
      </font>
      <fill>
        <patternFill>
          <bgColor rgb="FF007C6B"/>
        </patternFill>
      </fill>
    </dxf>
    <dxf>
      <font>
        <b/>
        <i val="0"/>
        <color theme="0"/>
      </font>
      <fill>
        <patternFill>
          <bgColor rgb="FF007C6B"/>
        </patternFill>
      </fill>
    </dxf>
    <dxf>
      <font>
        <strike val="0"/>
        <color theme="0"/>
      </font>
      <fill>
        <patternFill>
          <bgColor theme="0"/>
        </patternFill>
      </fill>
    </dxf>
    <dxf>
      <font>
        <b/>
        <i val="0"/>
        <color rgb="FF007C68"/>
      </font>
      <fill>
        <patternFill>
          <bgColor theme="0"/>
        </patternFill>
      </fill>
    </dxf>
    <dxf>
      <font>
        <b/>
        <i val="0"/>
        <color rgb="FF007C68"/>
      </font>
      <fill>
        <patternFill>
          <bgColor theme="0"/>
        </patternFill>
      </fill>
    </dxf>
    <dxf>
      <font>
        <b/>
        <i val="0"/>
        <color rgb="FF007C68"/>
      </font>
    </dxf>
    <dxf>
      <font>
        <b/>
        <i val="0"/>
        <color rgb="FF007C68"/>
      </font>
      <fill>
        <patternFill>
          <bgColor theme="0"/>
        </patternFill>
      </fill>
    </dxf>
    <dxf>
      <font>
        <strike val="0"/>
      </font>
      <fill>
        <patternFill>
          <bgColor theme="0" tint="-0.499984740745262"/>
        </patternFill>
      </fill>
    </dxf>
    <dxf>
      <font>
        <b/>
        <i val="0"/>
        <color theme="0"/>
      </font>
      <fill>
        <patternFill>
          <bgColor rgb="FFFF0000"/>
        </patternFill>
      </fill>
    </dxf>
    <dxf>
      <fill>
        <patternFill>
          <bgColor rgb="FF007C6B"/>
        </patternFill>
      </fill>
      <border>
        <left/>
        <right/>
        <top/>
        <bottom/>
      </border>
    </dxf>
  </dxfs>
  <tableStyles count="0" defaultTableStyle="TableStyleMedium9" defaultPivotStyle="PivotStyleLight16"/>
  <colors>
    <mruColors>
      <color rgb="FFFFF4BD"/>
      <color rgb="FF007C68"/>
      <color rgb="FFD4CB9D"/>
      <color rgb="FF8F002A"/>
      <color rgb="FF8FCAFF"/>
      <color rgb="FFC2E1FE"/>
      <color rgb="FF007C6B"/>
      <color rgb="FF00CC99"/>
      <color rgb="FF58FEC7"/>
      <color rgb="FFD9FFF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pieChart>
        <c:varyColors val="1"/>
        <c:ser>
          <c:idx val="0"/>
          <c:order val="0"/>
          <c:dPt>
            <c:idx val="0"/>
            <c:bubble3D val="0"/>
            <c:spPr>
              <a:solidFill>
                <a:srgbClr val="007C68"/>
              </a:solidFill>
            </c:spPr>
            <c:extLst>
              <c:ext xmlns:c16="http://schemas.microsoft.com/office/drawing/2014/chart" uri="{C3380CC4-5D6E-409C-BE32-E72D297353CC}">
                <c16:uniqueId val="{00000000-89EE-4D84-BDC6-89E79D81B064}"/>
              </c:ext>
            </c:extLst>
          </c:dPt>
          <c:dPt>
            <c:idx val="1"/>
            <c:bubble3D val="0"/>
            <c:spPr>
              <a:solidFill>
                <a:schemeClr val="bg1">
                  <a:lumMod val="65000"/>
                </a:schemeClr>
              </a:solidFill>
            </c:spPr>
            <c:extLst>
              <c:ext xmlns:c16="http://schemas.microsoft.com/office/drawing/2014/chart" uri="{C3380CC4-5D6E-409C-BE32-E72D297353CC}">
                <c16:uniqueId val="{00000001-89EE-4D84-BDC6-89E79D81B064}"/>
              </c:ext>
            </c:extLst>
          </c:dPt>
          <c:val>
            <c:numRef>
              <c:f>Results!$A$30:$B$30</c:f>
              <c:numCache>
                <c:formatCode>0.00%</c:formatCode>
                <c:ptCount val="2"/>
                <c:pt idx="0" formatCode="0%">
                  <c:v>1</c:v>
                </c:pt>
                <c:pt idx="1">
                  <c:v>0</c:v>
                </c:pt>
              </c:numCache>
            </c:numRef>
          </c:val>
          <c:extLst>
            <c:ext xmlns:c16="http://schemas.microsoft.com/office/drawing/2014/chart" uri="{C3380CC4-5D6E-409C-BE32-E72D297353CC}">
              <c16:uniqueId val="{00000002-89EE-4D84-BDC6-89E79D81B064}"/>
            </c:ext>
          </c:extLst>
        </c:ser>
        <c:dLbls>
          <c:showLegendKey val="0"/>
          <c:showVal val="0"/>
          <c:showCatName val="0"/>
          <c:showSerName val="0"/>
          <c:showPercent val="0"/>
          <c:showBubbleSize val="0"/>
          <c:showLeaderLines val="1"/>
        </c:dLbls>
        <c:firstSliceAng val="0"/>
      </c:pieChart>
    </c:plotArea>
    <c:plotVisOnly val="1"/>
    <c:dispBlanksAs val="zero"/>
    <c:showDLblsOverMax val="0"/>
  </c:chart>
  <c:spPr>
    <a:ln>
      <a:noFill/>
    </a:ln>
  </c:spPr>
  <c:printSettings>
    <c:headerFooter/>
    <c:pageMargins b="0.750000000000004" l="0.70000000000000095" r="0.70000000000000095" t="0.750000000000004"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pieChart>
        <c:varyColors val="1"/>
        <c:ser>
          <c:idx val="0"/>
          <c:order val="0"/>
          <c:dPt>
            <c:idx val="0"/>
            <c:bubble3D val="0"/>
            <c:spPr>
              <a:solidFill>
                <a:srgbClr val="007C6B"/>
              </a:solidFill>
            </c:spPr>
            <c:extLst>
              <c:ext xmlns:c16="http://schemas.microsoft.com/office/drawing/2014/chart" uri="{C3380CC4-5D6E-409C-BE32-E72D297353CC}">
                <c16:uniqueId val="{00000000-1F3A-42EC-8AA8-75A0FDCC1247}"/>
              </c:ext>
            </c:extLst>
          </c:dPt>
          <c:dPt>
            <c:idx val="1"/>
            <c:bubble3D val="0"/>
            <c:spPr>
              <a:solidFill>
                <a:schemeClr val="bg1">
                  <a:lumMod val="65000"/>
                </a:schemeClr>
              </a:solidFill>
            </c:spPr>
            <c:extLst>
              <c:ext xmlns:c16="http://schemas.microsoft.com/office/drawing/2014/chart" uri="{C3380CC4-5D6E-409C-BE32-E72D297353CC}">
                <c16:uniqueId val="{00000001-1F3A-42EC-8AA8-75A0FDCC1247}"/>
              </c:ext>
            </c:extLst>
          </c:dPt>
          <c:val>
            <c:numRef>
              <c:f>(Results!$E$91,Results!$H$91)</c:f>
              <c:numCache>
                <c:formatCode>General</c:formatCode>
                <c:ptCount val="2"/>
                <c:pt idx="0">
                  <c:v>0</c:v>
                </c:pt>
                <c:pt idx="1">
                  <c:v>100</c:v>
                </c:pt>
              </c:numCache>
            </c:numRef>
          </c:val>
          <c:extLst>
            <c:ext xmlns:c16="http://schemas.microsoft.com/office/drawing/2014/chart" uri="{C3380CC4-5D6E-409C-BE32-E72D297353CC}">
              <c16:uniqueId val="{00000002-1F3A-42EC-8AA8-75A0FDCC1247}"/>
            </c:ext>
          </c:extLst>
        </c:ser>
        <c:dLbls>
          <c:showLegendKey val="0"/>
          <c:showVal val="0"/>
          <c:showCatName val="0"/>
          <c:showSerName val="0"/>
          <c:showPercent val="0"/>
          <c:showBubbleSize val="0"/>
          <c:showLeaderLines val="1"/>
        </c:dLbls>
        <c:firstSliceAng val="0"/>
      </c:pieChart>
    </c:plotArea>
    <c:plotVisOnly val="1"/>
    <c:dispBlanksAs val="gap"/>
    <c:showDLblsOverMax val="0"/>
  </c:chart>
  <c:spPr>
    <a:noFill/>
    <a:ln>
      <a:noFill/>
    </a:ln>
  </c:spPr>
  <c:printSettings>
    <c:headerFooter/>
    <c:pageMargins b="0.750000000000003" l="0.70000000000000095" r="0.70000000000000095" t="0.750000000000003"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pieChart>
        <c:varyColors val="1"/>
        <c:ser>
          <c:idx val="0"/>
          <c:order val="0"/>
          <c:dPt>
            <c:idx val="0"/>
            <c:bubble3D val="0"/>
            <c:spPr>
              <a:solidFill>
                <a:srgbClr val="007C6B"/>
              </a:solidFill>
            </c:spPr>
            <c:extLst>
              <c:ext xmlns:c16="http://schemas.microsoft.com/office/drawing/2014/chart" uri="{C3380CC4-5D6E-409C-BE32-E72D297353CC}">
                <c16:uniqueId val="{00000000-6EF4-4BFF-8E00-E3AAFCD5E747}"/>
              </c:ext>
            </c:extLst>
          </c:dPt>
          <c:dPt>
            <c:idx val="1"/>
            <c:bubble3D val="0"/>
            <c:spPr>
              <a:solidFill>
                <a:schemeClr val="bg1">
                  <a:lumMod val="65000"/>
                </a:schemeClr>
              </a:solidFill>
            </c:spPr>
            <c:extLst>
              <c:ext xmlns:c16="http://schemas.microsoft.com/office/drawing/2014/chart" uri="{C3380CC4-5D6E-409C-BE32-E72D297353CC}">
                <c16:uniqueId val="{00000001-6EF4-4BFF-8E00-E3AAFCD5E747}"/>
              </c:ext>
            </c:extLst>
          </c:dPt>
          <c:val>
            <c:numRef>
              <c:f>(Results!$E$92,Results!$H$92)</c:f>
              <c:numCache>
                <c:formatCode>General</c:formatCode>
                <c:ptCount val="2"/>
                <c:pt idx="0">
                  <c:v>0</c:v>
                </c:pt>
                <c:pt idx="1">
                  <c:v>100</c:v>
                </c:pt>
              </c:numCache>
            </c:numRef>
          </c:val>
          <c:extLst>
            <c:ext xmlns:c16="http://schemas.microsoft.com/office/drawing/2014/chart" uri="{C3380CC4-5D6E-409C-BE32-E72D297353CC}">
              <c16:uniqueId val="{00000002-6EF4-4BFF-8E00-E3AAFCD5E747}"/>
            </c:ext>
          </c:extLst>
        </c:ser>
        <c:dLbls>
          <c:showLegendKey val="0"/>
          <c:showVal val="0"/>
          <c:showCatName val="0"/>
          <c:showSerName val="0"/>
          <c:showPercent val="0"/>
          <c:showBubbleSize val="0"/>
          <c:showLeaderLines val="1"/>
        </c:dLbls>
        <c:firstSliceAng val="0"/>
      </c:pieChart>
    </c:plotArea>
    <c:plotVisOnly val="1"/>
    <c:dispBlanksAs val="gap"/>
    <c:showDLblsOverMax val="0"/>
  </c:chart>
  <c:spPr>
    <a:noFill/>
    <a:ln>
      <a:noFill/>
    </a:ln>
  </c:spPr>
  <c:printSettings>
    <c:headerFooter/>
    <c:pageMargins b="0.750000000000003" l="0.70000000000000095" r="0.70000000000000095" t="0.750000000000003"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pieChart>
        <c:varyColors val="1"/>
        <c:ser>
          <c:idx val="0"/>
          <c:order val="0"/>
          <c:dPt>
            <c:idx val="0"/>
            <c:bubble3D val="0"/>
            <c:spPr>
              <a:solidFill>
                <a:srgbClr val="007C6B"/>
              </a:solidFill>
            </c:spPr>
            <c:extLst>
              <c:ext xmlns:c16="http://schemas.microsoft.com/office/drawing/2014/chart" uri="{C3380CC4-5D6E-409C-BE32-E72D297353CC}">
                <c16:uniqueId val="{00000000-A7E6-452E-B672-055515453E58}"/>
              </c:ext>
            </c:extLst>
          </c:dPt>
          <c:dPt>
            <c:idx val="1"/>
            <c:bubble3D val="0"/>
            <c:spPr>
              <a:solidFill>
                <a:schemeClr val="bg1">
                  <a:lumMod val="65000"/>
                </a:schemeClr>
              </a:solidFill>
            </c:spPr>
            <c:extLst>
              <c:ext xmlns:c16="http://schemas.microsoft.com/office/drawing/2014/chart" uri="{C3380CC4-5D6E-409C-BE32-E72D297353CC}">
                <c16:uniqueId val="{00000001-A7E6-452E-B672-055515453E58}"/>
              </c:ext>
            </c:extLst>
          </c:dPt>
          <c:val>
            <c:numRef>
              <c:f>(Results!$E$93,Results!$H$93)</c:f>
              <c:numCache>
                <c:formatCode>General</c:formatCode>
                <c:ptCount val="2"/>
                <c:pt idx="0">
                  <c:v>0</c:v>
                </c:pt>
                <c:pt idx="1">
                  <c:v>100</c:v>
                </c:pt>
              </c:numCache>
            </c:numRef>
          </c:val>
          <c:extLst>
            <c:ext xmlns:c16="http://schemas.microsoft.com/office/drawing/2014/chart" uri="{C3380CC4-5D6E-409C-BE32-E72D297353CC}">
              <c16:uniqueId val="{00000002-A7E6-452E-B672-055515453E58}"/>
            </c:ext>
          </c:extLst>
        </c:ser>
        <c:dLbls>
          <c:showLegendKey val="0"/>
          <c:showVal val="0"/>
          <c:showCatName val="0"/>
          <c:showSerName val="0"/>
          <c:showPercent val="0"/>
          <c:showBubbleSize val="0"/>
          <c:showLeaderLines val="1"/>
        </c:dLbls>
        <c:firstSliceAng val="0"/>
      </c:pieChart>
    </c:plotArea>
    <c:plotVisOnly val="1"/>
    <c:dispBlanksAs val="gap"/>
    <c:showDLblsOverMax val="0"/>
  </c:chart>
  <c:spPr>
    <a:noFill/>
    <a:ln>
      <a:noFill/>
    </a:ln>
  </c:spPr>
  <c:printSettings>
    <c:headerFooter/>
    <c:pageMargins b="0.750000000000003" l="0.70000000000000095" r="0.70000000000000095" t="0.750000000000003"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pieChart>
        <c:varyColors val="1"/>
        <c:ser>
          <c:idx val="0"/>
          <c:order val="0"/>
          <c:dPt>
            <c:idx val="0"/>
            <c:bubble3D val="0"/>
            <c:spPr>
              <a:solidFill>
                <a:srgbClr val="007C68"/>
              </a:solidFill>
            </c:spPr>
            <c:extLst>
              <c:ext xmlns:c16="http://schemas.microsoft.com/office/drawing/2014/chart" uri="{C3380CC4-5D6E-409C-BE32-E72D297353CC}">
                <c16:uniqueId val="{00000000-CB8A-4746-82EF-1633A2021080}"/>
              </c:ext>
            </c:extLst>
          </c:dPt>
          <c:dPt>
            <c:idx val="1"/>
            <c:bubble3D val="0"/>
            <c:spPr>
              <a:solidFill>
                <a:schemeClr val="bg1">
                  <a:lumMod val="65000"/>
                </a:schemeClr>
              </a:solidFill>
            </c:spPr>
            <c:extLst>
              <c:ext xmlns:c16="http://schemas.microsoft.com/office/drawing/2014/chart" uri="{C3380CC4-5D6E-409C-BE32-E72D297353CC}">
                <c16:uniqueId val="{00000001-CB8A-4746-82EF-1633A2021080}"/>
              </c:ext>
            </c:extLst>
          </c:dPt>
          <c:val>
            <c:numRef>
              <c:f>Results!$D$30:$E$30</c:f>
              <c:numCache>
                <c:formatCode>0.00%</c:formatCode>
                <c:ptCount val="2"/>
                <c:pt idx="0" formatCode="0%">
                  <c:v>1</c:v>
                </c:pt>
                <c:pt idx="1">
                  <c:v>0</c:v>
                </c:pt>
              </c:numCache>
            </c:numRef>
          </c:val>
          <c:extLst>
            <c:ext xmlns:c16="http://schemas.microsoft.com/office/drawing/2014/chart" uri="{C3380CC4-5D6E-409C-BE32-E72D297353CC}">
              <c16:uniqueId val="{00000002-CB8A-4746-82EF-1633A2021080}"/>
            </c:ext>
          </c:extLst>
        </c:ser>
        <c:dLbls>
          <c:showLegendKey val="0"/>
          <c:showVal val="0"/>
          <c:showCatName val="0"/>
          <c:showSerName val="0"/>
          <c:showPercent val="0"/>
          <c:showBubbleSize val="0"/>
          <c:showLeaderLines val="1"/>
        </c:dLbls>
        <c:firstSliceAng val="0"/>
      </c:pieChart>
    </c:plotArea>
    <c:plotVisOnly val="1"/>
    <c:dispBlanksAs val="zero"/>
    <c:showDLblsOverMax val="0"/>
  </c:chart>
  <c:spPr>
    <a:ln>
      <a:noFill/>
    </a:ln>
  </c:spPr>
  <c:printSettings>
    <c:headerFooter/>
    <c:pageMargins b="0.750000000000004" l="0.70000000000000095" r="0.70000000000000095" t="0.750000000000004"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pieChart>
        <c:varyColors val="1"/>
        <c:ser>
          <c:idx val="0"/>
          <c:order val="0"/>
          <c:dPt>
            <c:idx val="0"/>
            <c:bubble3D val="0"/>
            <c:spPr>
              <a:solidFill>
                <a:srgbClr val="007C68"/>
              </a:solidFill>
            </c:spPr>
            <c:extLst>
              <c:ext xmlns:c16="http://schemas.microsoft.com/office/drawing/2014/chart" uri="{C3380CC4-5D6E-409C-BE32-E72D297353CC}">
                <c16:uniqueId val="{00000000-9B2F-4B1A-ACA0-59F8E3DC0467}"/>
              </c:ext>
            </c:extLst>
          </c:dPt>
          <c:dPt>
            <c:idx val="1"/>
            <c:bubble3D val="0"/>
            <c:spPr>
              <a:solidFill>
                <a:schemeClr val="bg1">
                  <a:lumMod val="65000"/>
                </a:schemeClr>
              </a:solidFill>
            </c:spPr>
            <c:extLst>
              <c:ext xmlns:c16="http://schemas.microsoft.com/office/drawing/2014/chart" uri="{C3380CC4-5D6E-409C-BE32-E72D297353CC}">
                <c16:uniqueId val="{00000001-9B2F-4B1A-ACA0-59F8E3DC0467}"/>
              </c:ext>
            </c:extLst>
          </c:dPt>
          <c:val>
            <c:numRef>
              <c:f>Results!$A$39:$B$39</c:f>
              <c:numCache>
                <c:formatCode>0.00%</c:formatCode>
                <c:ptCount val="2"/>
                <c:pt idx="0" formatCode="0%">
                  <c:v>1</c:v>
                </c:pt>
                <c:pt idx="1">
                  <c:v>0</c:v>
                </c:pt>
              </c:numCache>
            </c:numRef>
          </c:val>
          <c:extLst>
            <c:ext xmlns:c16="http://schemas.microsoft.com/office/drawing/2014/chart" uri="{C3380CC4-5D6E-409C-BE32-E72D297353CC}">
              <c16:uniqueId val="{00000002-9B2F-4B1A-ACA0-59F8E3DC0467}"/>
            </c:ext>
          </c:extLst>
        </c:ser>
        <c:dLbls>
          <c:showLegendKey val="0"/>
          <c:showVal val="0"/>
          <c:showCatName val="0"/>
          <c:showSerName val="0"/>
          <c:showPercent val="0"/>
          <c:showBubbleSize val="0"/>
          <c:showLeaderLines val="1"/>
        </c:dLbls>
        <c:firstSliceAng val="0"/>
      </c:pieChart>
    </c:plotArea>
    <c:plotVisOnly val="1"/>
    <c:dispBlanksAs val="zero"/>
    <c:showDLblsOverMax val="0"/>
  </c:chart>
  <c:spPr>
    <a:ln>
      <a:noFill/>
    </a:ln>
  </c:spPr>
  <c:printSettings>
    <c:headerFooter/>
    <c:pageMargins b="0.750000000000005" l="0.70000000000000095" r="0.70000000000000095" t="0.75000000000000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pieChart>
        <c:varyColors val="1"/>
        <c:ser>
          <c:idx val="0"/>
          <c:order val="0"/>
          <c:val>
            <c:numRef>
              <c:f>Results!$A$60:$B$60</c:f>
            </c:numRef>
          </c:val>
          <c:extLst>
            <c:ext xmlns:c16="http://schemas.microsoft.com/office/drawing/2014/chart" uri="{C3380CC4-5D6E-409C-BE32-E72D297353CC}">
              <c16:uniqueId val="{00000002-5890-460E-A86E-98D0D9602DBE}"/>
            </c:ext>
          </c:extLst>
        </c:ser>
        <c:dLbls>
          <c:showLegendKey val="0"/>
          <c:showVal val="0"/>
          <c:showCatName val="0"/>
          <c:showSerName val="0"/>
          <c:showPercent val="0"/>
          <c:showBubbleSize val="0"/>
          <c:showLeaderLines val="1"/>
        </c:dLbls>
        <c:firstSliceAng val="0"/>
      </c:pieChart>
    </c:plotArea>
    <c:plotVisOnly val="1"/>
    <c:dispBlanksAs val="zero"/>
    <c:showDLblsOverMax val="0"/>
  </c:chart>
  <c:spPr>
    <a:ln>
      <a:noFill/>
    </a:ln>
  </c:spPr>
  <c:printSettings>
    <c:headerFooter/>
    <c:pageMargins b="0.750000000000005" l="0.70000000000000095" r="0.70000000000000095" t="0.75000000000000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pieChart>
        <c:varyColors val="1"/>
        <c:ser>
          <c:idx val="0"/>
          <c:order val="0"/>
          <c:dPt>
            <c:idx val="0"/>
            <c:bubble3D val="0"/>
            <c:spPr>
              <a:solidFill>
                <a:srgbClr val="007C68"/>
              </a:solidFill>
            </c:spPr>
            <c:extLst>
              <c:ext xmlns:c16="http://schemas.microsoft.com/office/drawing/2014/chart" uri="{C3380CC4-5D6E-409C-BE32-E72D297353CC}">
                <c16:uniqueId val="{00000000-AFBD-482C-AF02-7552C7D529D5}"/>
              </c:ext>
            </c:extLst>
          </c:dPt>
          <c:dPt>
            <c:idx val="1"/>
            <c:bubble3D val="0"/>
            <c:spPr>
              <a:solidFill>
                <a:schemeClr val="bg1">
                  <a:lumMod val="65000"/>
                </a:schemeClr>
              </a:solidFill>
            </c:spPr>
            <c:extLst>
              <c:ext xmlns:c16="http://schemas.microsoft.com/office/drawing/2014/chart" uri="{C3380CC4-5D6E-409C-BE32-E72D297353CC}">
                <c16:uniqueId val="{00000001-AFBD-482C-AF02-7552C7D529D5}"/>
              </c:ext>
            </c:extLst>
          </c:dPt>
          <c:val>
            <c:numRef>
              <c:f>Results!$D$39:$E$39</c:f>
              <c:numCache>
                <c:formatCode>0.00%</c:formatCode>
                <c:ptCount val="2"/>
                <c:pt idx="0" formatCode="0%">
                  <c:v>1</c:v>
                </c:pt>
                <c:pt idx="1">
                  <c:v>0</c:v>
                </c:pt>
              </c:numCache>
            </c:numRef>
          </c:val>
          <c:extLst>
            <c:ext xmlns:c16="http://schemas.microsoft.com/office/drawing/2014/chart" uri="{C3380CC4-5D6E-409C-BE32-E72D297353CC}">
              <c16:uniqueId val="{00000002-AFBD-482C-AF02-7552C7D529D5}"/>
            </c:ext>
          </c:extLst>
        </c:ser>
        <c:dLbls>
          <c:showLegendKey val="0"/>
          <c:showVal val="0"/>
          <c:showCatName val="0"/>
          <c:showSerName val="0"/>
          <c:showPercent val="0"/>
          <c:showBubbleSize val="0"/>
          <c:showLeaderLines val="1"/>
        </c:dLbls>
        <c:firstSliceAng val="0"/>
      </c:pieChart>
    </c:plotArea>
    <c:plotVisOnly val="1"/>
    <c:dispBlanksAs val="zero"/>
    <c:showDLblsOverMax val="0"/>
  </c:chart>
  <c:spPr>
    <a:ln>
      <a:noFill/>
    </a:ln>
  </c:spPr>
  <c:printSettings>
    <c:headerFooter/>
    <c:pageMargins b="0.750000000000005" l="0.70000000000000095" r="0.70000000000000095" t="0.75000000000000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pieChart>
        <c:varyColors val="1"/>
        <c:ser>
          <c:idx val="0"/>
          <c:order val="0"/>
          <c:spPr>
            <a:solidFill>
              <a:schemeClr val="bg1">
                <a:lumMod val="65000"/>
              </a:schemeClr>
            </a:solidFill>
          </c:spPr>
          <c:val>
            <c:numRef>
              <c:f>Results!$D$60:$E$60</c:f>
            </c:numRef>
          </c:val>
          <c:extLst>
            <c:ext xmlns:c16="http://schemas.microsoft.com/office/drawing/2014/chart" uri="{C3380CC4-5D6E-409C-BE32-E72D297353CC}">
              <c16:uniqueId val="{00000001-6627-4BB3-AAE5-4CE97FEA645D}"/>
            </c:ext>
          </c:extLst>
        </c:ser>
        <c:dLbls>
          <c:showLegendKey val="0"/>
          <c:showVal val="0"/>
          <c:showCatName val="0"/>
          <c:showSerName val="0"/>
          <c:showPercent val="0"/>
          <c:showBubbleSize val="0"/>
          <c:showLeaderLines val="1"/>
        </c:dLbls>
        <c:firstSliceAng val="0"/>
      </c:pieChart>
    </c:plotArea>
    <c:plotVisOnly val="1"/>
    <c:dispBlanksAs val="zero"/>
    <c:showDLblsOverMax val="0"/>
  </c:chart>
  <c:spPr>
    <a:ln>
      <a:noFill/>
    </a:ln>
  </c:spPr>
  <c:printSettings>
    <c:headerFooter/>
    <c:pageMargins b="0.750000000000005" l="0.70000000000000095" r="0.70000000000000095" t="0.75000000000000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pieChart>
        <c:varyColors val="1"/>
        <c:ser>
          <c:idx val="0"/>
          <c:order val="0"/>
          <c:dPt>
            <c:idx val="0"/>
            <c:bubble3D val="0"/>
            <c:spPr>
              <a:solidFill>
                <a:srgbClr val="007C68"/>
              </a:solidFill>
            </c:spPr>
            <c:extLst>
              <c:ext xmlns:c16="http://schemas.microsoft.com/office/drawing/2014/chart" uri="{C3380CC4-5D6E-409C-BE32-E72D297353CC}">
                <c16:uniqueId val="{00000000-64B4-42B7-8467-527FC950B84B}"/>
              </c:ext>
            </c:extLst>
          </c:dPt>
          <c:dPt>
            <c:idx val="1"/>
            <c:bubble3D val="0"/>
            <c:spPr>
              <a:solidFill>
                <a:schemeClr val="bg1">
                  <a:lumMod val="65000"/>
                </a:schemeClr>
              </a:solidFill>
            </c:spPr>
            <c:extLst>
              <c:ext xmlns:c16="http://schemas.microsoft.com/office/drawing/2014/chart" uri="{C3380CC4-5D6E-409C-BE32-E72D297353CC}">
                <c16:uniqueId val="{00000001-64B4-42B7-8467-527FC950B84B}"/>
              </c:ext>
            </c:extLst>
          </c:dPt>
          <c:val>
            <c:numRef>
              <c:f>Results!$A$48:$B$48</c:f>
              <c:numCache>
                <c:formatCode>0.00%</c:formatCode>
                <c:ptCount val="2"/>
                <c:pt idx="0" formatCode="0%">
                  <c:v>1</c:v>
                </c:pt>
                <c:pt idx="1">
                  <c:v>0</c:v>
                </c:pt>
              </c:numCache>
            </c:numRef>
          </c:val>
          <c:extLst>
            <c:ext xmlns:c16="http://schemas.microsoft.com/office/drawing/2014/chart" uri="{C3380CC4-5D6E-409C-BE32-E72D297353CC}">
              <c16:uniqueId val="{00000002-64B4-42B7-8467-527FC950B84B}"/>
            </c:ext>
          </c:extLst>
        </c:ser>
        <c:dLbls>
          <c:showLegendKey val="0"/>
          <c:showVal val="0"/>
          <c:showCatName val="0"/>
          <c:showSerName val="0"/>
          <c:showPercent val="0"/>
          <c:showBubbleSize val="0"/>
          <c:showLeaderLines val="1"/>
        </c:dLbls>
        <c:firstSliceAng val="0"/>
      </c:pieChart>
    </c:plotArea>
    <c:plotVisOnly val="1"/>
    <c:dispBlanksAs val="zero"/>
    <c:showDLblsOverMax val="0"/>
  </c:chart>
  <c:spPr>
    <a:ln>
      <a:noFill/>
    </a:ln>
  </c:spPr>
  <c:printSettings>
    <c:headerFooter/>
    <c:pageMargins b="0.750000000000005" l="0.70000000000000095" r="0.70000000000000095" t="0.75000000000000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spPr>
            <a:solidFill>
              <a:srgbClr val="007C68"/>
            </a:solidFill>
          </c:spPr>
          <c:invertIfNegative val="0"/>
          <c:cat>
            <c:strRef>
              <c:f>Results!$A$12:$A$19</c:f>
              <c:strCache>
                <c:ptCount val="8"/>
                <c:pt idx="0">
                  <c:v>Farm Management</c:v>
                </c:pt>
                <c:pt idx="1">
                  <c:v>Pre Planting</c:v>
                </c:pt>
                <c:pt idx="2">
                  <c:v>Water Management</c:v>
                </c:pt>
                <c:pt idx="3">
                  <c:v>Nutrient Management</c:v>
                </c:pt>
                <c:pt idx="4">
                  <c:v>Pest Management</c:v>
                </c:pt>
                <c:pt idx="5">
                  <c:v>Harvest and Post Harvest</c:v>
                </c:pt>
                <c:pt idx="6">
                  <c:v>Health and Safety</c:v>
                </c:pt>
                <c:pt idx="7">
                  <c:v>Labour</c:v>
                </c:pt>
              </c:strCache>
            </c:strRef>
          </c:cat>
          <c:val>
            <c:numRef>
              <c:f>Results!$B$12:$B$19</c:f>
              <c:numCache>
                <c:formatCode>0%</c:formatCode>
                <c:ptCount val="8"/>
                <c:pt idx="0">
                  <c:v>1</c:v>
                </c:pt>
                <c:pt idx="1">
                  <c:v>1</c:v>
                </c:pt>
                <c:pt idx="2">
                  <c:v>0.8</c:v>
                </c:pt>
                <c:pt idx="3">
                  <c:v>1</c:v>
                </c:pt>
                <c:pt idx="4">
                  <c:v>1</c:v>
                </c:pt>
                <c:pt idx="5">
                  <c:v>1</c:v>
                </c:pt>
                <c:pt idx="6">
                  <c:v>1</c:v>
                </c:pt>
                <c:pt idx="7">
                  <c:v>1</c:v>
                </c:pt>
              </c:numCache>
            </c:numRef>
          </c:val>
          <c:extLst>
            <c:ext xmlns:c16="http://schemas.microsoft.com/office/drawing/2014/chart" uri="{C3380CC4-5D6E-409C-BE32-E72D297353CC}">
              <c16:uniqueId val="{00000000-133E-4682-B7B5-E24110D7DAB4}"/>
            </c:ext>
          </c:extLst>
        </c:ser>
        <c:ser>
          <c:idx val="1"/>
          <c:order val="1"/>
          <c:spPr>
            <a:solidFill>
              <a:schemeClr val="bg1">
                <a:lumMod val="65000"/>
              </a:schemeClr>
            </a:solidFill>
          </c:spPr>
          <c:invertIfNegative val="0"/>
          <c:cat>
            <c:strRef>
              <c:f>Results!$A$12:$A$19</c:f>
              <c:strCache>
                <c:ptCount val="8"/>
                <c:pt idx="0">
                  <c:v>Farm Management</c:v>
                </c:pt>
                <c:pt idx="1">
                  <c:v>Pre Planting</c:v>
                </c:pt>
                <c:pt idx="2">
                  <c:v>Water Management</c:v>
                </c:pt>
                <c:pt idx="3">
                  <c:v>Nutrient Management</c:v>
                </c:pt>
                <c:pt idx="4">
                  <c:v>Pest Management</c:v>
                </c:pt>
                <c:pt idx="5">
                  <c:v>Harvest and Post Harvest</c:v>
                </c:pt>
                <c:pt idx="6">
                  <c:v>Health and Safety</c:v>
                </c:pt>
                <c:pt idx="7">
                  <c:v>Labour</c:v>
                </c:pt>
              </c:strCache>
            </c:strRef>
          </c:cat>
          <c:val>
            <c:numRef>
              <c:f>Results!$D$12:$D$19</c:f>
              <c:numCache>
                <c:formatCode>0.00%</c:formatCode>
                <c:ptCount val="8"/>
                <c:pt idx="0">
                  <c:v>0</c:v>
                </c:pt>
                <c:pt idx="1">
                  <c:v>0</c:v>
                </c:pt>
                <c:pt idx="2">
                  <c:v>0.19999999999999996</c:v>
                </c:pt>
                <c:pt idx="3">
                  <c:v>0</c:v>
                </c:pt>
                <c:pt idx="4">
                  <c:v>0</c:v>
                </c:pt>
                <c:pt idx="5">
                  <c:v>0</c:v>
                </c:pt>
                <c:pt idx="6">
                  <c:v>0</c:v>
                </c:pt>
                <c:pt idx="7">
                  <c:v>0</c:v>
                </c:pt>
              </c:numCache>
            </c:numRef>
          </c:val>
          <c:extLst>
            <c:ext xmlns:c16="http://schemas.microsoft.com/office/drawing/2014/chart" uri="{C3380CC4-5D6E-409C-BE32-E72D297353CC}">
              <c16:uniqueId val="{00000001-133E-4682-B7B5-E24110D7DAB4}"/>
            </c:ext>
          </c:extLst>
        </c:ser>
        <c:dLbls>
          <c:showLegendKey val="0"/>
          <c:showVal val="0"/>
          <c:showCatName val="0"/>
          <c:showSerName val="0"/>
          <c:showPercent val="0"/>
          <c:showBubbleSize val="0"/>
        </c:dLbls>
        <c:gapWidth val="150"/>
        <c:overlap val="100"/>
        <c:axId val="149918720"/>
        <c:axId val="207636736"/>
      </c:barChart>
      <c:catAx>
        <c:axId val="149918720"/>
        <c:scaling>
          <c:orientation val="minMax"/>
        </c:scaling>
        <c:delete val="0"/>
        <c:axPos val="b"/>
        <c:numFmt formatCode="General" sourceLinked="0"/>
        <c:majorTickMark val="out"/>
        <c:minorTickMark val="none"/>
        <c:tickLblPos val="nextTo"/>
        <c:crossAx val="207636736"/>
        <c:crosses val="autoZero"/>
        <c:auto val="1"/>
        <c:lblAlgn val="ctr"/>
        <c:lblOffset val="100"/>
        <c:noMultiLvlLbl val="0"/>
      </c:catAx>
      <c:valAx>
        <c:axId val="207636736"/>
        <c:scaling>
          <c:orientation val="minMax"/>
          <c:max val="1"/>
        </c:scaling>
        <c:delete val="0"/>
        <c:axPos val="l"/>
        <c:majorGridlines/>
        <c:numFmt formatCode="0%" sourceLinked="1"/>
        <c:majorTickMark val="out"/>
        <c:minorTickMark val="none"/>
        <c:tickLblPos val="nextTo"/>
        <c:crossAx val="149918720"/>
        <c:crosses val="autoZero"/>
        <c:crossBetween val="between"/>
      </c:valAx>
    </c:plotArea>
    <c:plotVisOnly val="1"/>
    <c:dispBlanksAs val="gap"/>
    <c:showDLblsOverMax val="0"/>
  </c:chart>
  <c:spPr>
    <a:ln>
      <a:noFill/>
    </a:ln>
  </c:spPr>
  <c:printSettings>
    <c:headerFooter/>
    <c:pageMargins b="0.750000000000004" l="0.70000000000000095" r="0.70000000000000095" t="0.750000000000004"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pieChart>
        <c:varyColors val="1"/>
        <c:ser>
          <c:idx val="0"/>
          <c:order val="0"/>
          <c:dPt>
            <c:idx val="0"/>
            <c:bubble3D val="0"/>
            <c:spPr>
              <a:solidFill>
                <a:srgbClr val="007C6B"/>
              </a:solidFill>
            </c:spPr>
            <c:extLst>
              <c:ext xmlns:c16="http://schemas.microsoft.com/office/drawing/2014/chart" uri="{C3380CC4-5D6E-409C-BE32-E72D297353CC}">
                <c16:uniqueId val="{00000000-8883-45D4-B9C0-80DA95CD4ABF}"/>
              </c:ext>
            </c:extLst>
          </c:dPt>
          <c:dPt>
            <c:idx val="1"/>
            <c:bubble3D val="0"/>
            <c:spPr>
              <a:solidFill>
                <a:schemeClr val="bg1">
                  <a:lumMod val="65000"/>
                </a:schemeClr>
              </a:solidFill>
            </c:spPr>
            <c:extLst>
              <c:ext xmlns:c16="http://schemas.microsoft.com/office/drawing/2014/chart" uri="{C3380CC4-5D6E-409C-BE32-E72D297353CC}">
                <c16:uniqueId val="{00000001-8883-45D4-B9C0-80DA95CD4ABF}"/>
              </c:ext>
            </c:extLst>
          </c:dPt>
          <c:val>
            <c:numRef>
              <c:f>(Results!$E$89,Results!$H$89)</c:f>
              <c:numCache>
                <c:formatCode>General</c:formatCode>
                <c:ptCount val="2"/>
                <c:pt idx="0">
                  <c:v>0</c:v>
                </c:pt>
                <c:pt idx="1">
                  <c:v>100</c:v>
                </c:pt>
              </c:numCache>
            </c:numRef>
          </c:val>
          <c:extLst>
            <c:ext xmlns:c16="http://schemas.microsoft.com/office/drawing/2014/chart" uri="{C3380CC4-5D6E-409C-BE32-E72D297353CC}">
              <c16:uniqueId val="{00000002-8883-45D4-B9C0-80DA95CD4ABF}"/>
            </c:ext>
          </c:extLst>
        </c:ser>
        <c:dLbls>
          <c:showLegendKey val="0"/>
          <c:showVal val="0"/>
          <c:showCatName val="0"/>
          <c:showSerName val="0"/>
          <c:showPercent val="0"/>
          <c:showBubbleSize val="0"/>
          <c:showLeaderLines val="1"/>
        </c:dLbls>
        <c:firstSliceAng val="0"/>
      </c:pieChart>
    </c:plotArea>
    <c:plotVisOnly val="1"/>
    <c:dispBlanksAs val="gap"/>
    <c:showDLblsOverMax val="0"/>
  </c:chart>
  <c:spPr>
    <a:noFill/>
    <a:ln>
      <a:noFill/>
    </a:ln>
  </c:spPr>
  <c:printSettings>
    <c:headerFooter/>
    <c:pageMargins b="0.750000000000002" l="0.70000000000000095" r="0.70000000000000095" t="0.750000000000002"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editAs="oneCell">
    <xdr:from>
      <xdr:col>5</xdr:col>
      <xdr:colOff>446673</xdr:colOff>
      <xdr:row>5</xdr:row>
      <xdr:rowOff>12700</xdr:rowOff>
    </xdr:from>
    <xdr:to>
      <xdr:col>6</xdr:col>
      <xdr:colOff>289334</xdr:colOff>
      <xdr:row>10</xdr:row>
      <xdr:rowOff>107950</xdr:rowOff>
    </xdr:to>
    <xdr:pic>
      <xdr:nvPicPr>
        <xdr:cNvPr id="4" name="Picture 3">
          <a:extLst>
            <a:ext uri="{FF2B5EF4-FFF2-40B4-BE49-F238E27FC236}">
              <a16:creationId xmlns:a16="http://schemas.microsoft.com/office/drawing/2014/main" id="{8CDA6C16-6ABC-462C-9E8E-062A2320C53F}"/>
            </a:ext>
          </a:extLst>
        </xdr:cNvPr>
        <xdr:cNvPicPr>
          <a:picLocks noChangeAspect="1"/>
        </xdr:cNvPicPr>
      </xdr:nvPicPr>
      <xdr:blipFill>
        <a:blip xmlns:r="http://schemas.openxmlformats.org/officeDocument/2006/relationships" r:embed="rId1"/>
        <a:stretch>
          <a:fillRect/>
        </a:stretch>
      </xdr:blipFill>
      <xdr:spPr>
        <a:xfrm>
          <a:off x="3716923" y="933450"/>
          <a:ext cx="769761" cy="11684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5061857</xdr:colOff>
      <xdr:row>45</xdr:row>
      <xdr:rowOff>442685</xdr:rowOff>
    </xdr:from>
    <xdr:to>
      <xdr:col>5</xdr:col>
      <xdr:colOff>1093</xdr:colOff>
      <xdr:row>46</xdr:row>
      <xdr:rowOff>344145</xdr:rowOff>
    </xdr:to>
    <xdr:pic>
      <xdr:nvPicPr>
        <xdr:cNvPr id="4" name="Picture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1"/>
        <a:stretch>
          <a:fillRect/>
        </a:stretch>
      </xdr:blipFill>
      <xdr:spPr>
        <a:xfrm>
          <a:off x="5976257" y="16793028"/>
          <a:ext cx="682811" cy="685231"/>
        </a:xfrm>
        <a:prstGeom prst="rect">
          <a:avLst/>
        </a:prstGeom>
      </xdr:spPr>
    </xdr:pic>
    <xdr:clientData/>
  </xdr:twoCellAnchor>
  <xdr:twoCellAnchor editAs="oneCell">
    <xdr:from>
      <xdr:col>4</xdr:col>
      <xdr:colOff>5050971</xdr:colOff>
      <xdr:row>50</xdr:row>
      <xdr:rowOff>1551818</xdr:rowOff>
    </xdr:from>
    <xdr:to>
      <xdr:col>4</xdr:col>
      <xdr:colOff>5714732</xdr:colOff>
      <xdr:row>50</xdr:row>
      <xdr:rowOff>2234629</xdr:rowOff>
    </xdr:to>
    <xdr:pic>
      <xdr:nvPicPr>
        <xdr:cNvPr id="7" name="Picture 6">
          <a:extLst>
            <a:ext uri="{FF2B5EF4-FFF2-40B4-BE49-F238E27FC236}">
              <a16:creationId xmlns:a16="http://schemas.microsoft.com/office/drawing/2014/main" id="{00000000-0008-0000-0100-000007000000}"/>
            </a:ext>
          </a:extLst>
        </xdr:cNvPr>
        <xdr:cNvPicPr>
          <a:picLocks noChangeAspect="1"/>
        </xdr:cNvPicPr>
      </xdr:nvPicPr>
      <xdr:blipFill>
        <a:blip xmlns:r="http://schemas.openxmlformats.org/officeDocument/2006/relationships" r:embed="rId1"/>
        <a:stretch>
          <a:fillRect/>
        </a:stretch>
      </xdr:blipFill>
      <xdr:spPr>
        <a:xfrm>
          <a:off x="5965371" y="20656247"/>
          <a:ext cx="682811" cy="682811"/>
        </a:xfrm>
        <a:prstGeom prst="rect">
          <a:avLst/>
        </a:prstGeom>
      </xdr:spPr>
    </xdr:pic>
    <xdr:clientData/>
  </xdr:twoCellAnchor>
  <xdr:twoCellAnchor editAs="oneCell">
    <xdr:from>
      <xdr:col>4</xdr:col>
      <xdr:colOff>5040086</xdr:colOff>
      <xdr:row>53</xdr:row>
      <xdr:rowOff>383418</xdr:rowOff>
    </xdr:from>
    <xdr:to>
      <xdr:col>4</xdr:col>
      <xdr:colOff>5713372</xdr:colOff>
      <xdr:row>54</xdr:row>
      <xdr:rowOff>358052</xdr:rowOff>
    </xdr:to>
    <xdr:pic>
      <xdr:nvPicPr>
        <xdr:cNvPr id="9" name="Picture 8">
          <a:extLst>
            <a:ext uri="{FF2B5EF4-FFF2-40B4-BE49-F238E27FC236}">
              <a16:creationId xmlns:a16="http://schemas.microsoft.com/office/drawing/2014/main" id="{00000000-0008-0000-0100-000009000000}"/>
            </a:ext>
          </a:extLst>
        </xdr:cNvPr>
        <xdr:cNvPicPr>
          <a:picLocks noChangeAspect="1"/>
        </xdr:cNvPicPr>
      </xdr:nvPicPr>
      <xdr:blipFill>
        <a:blip xmlns:r="http://schemas.openxmlformats.org/officeDocument/2006/relationships" r:embed="rId1"/>
        <a:stretch>
          <a:fillRect/>
        </a:stretch>
      </xdr:blipFill>
      <xdr:spPr>
        <a:xfrm>
          <a:off x="5954486" y="23548218"/>
          <a:ext cx="682811" cy="703977"/>
        </a:xfrm>
        <a:prstGeom prst="rect">
          <a:avLst/>
        </a:prstGeom>
      </xdr:spPr>
    </xdr:pic>
    <xdr:clientData/>
  </xdr:twoCellAnchor>
  <xdr:twoCellAnchor editAs="oneCell">
    <xdr:from>
      <xdr:col>4</xdr:col>
      <xdr:colOff>4942115</xdr:colOff>
      <xdr:row>59</xdr:row>
      <xdr:rowOff>85875</xdr:rowOff>
    </xdr:from>
    <xdr:to>
      <xdr:col>4</xdr:col>
      <xdr:colOff>5624926</xdr:colOff>
      <xdr:row>60</xdr:row>
      <xdr:rowOff>21805</xdr:rowOff>
    </xdr:to>
    <xdr:pic>
      <xdr:nvPicPr>
        <xdr:cNvPr id="15" name="Picture 14">
          <a:extLst>
            <a:ext uri="{FF2B5EF4-FFF2-40B4-BE49-F238E27FC236}">
              <a16:creationId xmlns:a16="http://schemas.microsoft.com/office/drawing/2014/main" id="{00000000-0008-0000-0100-00000F000000}"/>
            </a:ext>
          </a:extLst>
        </xdr:cNvPr>
        <xdr:cNvPicPr>
          <a:picLocks noChangeAspect="1"/>
        </xdr:cNvPicPr>
      </xdr:nvPicPr>
      <xdr:blipFill>
        <a:blip xmlns:r="http://schemas.openxmlformats.org/officeDocument/2006/relationships" r:embed="rId1"/>
        <a:stretch>
          <a:fillRect/>
        </a:stretch>
      </xdr:blipFill>
      <xdr:spPr>
        <a:xfrm>
          <a:off x="5856515" y="27180418"/>
          <a:ext cx="682811" cy="676158"/>
        </a:xfrm>
        <a:prstGeom prst="rect">
          <a:avLst/>
        </a:prstGeom>
      </xdr:spPr>
    </xdr:pic>
    <xdr:clientData/>
  </xdr:twoCellAnchor>
  <xdr:twoCellAnchor editAs="oneCell">
    <xdr:from>
      <xdr:col>4</xdr:col>
      <xdr:colOff>4953000</xdr:colOff>
      <xdr:row>63</xdr:row>
      <xdr:rowOff>55638</xdr:rowOff>
    </xdr:from>
    <xdr:to>
      <xdr:col>4</xdr:col>
      <xdr:colOff>5635811</xdr:colOff>
      <xdr:row>64</xdr:row>
      <xdr:rowOff>1849</xdr:rowOff>
    </xdr:to>
    <xdr:pic>
      <xdr:nvPicPr>
        <xdr:cNvPr id="17" name="Picture 16">
          <a:extLst>
            <a:ext uri="{FF2B5EF4-FFF2-40B4-BE49-F238E27FC236}">
              <a16:creationId xmlns:a16="http://schemas.microsoft.com/office/drawing/2014/main" id="{00000000-0008-0000-0100-000011000000}"/>
            </a:ext>
          </a:extLst>
        </xdr:cNvPr>
        <xdr:cNvPicPr>
          <a:picLocks noChangeAspect="1"/>
        </xdr:cNvPicPr>
      </xdr:nvPicPr>
      <xdr:blipFill>
        <a:blip xmlns:r="http://schemas.openxmlformats.org/officeDocument/2006/relationships" r:embed="rId1"/>
        <a:stretch>
          <a:fillRect/>
        </a:stretch>
      </xdr:blipFill>
      <xdr:spPr>
        <a:xfrm>
          <a:off x="5867400" y="30176409"/>
          <a:ext cx="682811" cy="686440"/>
        </a:xfrm>
        <a:prstGeom prst="rect">
          <a:avLst/>
        </a:prstGeom>
      </xdr:spPr>
    </xdr:pic>
    <xdr:clientData/>
  </xdr:twoCellAnchor>
  <xdr:twoCellAnchor editAs="oneCell">
    <xdr:from>
      <xdr:col>4</xdr:col>
      <xdr:colOff>4963886</xdr:colOff>
      <xdr:row>67</xdr:row>
      <xdr:rowOff>602343</xdr:rowOff>
    </xdr:from>
    <xdr:to>
      <xdr:col>4</xdr:col>
      <xdr:colOff>5646697</xdr:colOff>
      <xdr:row>68</xdr:row>
      <xdr:rowOff>430021</xdr:rowOff>
    </xdr:to>
    <xdr:pic>
      <xdr:nvPicPr>
        <xdr:cNvPr id="10" name="Picture 9">
          <a:extLst>
            <a:ext uri="{FF2B5EF4-FFF2-40B4-BE49-F238E27FC236}">
              <a16:creationId xmlns:a16="http://schemas.microsoft.com/office/drawing/2014/main" id="{00000000-0008-0000-0100-00000A000000}"/>
            </a:ext>
          </a:extLst>
        </xdr:cNvPr>
        <xdr:cNvPicPr>
          <a:picLocks noChangeAspect="1"/>
        </xdr:cNvPicPr>
      </xdr:nvPicPr>
      <xdr:blipFill>
        <a:blip xmlns:r="http://schemas.openxmlformats.org/officeDocument/2006/relationships" r:embed="rId1"/>
        <a:stretch>
          <a:fillRect/>
        </a:stretch>
      </xdr:blipFill>
      <xdr:spPr>
        <a:xfrm>
          <a:off x="5878286" y="33215943"/>
          <a:ext cx="682811" cy="676764"/>
        </a:xfrm>
        <a:prstGeom prst="rect">
          <a:avLst/>
        </a:prstGeom>
      </xdr:spPr>
    </xdr:pic>
    <xdr:clientData/>
  </xdr:twoCellAnchor>
  <xdr:twoCellAnchor editAs="oneCell">
    <xdr:from>
      <xdr:col>4</xdr:col>
      <xdr:colOff>4942115</xdr:colOff>
      <xdr:row>71</xdr:row>
      <xdr:rowOff>2419</xdr:rowOff>
    </xdr:from>
    <xdr:to>
      <xdr:col>4</xdr:col>
      <xdr:colOff>5624926</xdr:colOff>
      <xdr:row>71</xdr:row>
      <xdr:rowOff>684021</xdr:rowOff>
    </xdr:to>
    <xdr:pic>
      <xdr:nvPicPr>
        <xdr:cNvPr id="12" name="Picture 11">
          <a:extLst>
            <a:ext uri="{FF2B5EF4-FFF2-40B4-BE49-F238E27FC236}">
              <a16:creationId xmlns:a16="http://schemas.microsoft.com/office/drawing/2014/main" id="{00000000-0008-0000-0100-00000C000000}"/>
            </a:ext>
          </a:extLst>
        </xdr:cNvPr>
        <xdr:cNvPicPr>
          <a:picLocks noChangeAspect="1"/>
        </xdr:cNvPicPr>
      </xdr:nvPicPr>
      <xdr:blipFill>
        <a:blip xmlns:r="http://schemas.openxmlformats.org/officeDocument/2006/relationships" r:embed="rId1"/>
        <a:stretch>
          <a:fillRect/>
        </a:stretch>
      </xdr:blipFill>
      <xdr:spPr>
        <a:xfrm>
          <a:off x="5856515" y="35097962"/>
          <a:ext cx="682811" cy="681602"/>
        </a:xfrm>
        <a:prstGeom prst="rect">
          <a:avLst/>
        </a:prstGeom>
      </xdr:spPr>
    </xdr:pic>
    <xdr:clientData/>
  </xdr:twoCellAnchor>
  <xdr:twoCellAnchor editAs="oneCell">
    <xdr:from>
      <xdr:col>4</xdr:col>
      <xdr:colOff>4953000</xdr:colOff>
      <xdr:row>77</xdr:row>
      <xdr:rowOff>600891</xdr:rowOff>
    </xdr:from>
    <xdr:to>
      <xdr:col>4</xdr:col>
      <xdr:colOff>5635811</xdr:colOff>
      <xdr:row>78</xdr:row>
      <xdr:rowOff>358720</xdr:rowOff>
    </xdr:to>
    <xdr:pic>
      <xdr:nvPicPr>
        <xdr:cNvPr id="14" name="Picture 13">
          <a:extLst>
            <a:ext uri="{FF2B5EF4-FFF2-40B4-BE49-F238E27FC236}">
              <a16:creationId xmlns:a16="http://schemas.microsoft.com/office/drawing/2014/main" id="{00000000-0008-0000-0100-00000E000000}"/>
            </a:ext>
          </a:extLst>
        </xdr:cNvPr>
        <xdr:cNvPicPr>
          <a:picLocks noChangeAspect="1"/>
        </xdr:cNvPicPr>
      </xdr:nvPicPr>
      <xdr:blipFill>
        <a:blip xmlns:r="http://schemas.openxmlformats.org/officeDocument/2006/relationships" r:embed="rId1"/>
        <a:stretch>
          <a:fillRect/>
        </a:stretch>
      </xdr:blipFill>
      <xdr:spPr>
        <a:xfrm>
          <a:off x="5867400" y="40279320"/>
          <a:ext cx="682811" cy="683114"/>
        </a:xfrm>
        <a:prstGeom prst="rect">
          <a:avLst/>
        </a:prstGeom>
      </xdr:spPr>
    </xdr:pic>
    <xdr:clientData/>
  </xdr:twoCellAnchor>
  <xdr:twoCellAnchor editAs="oneCell">
    <xdr:from>
      <xdr:col>4</xdr:col>
      <xdr:colOff>4865914</xdr:colOff>
      <xdr:row>82</xdr:row>
      <xdr:rowOff>358018</xdr:rowOff>
    </xdr:from>
    <xdr:to>
      <xdr:col>4</xdr:col>
      <xdr:colOff>5551714</xdr:colOff>
      <xdr:row>82</xdr:row>
      <xdr:rowOff>1043818</xdr:rowOff>
    </xdr:to>
    <xdr:pic>
      <xdr:nvPicPr>
        <xdr:cNvPr id="19" name="Picture 18">
          <a:extLst>
            <a:ext uri="{FF2B5EF4-FFF2-40B4-BE49-F238E27FC236}">
              <a16:creationId xmlns:a16="http://schemas.microsoft.com/office/drawing/2014/main" id="{00000000-0008-0000-0100-000013000000}"/>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780314" y="43378361"/>
          <a:ext cx="685800" cy="685800"/>
        </a:xfrm>
        <a:prstGeom prst="rect">
          <a:avLst/>
        </a:prstGeom>
        <a:noFill/>
        <a:ln>
          <a:noFill/>
        </a:ln>
      </xdr:spPr>
    </xdr:pic>
    <xdr:clientData/>
  </xdr:twoCellAnchor>
  <xdr:twoCellAnchor editAs="oneCell">
    <xdr:from>
      <xdr:col>4</xdr:col>
      <xdr:colOff>5094514</xdr:colOff>
      <xdr:row>85</xdr:row>
      <xdr:rowOff>629194</xdr:rowOff>
    </xdr:from>
    <xdr:to>
      <xdr:col>4</xdr:col>
      <xdr:colOff>5713639</xdr:colOff>
      <xdr:row>85</xdr:row>
      <xdr:rowOff>1314994</xdr:rowOff>
    </xdr:to>
    <xdr:pic>
      <xdr:nvPicPr>
        <xdr:cNvPr id="13" name="Picture 12">
          <a:extLst>
            <a:ext uri="{FF2B5EF4-FFF2-40B4-BE49-F238E27FC236}">
              <a16:creationId xmlns:a16="http://schemas.microsoft.com/office/drawing/2014/main" id="{00000000-0008-0000-0100-00000D000000}"/>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008914" y="46599565"/>
          <a:ext cx="685800" cy="685800"/>
        </a:xfrm>
        <a:prstGeom prst="rect">
          <a:avLst/>
        </a:prstGeom>
        <a:noFill/>
        <a:ln>
          <a:noFill/>
        </a:ln>
      </xdr:spPr>
    </xdr:pic>
    <xdr:clientData/>
  </xdr:twoCellAnchor>
  <xdr:twoCellAnchor editAs="oneCell">
    <xdr:from>
      <xdr:col>4</xdr:col>
      <xdr:colOff>5083629</xdr:colOff>
      <xdr:row>99</xdr:row>
      <xdr:rowOff>543197</xdr:rowOff>
    </xdr:from>
    <xdr:to>
      <xdr:col>4</xdr:col>
      <xdr:colOff>5712279</xdr:colOff>
      <xdr:row>101</xdr:row>
      <xdr:rowOff>349975</xdr:rowOff>
    </xdr:to>
    <xdr:pic>
      <xdr:nvPicPr>
        <xdr:cNvPr id="18" name="Picture 17">
          <a:extLst>
            <a:ext uri="{FF2B5EF4-FFF2-40B4-BE49-F238E27FC236}">
              <a16:creationId xmlns:a16="http://schemas.microsoft.com/office/drawing/2014/main" id="{00000000-0008-0000-0100-000012000000}"/>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998029" y="55124168"/>
          <a:ext cx="685800" cy="699407"/>
        </a:xfrm>
        <a:prstGeom prst="rect">
          <a:avLst/>
        </a:prstGeom>
        <a:noFill/>
        <a:ln>
          <a:noFill/>
        </a:ln>
      </xdr:spPr>
    </xdr:pic>
    <xdr:clientData/>
  </xdr:twoCellAnchor>
  <xdr:twoCellAnchor editAs="oneCell">
    <xdr:from>
      <xdr:col>4</xdr:col>
      <xdr:colOff>5083627</xdr:colOff>
      <xdr:row>101</xdr:row>
      <xdr:rowOff>337456</xdr:rowOff>
    </xdr:from>
    <xdr:to>
      <xdr:col>5</xdr:col>
      <xdr:colOff>3813</xdr:colOff>
      <xdr:row>103</xdr:row>
      <xdr:rowOff>186346</xdr:rowOff>
    </xdr:to>
    <xdr:pic>
      <xdr:nvPicPr>
        <xdr:cNvPr id="21" name="Picture 20">
          <a:extLst>
            <a:ext uri="{FF2B5EF4-FFF2-40B4-BE49-F238E27FC236}">
              <a16:creationId xmlns:a16="http://schemas.microsoft.com/office/drawing/2014/main" id="{00000000-0008-0000-0100-000015000000}"/>
            </a:ext>
          </a:extLst>
        </xdr:cNvPr>
        <xdr:cNvPicPr>
          <a:picLocks noChangeAspect="1"/>
        </xdr:cNvPicPr>
      </xdr:nvPicPr>
      <xdr:blipFill>
        <a:blip xmlns:r="http://schemas.openxmlformats.org/officeDocument/2006/relationships" r:embed="rId1"/>
        <a:stretch>
          <a:fillRect/>
        </a:stretch>
      </xdr:blipFill>
      <xdr:spPr>
        <a:xfrm>
          <a:off x="5998027" y="55811056"/>
          <a:ext cx="682811" cy="687090"/>
        </a:xfrm>
        <a:prstGeom prst="rect">
          <a:avLst/>
        </a:prstGeom>
      </xdr:spPr>
    </xdr:pic>
    <xdr:clientData/>
  </xdr:twoCellAnchor>
  <xdr:twoCellAnchor editAs="oneCell">
    <xdr:from>
      <xdr:col>4</xdr:col>
      <xdr:colOff>5050971</xdr:colOff>
      <xdr:row>107</xdr:row>
      <xdr:rowOff>337456</xdr:rowOff>
    </xdr:from>
    <xdr:to>
      <xdr:col>4</xdr:col>
      <xdr:colOff>5714732</xdr:colOff>
      <xdr:row>108</xdr:row>
      <xdr:rowOff>111069</xdr:rowOff>
    </xdr:to>
    <xdr:pic>
      <xdr:nvPicPr>
        <xdr:cNvPr id="23" name="Picture 22">
          <a:extLst>
            <a:ext uri="{FF2B5EF4-FFF2-40B4-BE49-F238E27FC236}">
              <a16:creationId xmlns:a16="http://schemas.microsoft.com/office/drawing/2014/main" id="{00000000-0008-0000-0100-000017000000}"/>
            </a:ext>
          </a:extLst>
        </xdr:cNvPr>
        <xdr:cNvPicPr>
          <a:picLocks noChangeAspect="1"/>
        </xdr:cNvPicPr>
      </xdr:nvPicPr>
      <xdr:blipFill>
        <a:blip xmlns:r="http://schemas.openxmlformats.org/officeDocument/2006/relationships" r:embed="rId1"/>
        <a:stretch>
          <a:fillRect/>
        </a:stretch>
      </xdr:blipFill>
      <xdr:spPr>
        <a:xfrm>
          <a:off x="5965371" y="58793742"/>
          <a:ext cx="682811" cy="688013"/>
        </a:xfrm>
        <a:prstGeom prst="rect">
          <a:avLst/>
        </a:prstGeom>
      </xdr:spPr>
    </xdr:pic>
    <xdr:clientData/>
  </xdr:twoCellAnchor>
  <xdr:twoCellAnchor editAs="oneCell">
    <xdr:from>
      <xdr:col>4</xdr:col>
      <xdr:colOff>5040086</xdr:colOff>
      <xdr:row>112</xdr:row>
      <xdr:rowOff>6532</xdr:rowOff>
    </xdr:from>
    <xdr:to>
      <xdr:col>4</xdr:col>
      <xdr:colOff>5713372</xdr:colOff>
      <xdr:row>113</xdr:row>
      <xdr:rowOff>117600</xdr:rowOff>
    </xdr:to>
    <xdr:pic>
      <xdr:nvPicPr>
        <xdr:cNvPr id="25" name="Picture 24">
          <a:extLst>
            <a:ext uri="{FF2B5EF4-FFF2-40B4-BE49-F238E27FC236}">
              <a16:creationId xmlns:a16="http://schemas.microsoft.com/office/drawing/2014/main" id="{00000000-0008-0000-0100-000019000000}"/>
            </a:ext>
          </a:extLst>
        </xdr:cNvPr>
        <xdr:cNvPicPr>
          <a:picLocks noChangeAspect="1"/>
        </xdr:cNvPicPr>
      </xdr:nvPicPr>
      <xdr:blipFill>
        <a:blip xmlns:r="http://schemas.openxmlformats.org/officeDocument/2006/relationships" r:embed="rId1"/>
        <a:stretch>
          <a:fillRect/>
        </a:stretch>
      </xdr:blipFill>
      <xdr:spPr>
        <a:xfrm>
          <a:off x="5954486" y="61260446"/>
          <a:ext cx="682811" cy="688012"/>
        </a:xfrm>
        <a:prstGeom prst="rect">
          <a:avLst/>
        </a:prstGeom>
      </xdr:spPr>
    </xdr:pic>
    <xdr:clientData/>
  </xdr:twoCellAnchor>
  <xdr:twoCellAnchor editAs="oneCell">
    <xdr:from>
      <xdr:col>4</xdr:col>
      <xdr:colOff>5018314</xdr:colOff>
      <xdr:row>118</xdr:row>
      <xdr:rowOff>115389</xdr:rowOff>
    </xdr:from>
    <xdr:to>
      <xdr:col>4</xdr:col>
      <xdr:colOff>5704114</xdr:colOff>
      <xdr:row>119</xdr:row>
      <xdr:rowOff>252820</xdr:rowOff>
    </xdr:to>
    <xdr:pic>
      <xdr:nvPicPr>
        <xdr:cNvPr id="26" name="Picture 25">
          <a:extLst>
            <a:ext uri="{FF2B5EF4-FFF2-40B4-BE49-F238E27FC236}">
              <a16:creationId xmlns:a16="http://schemas.microsoft.com/office/drawing/2014/main" id="{00000000-0008-0000-0100-00001A000000}"/>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932714" y="64798303"/>
          <a:ext cx="685800" cy="692603"/>
        </a:xfrm>
        <a:prstGeom prst="rect">
          <a:avLst/>
        </a:prstGeom>
        <a:noFill/>
        <a:ln>
          <a:noFill/>
        </a:ln>
      </xdr:spPr>
    </xdr:pic>
    <xdr:clientData/>
  </xdr:twoCellAnchor>
  <xdr:twoCellAnchor editAs="oneCell">
    <xdr:from>
      <xdr:col>4</xdr:col>
      <xdr:colOff>5061857</xdr:colOff>
      <xdr:row>124</xdr:row>
      <xdr:rowOff>38099</xdr:rowOff>
    </xdr:from>
    <xdr:to>
      <xdr:col>5</xdr:col>
      <xdr:colOff>4082</xdr:colOff>
      <xdr:row>124</xdr:row>
      <xdr:rowOff>729342</xdr:rowOff>
    </xdr:to>
    <xdr:pic>
      <xdr:nvPicPr>
        <xdr:cNvPr id="27" name="Picture 26">
          <a:extLst>
            <a:ext uri="{FF2B5EF4-FFF2-40B4-BE49-F238E27FC236}">
              <a16:creationId xmlns:a16="http://schemas.microsoft.com/office/drawing/2014/main" id="{00000000-0008-0000-0100-00001B000000}"/>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976257" y="68520128"/>
          <a:ext cx="685800" cy="691243"/>
        </a:xfrm>
        <a:prstGeom prst="rect">
          <a:avLst/>
        </a:prstGeom>
        <a:noFill/>
        <a:ln>
          <a:noFill/>
        </a:ln>
      </xdr:spPr>
    </xdr:pic>
    <xdr:clientData/>
  </xdr:twoCellAnchor>
  <xdr:twoCellAnchor editAs="oneCell">
    <xdr:from>
      <xdr:col>4</xdr:col>
      <xdr:colOff>5083628</xdr:colOff>
      <xdr:row>127</xdr:row>
      <xdr:rowOff>853440</xdr:rowOff>
    </xdr:from>
    <xdr:to>
      <xdr:col>4</xdr:col>
      <xdr:colOff>5712278</xdr:colOff>
      <xdr:row>129</xdr:row>
      <xdr:rowOff>181725</xdr:rowOff>
    </xdr:to>
    <xdr:pic>
      <xdr:nvPicPr>
        <xdr:cNvPr id="29" name="Picture 28">
          <a:extLst>
            <a:ext uri="{FF2B5EF4-FFF2-40B4-BE49-F238E27FC236}">
              <a16:creationId xmlns:a16="http://schemas.microsoft.com/office/drawing/2014/main" id="{00000000-0008-0000-0100-00001D000000}"/>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998028" y="70957440"/>
          <a:ext cx="685800" cy="690154"/>
        </a:xfrm>
        <a:prstGeom prst="rect">
          <a:avLst/>
        </a:prstGeom>
        <a:noFill/>
        <a:ln>
          <a:noFill/>
        </a:ln>
      </xdr:spPr>
    </xdr:pic>
    <xdr:clientData/>
  </xdr:twoCellAnchor>
  <xdr:twoCellAnchor editAs="oneCell">
    <xdr:from>
      <xdr:col>4</xdr:col>
      <xdr:colOff>5061857</xdr:colOff>
      <xdr:row>131</xdr:row>
      <xdr:rowOff>352697</xdr:rowOff>
    </xdr:from>
    <xdr:to>
      <xdr:col>5</xdr:col>
      <xdr:colOff>4082</xdr:colOff>
      <xdr:row>132</xdr:row>
      <xdr:rowOff>311331</xdr:rowOff>
    </xdr:to>
    <xdr:pic>
      <xdr:nvPicPr>
        <xdr:cNvPr id="30" name="Picture 29">
          <a:extLst>
            <a:ext uri="{FF2B5EF4-FFF2-40B4-BE49-F238E27FC236}">
              <a16:creationId xmlns:a16="http://schemas.microsoft.com/office/drawing/2014/main" id="{00000000-0008-0000-0100-00001E000000}"/>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976257" y="72459668"/>
          <a:ext cx="685800" cy="687978"/>
        </a:xfrm>
        <a:prstGeom prst="rect">
          <a:avLst/>
        </a:prstGeom>
        <a:noFill/>
        <a:ln>
          <a:noFill/>
        </a:ln>
      </xdr:spPr>
    </xdr:pic>
    <xdr:clientData/>
  </xdr:twoCellAnchor>
  <xdr:twoCellAnchor editAs="oneCell">
    <xdr:from>
      <xdr:col>4</xdr:col>
      <xdr:colOff>5072743</xdr:colOff>
      <xdr:row>172</xdr:row>
      <xdr:rowOff>164495</xdr:rowOff>
    </xdr:from>
    <xdr:to>
      <xdr:col>4</xdr:col>
      <xdr:colOff>5710918</xdr:colOff>
      <xdr:row>173</xdr:row>
      <xdr:rowOff>478726</xdr:rowOff>
    </xdr:to>
    <xdr:pic>
      <xdr:nvPicPr>
        <xdr:cNvPr id="22" name="Picture 21">
          <a:extLst>
            <a:ext uri="{FF2B5EF4-FFF2-40B4-BE49-F238E27FC236}">
              <a16:creationId xmlns:a16="http://schemas.microsoft.com/office/drawing/2014/main" id="{00000000-0008-0000-0100-000016000000}"/>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987143" y="111198781"/>
          <a:ext cx="685800" cy="684346"/>
        </a:xfrm>
        <a:prstGeom prst="rect">
          <a:avLst/>
        </a:prstGeom>
        <a:noFill/>
        <a:ln>
          <a:noFill/>
        </a:ln>
      </xdr:spPr>
    </xdr:pic>
    <xdr:clientData/>
  </xdr:twoCellAnchor>
  <xdr:twoCellAnchor editAs="oneCell">
    <xdr:from>
      <xdr:col>4</xdr:col>
      <xdr:colOff>5029200</xdr:colOff>
      <xdr:row>178</xdr:row>
      <xdr:rowOff>437848</xdr:rowOff>
    </xdr:from>
    <xdr:to>
      <xdr:col>5</xdr:col>
      <xdr:colOff>0</xdr:colOff>
      <xdr:row>179</xdr:row>
      <xdr:rowOff>490827</xdr:rowOff>
    </xdr:to>
    <xdr:pic>
      <xdr:nvPicPr>
        <xdr:cNvPr id="24" name="Picture 23">
          <a:extLst>
            <a:ext uri="{FF2B5EF4-FFF2-40B4-BE49-F238E27FC236}">
              <a16:creationId xmlns:a16="http://schemas.microsoft.com/office/drawing/2014/main" id="{00000000-0008-0000-0100-000018000000}"/>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943600" y="115717562"/>
          <a:ext cx="685800" cy="684351"/>
        </a:xfrm>
        <a:prstGeom prst="rect">
          <a:avLst/>
        </a:prstGeom>
        <a:noFill/>
        <a:ln>
          <a:noFill/>
        </a:ln>
      </xdr:spPr>
    </xdr:pic>
    <xdr:clientData/>
  </xdr:twoCellAnchor>
  <xdr:twoCellAnchor editAs="oneCell">
    <xdr:from>
      <xdr:col>4</xdr:col>
      <xdr:colOff>5105400</xdr:colOff>
      <xdr:row>183</xdr:row>
      <xdr:rowOff>827313</xdr:rowOff>
    </xdr:from>
    <xdr:to>
      <xdr:col>5</xdr:col>
      <xdr:colOff>0</xdr:colOff>
      <xdr:row>184</xdr:row>
      <xdr:rowOff>687977</xdr:rowOff>
    </xdr:to>
    <xdr:pic>
      <xdr:nvPicPr>
        <xdr:cNvPr id="28" name="Picture 27">
          <a:extLst>
            <a:ext uri="{FF2B5EF4-FFF2-40B4-BE49-F238E27FC236}">
              <a16:creationId xmlns:a16="http://schemas.microsoft.com/office/drawing/2014/main" id="{00000000-0008-0000-0100-00001C000000}"/>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019800" y="119764627"/>
          <a:ext cx="685800" cy="687980"/>
        </a:xfrm>
        <a:prstGeom prst="rect">
          <a:avLst/>
        </a:prstGeom>
        <a:noFill/>
        <a:ln>
          <a:noFill/>
        </a:ln>
      </xdr:spPr>
    </xdr:pic>
    <xdr:clientData/>
  </xdr:twoCellAnchor>
  <xdr:twoCellAnchor editAs="oneCell">
    <xdr:from>
      <xdr:col>4</xdr:col>
      <xdr:colOff>5116285</xdr:colOff>
      <xdr:row>185</xdr:row>
      <xdr:rowOff>194733</xdr:rowOff>
    </xdr:from>
    <xdr:to>
      <xdr:col>5</xdr:col>
      <xdr:colOff>1360</xdr:colOff>
      <xdr:row>187</xdr:row>
      <xdr:rowOff>74748</xdr:rowOff>
    </xdr:to>
    <xdr:pic>
      <xdr:nvPicPr>
        <xdr:cNvPr id="31" name="Picture 30">
          <a:extLst>
            <a:ext uri="{FF2B5EF4-FFF2-40B4-BE49-F238E27FC236}">
              <a16:creationId xmlns:a16="http://schemas.microsoft.com/office/drawing/2014/main" id="{00000000-0008-0000-0100-00001F000000}"/>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030685" y="120754019"/>
          <a:ext cx="685800" cy="685558"/>
        </a:xfrm>
        <a:prstGeom prst="rect">
          <a:avLst/>
        </a:prstGeom>
        <a:noFill/>
        <a:ln>
          <a:noFill/>
        </a:ln>
      </xdr:spPr>
    </xdr:pic>
    <xdr:clientData/>
  </xdr:twoCellAnchor>
  <xdr:twoCellAnchor editAs="oneCell">
    <xdr:from>
      <xdr:col>4</xdr:col>
      <xdr:colOff>5061858</xdr:colOff>
      <xdr:row>193</xdr:row>
      <xdr:rowOff>89506</xdr:rowOff>
    </xdr:from>
    <xdr:to>
      <xdr:col>5</xdr:col>
      <xdr:colOff>4083</xdr:colOff>
      <xdr:row>194</xdr:row>
      <xdr:rowOff>166673</xdr:rowOff>
    </xdr:to>
    <xdr:pic>
      <xdr:nvPicPr>
        <xdr:cNvPr id="32" name="Picture 31">
          <a:extLst>
            <a:ext uri="{FF2B5EF4-FFF2-40B4-BE49-F238E27FC236}">
              <a16:creationId xmlns:a16="http://schemas.microsoft.com/office/drawing/2014/main" id="{00000000-0008-0000-0100-000020000000}"/>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976258" y="124600306"/>
          <a:ext cx="685800" cy="686767"/>
        </a:xfrm>
        <a:prstGeom prst="rect">
          <a:avLst/>
        </a:prstGeom>
        <a:noFill/>
        <a:ln>
          <a:noFill/>
        </a:ln>
      </xdr:spPr>
    </xdr:pic>
    <xdr:clientData/>
  </xdr:twoCellAnchor>
  <xdr:twoCellAnchor editAs="oneCell">
    <xdr:from>
      <xdr:col>4</xdr:col>
      <xdr:colOff>5094514</xdr:colOff>
      <xdr:row>197</xdr:row>
      <xdr:rowOff>578151</xdr:rowOff>
    </xdr:from>
    <xdr:to>
      <xdr:col>4</xdr:col>
      <xdr:colOff>5713639</xdr:colOff>
      <xdr:row>198</xdr:row>
      <xdr:rowOff>308185</xdr:rowOff>
    </xdr:to>
    <xdr:pic>
      <xdr:nvPicPr>
        <xdr:cNvPr id="34" name="Picture 33">
          <a:extLst>
            <a:ext uri="{FF2B5EF4-FFF2-40B4-BE49-F238E27FC236}">
              <a16:creationId xmlns:a16="http://schemas.microsoft.com/office/drawing/2014/main" id="{00000000-0008-0000-0100-000022000000}"/>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008914" y="127189894"/>
          <a:ext cx="685800" cy="687978"/>
        </a:xfrm>
        <a:prstGeom prst="rect">
          <a:avLst/>
        </a:prstGeom>
        <a:noFill/>
        <a:ln>
          <a:noFill/>
        </a:ln>
      </xdr:spPr>
    </xdr:pic>
    <xdr:clientData/>
  </xdr:twoCellAnchor>
  <xdr:twoCellAnchor editAs="oneCell">
    <xdr:from>
      <xdr:col>4</xdr:col>
      <xdr:colOff>5061857</xdr:colOff>
      <xdr:row>200</xdr:row>
      <xdr:rowOff>218925</xdr:rowOff>
    </xdr:from>
    <xdr:to>
      <xdr:col>5</xdr:col>
      <xdr:colOff>4082</xdr:colOff>
      <xdr:row>201</xdr:row>
      <xdr:rowOff>558562</xdr:rowOff>
    </xdr:to>
    <xdr:pic>
      <xdr:nvPicPr>
        <xdr:cNvPr id="36" name="Picture 35">
          <a:extLst>
            <a:ext uri="{FF2B5EF4-FFF2-40B4-BE49-F238E27FC236}">
              <a16:creationId xmlns:a16="http://schemas.microsoft.com/office/drawing/2014/main" id="{00000000-0008-0000-0100-000024000000}"/>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976257" y="128561496"/>
          <a:ext cx="685800" cy="687979"/>
        </a:xfrm>
        <a:prstGeom prst="rect">
          <a:avLst/>
        </a:prstGeom>
        <a:noFill/>
        <a:ln>
          <a:noFill/>
        </a:ln>
      </xdr:spPr>
    </xdr:pic>
    <xdr:clientData/>
  </xdr:twoCellAnchor>
  <xdr:twoCellAnchor editAs="oneCell">
    <xdr:from>
      <xdr:col>4</xdr:col>
      <xdr:colOff>5083629</xdr:colOff>
      <xdr:row>205</xdr:row>
      <xdr:rowOff>517675</xdr:rowOff>
    </xdr:from>
    <xdr:to>
      <xdr:col>4</xdr:col>
      <xdr:colOff>5712279</xdr:colOff>
      <xdr:row>206</xdr:row>
      <xdr:rowOff>281577</xdr:rowOff>
    </xdr:to>
    <xdr:pic>
      <xdr:nvPicPr>
        <xdr:cNvPr id="37" name="Picture 36">
          <a:extLst>
            <a:ext uri="{FF2B5EF4-FFF2-40B4-BE49-F238E27FC236}">
              <a16:creationId xmlns:a16="http://schemas.microsoft.com/office/drawing/2014/main" id="{00000000-0008-0000-0100-000025000000}"/>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998029" y="132049761"/>
          <a:ext cx="685800" cy="689187"/>
        </a:xfrm>
        <a:prstGeom prst="rect">
          <a:avLst/>
        </a:prstGeom>
        <a:noFill/>
        <a:ln>
          <a:noFill/>
        </a:ln>
      </xdr:spPr>
    </xdr:pic>
    <xdr:clientData/>
  </xdr:twoCellAnchor>
  <xdr:twoCellAnchor editAs="oneCell">
    <xdr:from>
      <xdr:col>4</xdr:col>
      <xdr:colOff>4267199</xdr:colOff>
      <xdr:row>209</xdr:row>
      <xdr:rowOff>108855</xdr:rowOff>
    </xdr:from>
    <xdr:to>
      <xdr:col>4</xdr:col>
      <xdr:colOff>4952999</xdr:colOff>
      <xdr:row>209</xdr:row>
      <xdr:rowOff>799251</xdr:rowOff>
    </xdr:to>
    <xdr:pic>
      <xdr:nvPicPr>
        <xdr:cNvPr id="39" name="Picture 38">
          <a:extLst>
            <a:ext uri="{FF2B5EF4-FFF2-40B4-BE49-F238E27FC236}">
              <a16:creationId xmlns:a16="http://schemas.microsoft.com/office/drawing/2014/main" id="{00000000-0008-0000-0100-000027000000}"/>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181599" y="134046684"/>
          <a:ext cx="685800" cy="690396"/>
        </a:xfrm>
        <a:prstGeom prst="rect">
          <a:avLst/>
        </a:prstGeom>
        <a:noFill/>
        <a:ln>
          <a:noFill/>
        </a:ln>
      </xdr:spPr>
    </xdr:pic>
    <xdr:clientData/>
  </xdr:twoCellAnchor>
  <xdr:twoCellAnchor editAs="oneCell">
    <xdr:from>
      <xdr:col>4</xdr:col>
      <xdr:colOff>4354286</xdr:colOff>
      <xdr:row>212</xdr:row>
      <xdr:rowOff>643466</xdr:rowOff>
    </xdr:from>
    <xdr:to>
      <xdr:col>4</xdr:col>
      <xdr:colOff>5040086</xdr:colOff>
      <xdr:row>213</xdr:row>
      <xdr:rowOff>559770</xdr:rowOff>
    </xdr:to>
    <xdr:pic>
      <xdr:nvPicPr>
        <xdr:cNvPr id="41" name="Picture 40">
          <a:extLst>
            <a:ext uri="{FF2B5EF4-FFF2-40B4-BE49-F238E27FC236}">
              <a16:creationId xmlns:a16="http://schemas.microsoft.com/office/drawing/2014/main" id="{00000000-0008-0000-0100-000029000000}"/>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268686" y="136638695"/>
          <a:ext cx="685800" cy="689188"/>
        </a:xfrm>
        <a:prstGeom prst="rect">
          <a:avLst/>
        </a:prstGeom>
        <a:noFill/>
        <a:ln>
          <a:noFill/>
        </a:ln>
      </xdr:spPr>
    </xdr:pic>
    <xdr:clientData/>
  </xdr:twoCellAnchor>
  <xdr:twoCellAnchor editAs="oneCell">
    <xdr:from>
      <xdr:col>4</xdr:col>
      <xdr:colOff>5050971</xdr:colOff>
      <xdr:row>209</xdr:row>
      <xdr:rowOff>100390</xdr:rowOff>
    </xdr:from>
    <xdr:to>
      <xdr:col>4</xdr:col>
      <xdr:colOff>5714732</xdr:colOff>
      <xdr:row>209</xdr:row>
      <xdr:rowOff>789611</xdr:rowOff>
    </xdr:to>
    <xdr:pic>
      <xdr:nvPicPr>
        <xdr:cNvPr id="43" name="Picture 42">
          <a:extLst>
            <a:ext uri="{FF2B5EF4-FFF2-40B4-BE49-F238E27FC236}">
              <a16:creationId xmlns:a16="http://schemas.microsoft.com/office/drawing/2014/main" id="{00000000-0008-0000-0100-00002B000000}"/>
            </a:ext>
          </a:extLst>
        </xdr:cNvPr>
        <xdr:cNvPicPr>
          <a:picLocks noChangeAspect="1"/>
        </xdr:cNvPicPr>
      </xdr:nvPicPr>
      <xdr:blipFill>
        <a:blip xmlns:r="http://schemas.openxmlformats.org/officeDocument/2006/relationships" r:embed="rId1"/>
        <a:stretch>
          <a:fillRect/>
        </a:stretch>
      </xdr:blipFill>
      <xdr:spPr>
        <a:xfrm>
          <a:off x="5965371" y="134038219"/>
          <a:ext cx="682811" cy="689221"/>
        </a:xfrm>
        <a:prstGeom prst="rect">
          <a:avLst/>
        </a:prstGeom>
      </xdr:spPr>
    </xdr:pic>
    <xdr:clientData/>
  </xdr:twoCellAnchor>
  <xdr:twoCellAnchor editAs="oneCell">
    <xdr:from>
      <xdr:col>4</xdr:col>
      <xdr:colOff>5083629</xdr:colOff>
      <xdr:row>212</xdr:row>
      <xdr:rowOff>637419</xdr:rowOff>
    </xdr:from>
    <xdr:to>
      <xdr:col>5</xdr:col>
      <xdr:colOff>3815</xdr:colOff>
      <xdr:row>213</xdr:row>
      <xdr:rowOff>552548</xdr:rowOff>
    </xdr:to>
    <xdr:pic>
      <xdr:nvPicPr>
        <xdr:cNvPr id="44" name="Picture 43">
          <a:extLst>
            <a:ext uri="{FF2B5EF4-FFF2-40B4-BE49-F238E27FC236}">
              <a16:creationId xmlns:a16="http://schemas.microsoft.com/office/drawing/2014/main" id="{00000000-0008-0000-0100-00002C000000}"/>
            </a:ext>
          </a:extLst>
        </xdr:cNvPr>
        <xdr:cNvPicPr>
          <a:picLocks noChangeAspect="1"/>
        </xdr:cNvPicPr>
      </xdr:nvPicPr>
      <xdr:blipFill>
        <a:blip xmlns:r="http://schemas.openxmlformats.org/officeDocument/2006/relationships" r:embed="rId1"/>
        <a:stretch>
          <a:fillRect/>
        </a:stretch>
      </xdr:blipFill>
      <xdr:spPr>
        <a:xfrm>
          <a:off x="5998029" y="136632648"/>
          <a:ext cx="682811" cy="688013"/>
        </a:xfrm>
        <a:prstGeom prst="rect">
          <a:avLst/>
        </a:prstGeom>
      </xdr:spPr>
    </xdr:pic>
    <xdr:clientData/>
  </xdr:twoCellAnchor>
  <xdr:twoCellAnchor editAs="oneCell">
    <xdr:from>
      <xdr:col>4</xdr:col>
      <xdr:colOff>5105400</xdr:colOff>
      <xdr:row>217</xdr:row>
      <xdr:rowOff>243116</xdr:rowOff>
    </xdr:from>
    <xdr:to>
      <xdr:col>4</xdr:col>
      <xdr:colOff>5712011</xdr:colOff>
      <xdr:row>218</xdr:row>
      <xdr:rowOff>115607</xdr:rowOff>
    </xdr:to>
    <xdr:pic>
      <xdr:nvPicPr>
        <xdr:cNvPr id="45" name="Picture 44">
          <a:extLst>
            <a:ext uri="{FF2B5EF4-FFF2-40B4-BE49-F238E27FC236}">
              <a16:creationId xmlns:a16="http://schemas.microsoft.com/office/drawing/2014/main" id="{00000000-0008-0000-0100-00002D000000}"/>
            </a:ext>
          </a:extLst>
        </xdr:cNvPr>
        <xdr:cNvPicPr>
          <a:picLocks noChangeAspect="1"/>
        </xdr:cNvPicPr>
      </xdr:nvPicPr>
      <xdr:blipFill>
        <a:blip xmlns:r="http://schemas.openxmlformats.org/officeDocument/2006/relationships" r:embed="rId1"/>
        <a:stretch>
          <a:fillRect/>
        </a:stretch>
      </xdr:blipFill>
      <xdr:spPr>
        <a:xfrm>
          <a:off x="6019800" y="140004802"/>
          <a:ext cx="682811" cy="678034"/>
        </a:xfrm>
        <a:prstGeom prst="rect">
          <a:avLst/>
        </a:prstGeom>
      </xdr:spPr>
    </xdr:pic>
    <xdr:clientData/>
  </xdr:twoCellAnchor>
  <xdr:twoCellAnchor editAs="oneCell">
    <xdr:from>
      <xdr:col>4</xdr:col>
      <xdr:colOff>5105400</xdr:colOff>
      <xdr:row>222</xdr:row>
      <xdr:rowOff>27819</xdr:rowOff>
    </xdr:from>
    <xdr:to>
      <xdr:col>4</xdr:col>
      <xdr:colOff>5712011</xdr:colOff>
      <xdr:row>222</xdr:row>
      <xdr:rowOff>709785</xdr:rowOff>
    </xdr:to>
    <xdr:pic>
      <xdr:nvPicPr>
        <xdr:cNvPr id="46" name="Picture 45">
          <a:extLst>
            <a:ext uri="{FF2B5EF4-FFF2-40B4-BE49-F238E27FC236}">
              <a16:creationId xmlns:a16="http://schemas.microsoft.com/office/drawing/2014/main" id="{00000000-0008-0000-0100-00002E000000}"/>
            </a:ext>
          </a:extLst>
        </xdr:cNvPr>
        <xdr:cNvPicPr>
          <a:picLocks noChangeAspect="1"/>
        </xdr:cNvPicPr>
      </xdr:nvPicPr>
      <xdr:blipFill>
        <a:blip xmlns:r="http://schemas.openxmlformats.org/officeDocument/2006/relationships" r:embed="rId1"/>
        <a:stretch>
          <a:fillRect/>
        </a:stretch>
      </xdr:blipFill>
      <xdr:spPr>
        <a:xfrm>
          <a:off x="6019800" y="143098762"/>
          <a:ext cx="682811" cy="681966"/>
        </a:xfrm>
        <a:prstGeom prst="rect">
          <a:avLst/>
        </a:prstGeom>
      </xdr:spPr>
    </xdr:pic>
    <xdr:clientData/>
  </xdr:twoCellAnchor>
  <xdr:twoCellAnchor editAs="oneCell">
    <xdr:from>
      <xdr:col>4</xdr:col>
      <xdr:colOff>5072743</xdr:colOff>
      <xdr:row>225</xdr:row>
      <xdr:rowOff>191106</xdr:rowOff>
    </xdr:from>
    <xdr:to>
      <xdr:col>5</xdr:col>
      <xdr:colOff>2454</xdr:colOff>
      <xdr:row>225</xdr:row>
      <xdr:rowOff>876699</xdr:rowOff>
    </xdr:to>
    <xdr:pic>
      <xdr:nvPicPr>
        <xdr:cNvPr id="48" name="Picture 47">
          <a:extLst>
            <a:ext uri="{FF2B5EF4-FFF2-40B4-BE49-F238E27FC236}">
              <a16:creationId xmlns:a16="http://schemas.microsoft.com/office/drawing/2014/main" id="{00000000-0008-0000-0100-000030000000}"/>
            </a:ext>
          </a:extLst>
        </xdr:cNvPr>
        <xdr:cNvPicPr>
          <a:picLocks noChangeAspect="1"/>
        </xdr:cNvPicPr>
      </xdr:nvPicPr>
      <xdr:blipFill>
        <a:blip xmlns:r="http://schemas.openxmlformats.org/officeDocument/2006/relationships" r:embed="rId1"/>
        <a:stretch>
          <a:fillRect/>
        </a:stretch>
      </xdr:blipFill>
      <xdr:spPr>
        <a:xfrm>
          <a:off x="5987143" y="145515392"/>
          <a:ext cx="682811" cy="685593"/>
        </a:xfrm>
        <a:prstGeom prst="rect">
          <a:avLst/>
        </a:prstGeom>
      </xdr:spPr>
    </xdr:pic>
    <xdr:clientData/>
  </xdr:twoCellAnchor>
  <xdr:twoCellAnchor editAs="oneCell">
    <xdr:from>
      <xdr:col>4</xdr:col>
      <xdr:colOff>4397828</xdr:colOff>
      <xdr:row>217</xdr:row>
      <xdr:rowOff>238276</xdr:rowOff>
    </xdr:from>
    <xdr:to>
      <xdr:col>4</xdr:col>
      <xdr:colOff>5083628</xdr:colOff>
      <xdr:row>218</xdr:row>
      <xdr:rowOff>111942</xdr:rowOff>
    </xdr:to>
    <xdr:pic>
      <xdr:nvPicPr>
        <xdr:cNvPr id="50" name="Picture 49">
          <a:extLst>
            <a:ext uri="{FF2B5EF4-FFF2-40B4-BE49-F238E27FC236}">
              <a16:creationId xmlns:a16="http://schemas.microsoft.com/office/drawing/2014/main" id="{00000000-0008-0000-0100-000032000000}"/>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312228" y="139999962"/>
          <a:ext cx="685800" cy="679209"/>
        </a:xfrm>
        <a:prstGeom prst="rect">
          <a:avLst/>
        </a:prstGeom>
        <a:noFill/>
        <a:ln>
          <a:noFill/>
        </a:ln>
      </xdr:spPr>
    </xdr:pic>
    <xdr:clientData/>
  </xdr:twoCellAnchor>
  <xdr:twoCellAnchor editAs="oneCell">
    <xdr:from>
      <xdr:col>4</xdr:col>
      <xdr:colOff>4343400</xdr:colOff>
      <xdr:row>222</xdr:row>
      <xdr:rowOff>44754</xdr:rowOff>
    </xdr:from>
    <xdr:to>
      <xdr:col>4</xdr:col>
      <xdr:colOff>5029200</xdr:colOff>
      <xdr:row>222</xdr:row>
      <xdr:rowOff>727895</xdr:rowOff>
    </xdr:to>
    <xdr:pic>
      <xdr:nvPicPr>
        <xdr:cNvPr id="51" name="Picture 50">
          <a:extLst>
            <a:ext uri="{FF2B5EF4-FFF2-40B4-BE49-F238E27FC236}">
              <a16:creationId xmlns:a16="http://schemas.microsoft.com/office/drawing/2014/main" id="{00000000-0008-0000-0100-000033000000}"/>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257800" y="143115697"/>
          <a:ext cx="685800" cy="683141"/>
        </a:xfrm>
        <a:prstGeom prst="rect">
          <a:avLst/>
        </a:prstGeom>
        <a:noFill/>
        <a:ln>
          <a:noFill/>
        </a:ln>
      </xdr:spPr>
    </xdr:pic>
    <xdr:clientData/>
  </xdr:twoCellAnchor>
  <xdr:twoCellAnchor editAs="oneCell">
    <xdr:from>
      <xdr:col>4</xdr:col>
      <xdr:colOff>4267199</xdr:colOff>
      <xdr:row>225</xdr:row>
      <xdr:rowOff>174172</xdr:rowOff>
    </xdr:from>
    <xdr:to>
      <xdr:col>4</xdr:col>
      <xdr:colOff>4952999</xdr:colOff>
      <xdr:row>225</xdr:row>
      <xdr:rowOff>860940</xdr:rowOff>
    </xdr:to>
    <xdr:pic>
      <xdr:nvPicPr>
        <xdr:cNvPr id="52" name="Picture 51">
          <a:extLst>
            <a:ext uri="{FF2B5EF4-FFF2-40B4-BE49-F238E27FC236}">
              <a16:creationId xmlns:a16="http://schemas.microsoft.com/office/drawing/2014/main" id="{00000000-0008-0000-0100-000034000000}"/>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181599" y="145498458"/>
          <a:ext cx="685800" cy="686768"/>
        </a:xfrm>
        <a:prstGeom prst="rect">
          <a:avLst/>
        </a:prstGeom>
        <a:noFill/>
        <a:ln>
          <a:noFill/>
        </a:ln>
      </xdr:spPr>
    </xdr:pic>
    <xdr:clientData/>
  </xdr:twoCellAnchor>
  <xdr:twoCellAnchor editAs="oneCell">
    <xdr:from>
      <xdr:col>4</xdr:col>
      <xdr:colOff>5061857</xdr:colOff>
      <xdr:row>228</xdr:row>
      <xdr:rowOff>549124</xdr:rowOff>
    </xdr:from>
    <xdr:to>
      <xdr:col>5</xdr:col>
      <xdr:colOff>4082</xdr:colOff>
      <xdr:row>229</xdr:row>
      <xdr:rowOff>313026</xdr:rowOff>
    </xdr:to>
    <xdr:pic>
      <xdr:nvPicPr>
        <xdr:cNvPr id="53" name="Picture 52">
          <a:extLst>
            <a:ext uri="{FF2B5EF4-FFF2-40B4-BE49-F238E27FC236}">
              <a16:creationId xmlns:a16="http://schemas.microsoft.com/office/drawing/2014/main" id="{00000000-0008-0000-0100-000035000000}"/>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976257" y="147854610"/>
          <a:ext cx="685800" cy="689188"/>
        </a:xfrm>
        <a:prstGeom prst="rect">
          <a:avLst/>
        </a:prstGeom>
        <a:noFill/>
        <a:ln>
          <a:noFill/>
        </a:ln>
      </xdr:spPr>
    </xdr:pic>
    <xdr:clientData/>
  </xdr:twoCellAnchor>
  <xdr:twoCellAnchor editAs="oneCell">
    <xdr:from>
      <xdr:col>4</xdr:col>
      <xdr:colOff>5105400</xdr:colOff>
      <xdr:row>232</xdr:row>
      <xdr:rowOff>405191</xdr:rowOff>
    </xdr:from>
    <xdr:to>
      <xdr:col>5</xdr:col>
      <xdr:colOff>0</xdr:colOff>
      <xdr:row>233</xdr:row>
      <xdr:rowOff>169094</xdr:rowOff>
    </xdr:to>
    <xdr:pic>
      <xdr:nvPicPr>
        <xdr:cNvPr id="54" name="Picture 53">
          <a:extLst>
            <a:ext uri="{FF2B5EF4-FFF2-40B4-BE49-F238E27FC236}">
              <a16:creationId xmlns:a16="http://schemas.microsoft.com/office/drawing/2014/main" id="{00000000-0008-0000-0100-000036000000}"/>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019800" y="150051105"/>
          <a:ext cx="685800" cy="689188"/>
        </a:xfrm>
        <a:prstGeom prst="rect">
          <a:avLst/>
        </a:prstGeom>
        <a:noFill/>
        <a:ln>
          <a:noFill/>
        </a:ln>
      </xdr:spPr>
    </xdr:pic>
    <xdr:clientData/>
  </xdr:twoCellAnchor>
  <xdr:twoCellAnchor editAs="oneCell">
    <xdr:from>
      <xdr:col>4</xdr:col>
      <xdr:colOff>5116286</xdr:colOff>
      <xdr:row>237</xdr:row>
      <xdr:rowOff>595085</xdr:rowOff>
    </xdr:from>
    <xdr:to>
      <xdr:col>5</xdr:col>
      <xdr:colOff>1361</xdr:colOff>
      <xdr:row>238</xdr:row>
      <xdr:rowOff>535579</xdr:rowOff>
    </xdr:to>
    <xdr:pic>
      <xdr:nvPicPr>
        <xdr:cNvPr id="57" name="Picture 56">
          <a:extLst>
            <a:ext uri="{FF2B5EF4-FFF2-40B4-BE49-F238E27FC236}">
              <a16:creationId xmlns:a16="http://schemas.microsoft.com/office/drawing/2014/main" id="{00000000-0008-0000-0100-000039000000}"/>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030686" y="153582914"/>
          <a:ext cx="685800" cy="680722"/>
        </a:xfrm>
        <a:prstGeom prst="rect">
          <a:avLst/>
        </a:prstGeom>
        <a:noFill/>
        <a:ln>
          <a:noFill/>
        </a:ln>
      </xdr:spPr>
    </xdr:pic>
    <xdr:clientData/>
  </xdr:twoCellAnchor>
  <xdr:twoCellAnchor editAs="oneCell">
    <xdr:from>
      <xdr:col>4</xdr:col>
      <xdr:colOff>5040086</xdr:colOff>
      <xdr:row>242</xdr:row>
      <xdr:rowOff>337456</xdr:rowOff>
    </xdr:from>
    <xdr:to>
      <xdr:col>5</xdr:col>
      <xdr:colOff>1361</xdr:colOff>
      <xdr:row>244</xdr:row>
      <xdr:rowOff>3386</xdr:rowOff>
    </xdr:to>
    <xdr:pic>
      <xdr:nvPicPr>
        <xdr:cNvPr id="58" name="Picture 57">
          <a:extLst>
            <a:ext uri="{FF2B5EF4-FFF2-40B4-BE49-F238E27FC236}">
              <a16:creationId xmlns:a16="http://schemas.microsoft.com/office/drawing/2014/main" id="{00000000-0008-0000-0100-00003A000000}"/>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954486" y="156438599"/>
          <a:ext cx="685800" cy="685557"/>
        </a:xfrm>
        <a:prstGeom prst="rect">
          <a:avLst/>
        </a:prstGeom>
        <a:noFill/>
        <a:ln>
          <a:noFill/>
        </a:ln>
      </xdr:spPr>
    </xdr:pic>
    <xdr:clientData/>
  </xdr:twoCellAnchor>
  <xdr:twoCellAnchor editAs="oneCell">
    <xdr:from>
      <xdr:col>4</xdr:col>
      <xdr:colOff>5061857</xdr:colOff>
      <xdr:row>247</xdr:row>
      <xdr:rowOff>982133</xdr:rowOff>
    </xdr:from>
    <xdr:to>
      <xdr:col>5</xdr:col>
      <xdr:colOff>4082</xdr:colOff>
      <xdr:row>248</xdr:row>
      <xdr:rowOff>644436</xdr:rowOff>
    </xdr:to>
    <xdr:pic>
      <xdr:nvPicPr>
        <xdr:cNvPr id="59" name="Picture 58">
          <a:extLst>
            <a:ext uri="{FF2B5EF4-FFF2-40B4-BE49-F238E27FC236}">
              <a16:creationId xmlns:a16="http://schemas.microsoft.com/office/drawing/2014/main" id="{00000000-0008-0000-0100-00003B000000}"/>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976257" y="159989762"/>
          <a:ext cx="685800" cy="685559"/>
        </a:xfrm>
        <a:prstGeom prst="rect">
          <a:avLst/>
        </a:prstGeom>
        <a:noFill/>
        <a:ln>
          <a:noFill/>
        </a:ln>
      </xdr:spPr>
    </xdr:pic>
    <xdr:clientData/>
  </xdr:twoCellAnchor>
  <xdr:twoCellAnchor editAs="oneCell">
    <xdr:from>
      <xdr:col>4</xdr:col>
      <xdr:colOff>5105400</xdr:colOff>
      <xdr:row>253</xdr:row>
      <xdr:rowOff>4838</xdr:rowOff>
    </xdr:from>
    <xdr:to>
      <xdr:col>5</xdr:col>
      <xdr:colOff>0</xdr:colOff>
      <xdr:row>254</xdr:row>
      <xdr:rowOff>3990</xdr:rowOff>
    </xdr:to>
    <xdr:pic>
      <xdr:nvPicPr>
        <xdr:cNvPr id="60" name="Picture 59">
          <a:extLst>
            <a:ext uri="{FF2B5EF4-FFF2-40B4-BE49-F238E27FC236}">
              <a16:creationId xmlns:a16="http://schemas.microsoft.com/office/drawing/2014/main" id="{00000000-0008-0000-0100-00003C000000}"/>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019800" y="163051067"/>
          <a:ext cx="685800" cy="683138"/>
        </a:xfrm>
        <a:prstGeom prst="rect">
          <a:avLst/>
        </a:prstGeom>
        <a:noFill/>
        <a:ln>
          <a:noFill/>
        </a:ln>
      </xdr:spPr>
    </xdr:pic>
    <xdr:clientData/>
  </xdr:twoCellAnchor>
  <xdr:twoCellAnchor editAs="oneCell">
    <xdr:from>
      <xdr:col>4</xdr:col>
      <xdr:colOff>5127172</xdr:colOff>
      <xdr:row>256</xdr:row>
      <xdr:rowOff>1152676</xdr:rowOff>
    </xdr:from>
    <xdr:to>
      <xdr:col>5</xdr:col>
      <xdr:colOff>2722</xdr:colOff>
      <xdr:row>256</xdr:row>
      <xdr:rowOff>1839444</xdr:rowOff>
    </xdr:to>
    <xdr:pic>
      <xdr:nvPicPr>
        <xdr:cNvPr id="61" name="Picture 60">
          <a:extLst>
            <a:ext uri="{FF2B5EF4-FFF2-40B4-BE49-F238E27FC236}">
              <a16:creationId xmlns:a16="http://schemas.microsoft.com/office/drawing/2014/main" id="{00000000-0008-0000-0100-00003D000000}"/>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041572" y="165984162"/>
          <a:ext cx="685800" cy="686768"/>
        </a:xfrm>
        <a:prstGeom prst="rect">
          <a:avLst/>
        </a:prstGeom>
        <a:noFill/>
        <a:ln>
          <a:noFill/>
        </a:ln>
      </xdr:spPr>
    </xdr:pic>
    <xdr:clientData/>
  </xdr:twoCellAnchor>
  <xdr:twoCellAnchor editAs="oneCell">
    <xdr:from>
      <xdr:col>4</xdr:col>
      <xdr:colOff>5116286</xdr:colOff>
      <xdr:row>259</xdr:row>
      <xdr:rowOff>868437</xdr:rowOff>
    </xdr:from>
    <xdr:to>
      <xdr:col>5</xdr:col>
      <xdr:colOff>1361</xdr:colOff>
      <xdr:row>259</xdr:row>
      <xdr:rowOff>1555205</xdr:rowOff>
    </xdr:to>
    <xdr:pic>
      <xdr:nvPicPr>
        <xdr:cNvPr id="62" name="Picture 61">
          <a:extLst>
            <a:ext uri="{FF2B5EF4-FFF2-40B4-BE49-F238E27FC236}">
              <a16:creationId xmlns:a16="http://schemas.microsoft.com/office/drawing/2014/main" id="{00000000-0008-0000-0100-00003E000000}"/>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030686" y="169139808"/>
          <a:ext cx="685800" cy="686768"/>
        </a:xfrm>
        <a:prstGeom prst="rect">
          <a:avLst/>
        </a:prstGeom>
        <a:noFill/>
        <a:ln>
          <a:noFill/>
        </a:ln>
      </xdr:spPr>
    </xdr:pic>
    <xdr:clientData/>
  </xdr:twoCellAnchor>
  <xdr:twoCellAnchor editAs="oneCell">
    <xdr:from>
      <xdr:col>4</xdr:col>
      <xdr:colOff>5116286</xdr:colOff>
      <xdr:row>261</xdr:row>
      <xdr:rowOff>170422</xdr:rowOff>
    </xdr:from>
    <xdr:to>
      <xdr:col>5</xdr:col>
      <xdr:colOff>1361</xdr:colOff>
      <xdr:row>261</xdr:row>
      <xdr:rowOff>851143</xdr:rowOff>
    </xdr:to>
    <xdr:pic>
      <xdr:nvPicPr>
        <xdr:cNvPr id="63" name="Picture 62">
          <a:extLst>
            <a:ext uri="{FF2B5EF4-FFF2-40B4-BE49-F238E27FC236}">
              <a16:creationId xmlns:a16="http://schemas.microsoft.com/office/drawing/2014/main" id="{00000000-0008-0000-0100-00003F000000}"/>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030686" y="170412108"/>
          <a:ext cx="685800" cy="680721"/>
        </a:xfrm>
        <a:prstGeom prst="rect">
          <a:avLst/>
        </a:prstGeom>
        <a:noFill/>
        <a:ln>
          <a:noFill/>
        </a:ln>
      </xdr:spPr>
    </xdr:pic>
    <xdr:clientData/>
  </xdr:twoCellAnchor>
  <xdr:twoCellAnchor editAs="oneCell">
    <xdr:from>
      <xdr:col>4</xdr:col>
      <xdr:colOff>5116285</xdr:colOff>
      <xdr:row>265</xdr:row>
      <xdr:rowOff>775184</xdr:rowOff>
    </xdr:from>
    <xdr:to>
      <xdr:col>5</xdr:col>
      <xdr:colOff>1360</xdr:colOff>
      <xdr:row>265</xdr:row>
      <xdr:rowOff>1465582</xdr:rowOff>
    </xdr:to>
    <xdr:pic>
      <xdr:nvPicPr>
        <xdr:cNvPr id="65" name="Picture 64">
          <a:extLst>
            <a:ext uri="{FF2B5EF4-FFF2-40B4-BE49-F238E27FC236}">
              <a16:creationId xmlns:a16="http://schemas.microsoft.com/office/drawing/2014/main" id="{00000000-0008-0000-0100-000041000000}"/>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030685" y="174445870"/>
          <a:ext cx="685800" cy="690398"/>
        </a:xfrm>
        <a:prstGeom prst="rect">
          <a:avLst/>
        </a:prstGeom>
        <a:noFill/>
        <a:ln>
          <a:noFill/>
        </a:ln>
      </xdr:spPr>
    </xdr:pic>
    <xdr:clientData/>
  </xdr:twoCellAnchor>
  <xdr:twoCellAnchor editAs="oneCell">
    <xdr:from>
      <xdr:col>11</xdr:col>
      <xdr:colOff>239487</xdr:colOff>
      <xdr:row>134</xdr:row>
      <xdr:rowOff>3339494</xdr:rowOff>
    </xdr:from>
    <xdr:to>
      <xdr:col>11</xdr:col>
      <xdr:colOff>925287</xdr:colOff>
      <xdr:row>134</xdr:row>
      <xdr:rowOff>4026262</xdr:rowOff>
    </xdr:to>
    <xdr:pic>
      <xdr:nvPicPr>
        <xdr:cNvPr id="67" name="Picture 66">
          <a:extLst>
            <a:ext uri="{FF2B5EF4-FFF2-40B4-BE49-F238E27FC236}">
              <a16:creationId xmlns:a16="http://schemas.microsoft.com/office/drawing/2014/main" id="{00000000-0008-0000-0100-000043000000}"/>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4282058" y="77003123"/>
          <a:ext cx="685800" cy="686768"/>
        </a:xfrm>
        <a:prstGeom prst="rect">
          <a:avLst/>
        </a:prstGeom>
        <a:noFill/>
        <a:ln>
          <a:noFill/>
        </a:ln>
      </xdr:spPr>
    </xdr:pic>
    <xdr:clientData/>
  </xdr:twoCellAnchor>
  <xdr:twoCellAnchor editAs="oneCell">
    <xdr:from>
      <xdr:col>4</xdr:col>
      <xdr:colOff>5061857</xdr:colOff>
      <xdr:row>139</xdr:row>
      <xdr:rowOff>2409372</xdr:rowOff>
    </xdr:from>
    <xdr:to>
      <xdr:col>5</xdr:col>
      <xdr:colOff>4082</xdr:colOff>
      <xdr:row>140</xdr:row>
      <xdr:rowOff>352940</xdr:rowOff>
    </xdr:to>
    <xdr:pic>
      <xdr:nvPicPr>
        <xdr:cNvPr id="68" name="Picture 67">
          <a:extLst>
            <a:ext uri="{FF2B5EF4-FFF2-40B4-BE49-F238E27FC236}">
              <a16:creationId xmlns:a16="http://schemas.microsoft.com/office/drawing/2014/main" id="{00000000-0008-0000-0100-000044000000}"/>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976257" y="83061629"/>
          <a:ext cx="685800" cy="686768"/>
        </a:xfrm>
        <a:prstGeom prst="rect">
          <a:avLst/>
        </a:prstGeom>
        <a:noFill/>
        <a:ln>
          <a:noFill/>
        </a:ln>
      </xdr:spPr>
    </xdr:pic>
    <xdr:clientData/>
  </xdr:twoCellAnchor>
  <xdr:twoCellAnchor editAs="oneCell">
    <xdr:from>
      <xdr:col>4</xdr:col>
      <xdr:colOff>5105400</xdr:colOff>
      <xdr:row>145</xdr:row>
      <xdr:rowOff>2887133</xdr:rowOff>
    </xdr:from>
    <xdr:to>
      <xdr:col>5</xdr:col>
      <xdr:colOff>0</xdr:colOff>
      <xdr:row>146</xdr:row>
      <xdr:rowOff>329959</xdr:rowOff>
    </xdr:to>
    <xdr:pic>
      <xdr:nvPicPr>
        <xdr:cNvPr id="69" name="Picture 68">
          <a:extLst>
            <a:ext uri="{FF2B5EF4-FFF2-40B4-BE49-F238E27FC236}">
              <a16:creationId xmlns:a16="http://schemas.microsoft.com/office/drawing/2014/main" id="{00000000-0008-0000-0100-000045000000}"/>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019800" y="89232619"/>
          <a:ext cx="685800" cy="686768"/>
        </a:xfrm>
        <a:prstGeom prst="rect">
          <a:avLst/>
        </a:prstGeom>
        <a:noFill/>
        <a:ln>
          <a:noFill/>
        </a:ln>
      </xdr:spPr>
    </xdr:pic>
    <xdr:clientData/>
  </xdr:twoCellAnchor>
  <xdr:twoCellAnchor editAs="oneCell">
    <xdr:from>
      <xdr:col>4</xdr:col>
      <xdr:colOff>5105400</xdr:colOff>
      <xdr:row>151</xdr:row>
      <xdr:rowOff>2862036</xdr:rowOff>
    </xdr:from>
    <xdr:to>
      <xdr:col>5</xdr:col>
      <xdr:colOff>0</xdr:colOff>
      <xdr:row>152</xdr:row>
      <xdr:rowOff>218986</xdr:rowOff>
    </xdr:to>
    <xdr:pic>
      <xdr:nvPicPr>
        <xdr:cNvPr id="70" name="Picture 69">
          <a:extLst>
            <a:ext uri="{FF2B5EF4-FFF2-40B4-BE49-F238E27FC236}">
              <a16:creationId xmlns:a16="http://schemas.microsoft.com/office/drawing/2014/main" id="{00000000-0008-0000-0100-000046000000}"/>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019800" y="95064036"/>
          <a:ext cx="685800" cy="677093"/>
        </a:xfrm>
        <a:prstGeom prst="rect">
          <a:avLst/>
        </a:prstGeom>
        <a:noFill/>
        <a:ln>
          <a:noFill/>
        </a:ln>
      </xdr:spPr>
    </xdr:pic>
    <xdr:clientData/>
  </xdr:twoCellAnchor>
  <xdr:twoCellAnchor editAs="oneCell">
    <xdr:from>
      <xdr:col>4</xdr:col>
      <xdr:colOff>5061857</xdr:colOff>
      <xdr:row>158</xdr:row>
      <xdr:rowOff>1865086</xdr:rowOff>
    </xdr:from>
    <xdr:to>
      <xdr:col>5</xdr:col>
      <xdr:colOff>4082</xdr:colOff>
      <xdr:row>159</xdr:row>
      <xdr:rowOff>180887</xdr:rowOff>
    </xdr:to>
    <xdr:pic>
      <xdr:nvPicPr>
        <xdr:cNvPr id="71" name="Picture 70">
          <a:extLst>
            <a:ext uri="{FF2B5EF4-FFF2-40B4-BE49-F238E27FC236}">
              <a16:creationId xmlns:a16="http://schemas.microsoft.com/office/drawing/2014/main" id="{00000000-0008-0000-0100-000047000000}"/>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976257" y="100554972"/>
          <a:ext cx="685800" cy="678000"/>
        </a:xfrm>
        <a:prstGeom prst="rect">
          <a:avLst/>
        </a:prstGeom>
        <a:noFill/>
        <a:ln>
          <a:noFill/>
        </a:ln>
      </xdr:spPr>
    </xdr:pic>
    <xdr:clientData/>
  </xdr:twoCellAnchor>
  <xdr:twoCellAnchor editAs="oneCell">
    <xdr:from>
      <xdr:col>4</xdr:col>
      <xdr:colOff>5040086</xdr:colOff>
      <xdr:row>164</xdr:row>
      <xdr:rowOff>1834848</xdr:rowOff>
    </xdr:from>
    <xdr:to>
      <xdr:col>5</xdr:col>
      <xdr:colOff>1361</xdr:colOff>
      <xdr:row>164</xdr:row>
      <xdr:rowOff>2507706</xdr:rowOff>
    </xdr:to>
    <xdr:pic>
      <xdr:nvPicPr>
        <xdr:cNvPr id="72" name="Picture 71">
          <a:extLst>
            <a:ext uri="{FF2B5EF4-FFF2-40B4-BE49-F238E27FC236}">
              <a16:creationId xmlns:a16="http://schemas.microsoft.com/office/drawing/2014/main" id="{00000000-0008-0000-0100-000048000000}"/>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954486" y="106664277"/>
          <a:ext cx="685800" cy="672858"/>
        </a:xfrm>
        <a:prstGeom prst="rect">
          <a:avLst/>
        </a:prstGeom>
        <a:noFill/>
        <a:ln>
          <a:noFill/>
        </a:ln>
      </xdr:spPr>
    </xdr:pic>
    <xdr:clientData/>
  </xdr:twoCellAnchor>
  <xdr:twoCellAnchor editAs="oneCell">
    <xdr:from>
      <xdr:col>4</xdr:col>
      <xdr:colOff>5061857</xdr:colOff>
      <xdr:row>169</xdr:row>
      <xdr:rowOff>286656</xdr:rowOff>
    </xdr:from>
    <xdr:to>
      <xdr:col>5</xdr:col>
      <xdr:colOff>4082</xdr:colOff>
      <xdr:row>170</xdr:row>
      <xdr:rowOff>334795</xdr:rowOff>
    </xdr:to>
    <xdr:pic>
      <xdr:nvPicPr>
        <xdr:cNvPr id="73" name="Picture 72">
          <a:extLst>
            <a:ext uri="{FF2B5EF4-FFF2-40B4-BE49-F238E27FC236}">
              <a16:creationId xmlns:a16="http://schemas.microsoft.com/office/drawing/2014/main" id="{00000000-0008-0000-0100-000049000000}"/>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976257" y="109840485"/>
          <a:ext cx="685800" cy="690396"/>
        </a:xfrm>
        <a:prstGeom prst="rect">
          <a:avLst/>
        </a:prstGeom>
        <a:noFill/>
        <a:ln>
          <a:noFill/>
        </a:ln>
      </xdr:spPr>
    </xdr:pic>
    <xdr:clientData/>
  </xdr:twoCellAnchor>
  <xdr:twoCellAnchor editAs="oneCell">
    <xdr:from>
      <xdr:col>1</xdr:col>
      <xdr:colOff>351117</xdr:colOff>
      <xdr:row>1</xdr:row>
      <xdr:rowOff>216647</xdr:rowOff>
    </xdr:from>
    <xdr:to>
      <xdr:col>3</xdr:col>
      <xdr:colOff>476810</xdr:colOff>
      <xdr:row>4</xdr:row>
      <xdr:rowOff>132121</xdr:rowOff>
    </xdr:to>
    <xdr:pic>
      <xdr:nvPicPr>
        <xdr:cNvPr id="3" name="Picture 2">
          <a:extLst>
            <a:ext uri="{FF2B5EF4-FFF2-40B4-BE49-F238E27FC236}">
              <a16:creationId xmlns:a16="http://schemas.microsoft.com/office/drawing/2014/main" id="{BAB1E946-03BA-498F-9B54-D384C3367D7D}"/>
            </a:ext>
          </a:extLst>
        </xdr:cNvPr>
        <xdr:cNvPicPr>
          <a:picLocks noChangeAspect="1"/>
        </xdr:cNvPicPr>
      </xdr:nvPicPr>
      <xdr:blipFill>
        <a:blip xmlns:r="http://schemas.openxmlformats.org/officeDocument/2006/relationships" r:embed="rId3"/>
        <a:stretch>
          <a:fillRect/>
        </a:stretch>
      </xdr:blipFill>
      <xdr:spPr>
        <a:xfrm>
          <a:off x="649941" y="403412"/>
          <a:ext cx="768163" cy="117053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1038225</xdr:colOff>
      <xdr:row>28</xdr:row>
      <xdr:rowOff>38101</xdr:rowOff>
    </xdr:from>
    <xdr:to>
      <xdr:col>2</xdr:col>
      <xdr:colOff>152400</xdr:colOff>
      <xdr:row>33</xdr:row>
      <xdr:rowOff>180976</xdr:rowOff>
    </xdr:to>
    <xdr:graphicFrame macro="">
      <xdr:nvGraphicFramePr>
        <xdr:cNvPr id="3" name="Chart 2">
          <a:extLst>
            <a:ext uri="{FF2B5EF4-FFF2-40B4-BE49-F238E27FC236}">
              <a16:creationId xmlns:a16="http://schemas.microsoft.com/office/drawing/2014/main" id="{00000000-0008-0000-08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1028700</xdr:colOff>
      <xdr:row>28</xdr:row>
      <xdr:rowOff>57151</xdr:rowOff>
    </xdr:from>
    <xdr:to>
      <xdr:col>5</xdr:col>
      <xdr:colOff>247650</xdr:colOff>
      <xdr:row>34</xdr:row>
      <xdr:rowOff>9526</xdr:rowOff>
    </xdr:to>
    <xdr:graphicFrame macro="">
      <xdr:nvGraphicFramePr>
        <xdr:cNvPr id="4" name="Chart 3">
          <a:extLst>
            <a:ext uri="{FF2B5EF4-FFF2-40B4-BE49-F238E27FC236}">
              <a16:creationId xmlns:a16="http://schemas.microsoft.com/office/drawing/2014/main" id="{00000000-0008-0000-08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1036329</xdr:colOff>
      <xdr:row>37</xdr:row>
      <xdr:rowOff>57151</xdr:rowOff>
    </xdr:from>
    <xdr:to>
      <xdr:col>2</xdr:col>
      <xdr:colOff>231883</xdr:colOff>
      <xdr:row>43</xdr:row>
      <xdr:rowOff>9526</xdr:rowOff>
    </xdr:to>
    <xdr:graphicFrame macro="">
      <xdr:nvGraphicFramePr>
        <xdr:cNvPr id="5" name="Chart 4">
          <a:extLst>
            <a:ext uri="{FF2B5EF4-FFF2-40B4-BE49-F238E27FC236}">
              <a16:creationId xmlns:a16="http://schemas.microsoft.com/office/drawing/2014/main" id="{00000000-0008-0000-08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1028700</xdr:colOff>
      <xdr:row>58</xdr:row>
      <xdr:rowOff>57151</xdr:rowOff>
    </xdr:from>
    <xdr:to>
      <xdr:col>2</xdr:col>
      <xdr:colOff>247650</xdr:colOff>
      <xdr:row>64</xdr:row>
      <xdr:rowOff>9526</xdr:rowOff>
    </xdr:to>
    <xdr:graphicFrame macro="">
      <xdr:nvGraphicFramePr>
        <xdr:cNvPr id="6" name="Chart 5">
          <a:extLst>
            <a:ext uri="{FF2B5EF4-FFF2-40B4-BE49-F238E27FC236}">
              <a16:creationId xmlns:a16="http://schemas.microsoft.com/office/drawing/2014/main" id="{00000000-0008-0000-08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1036329</xdr:colOff>
      <xdr:row>37</xdr:row>
      <xdr:rowOff>57150</xdr:rowOff>
    </xdr:from>
    <xdr:to>
      <xdr:col>5</xdr:col>
      <xdr:colOff>231883</xdr:colOff>
      <xdr:row>43</xdr:row>
      <xdr:rowOff>25738</xdr:rowOff>
    </xdr:to>
    <xdr:graphicFrame macro="">
      <xdr:nvGraphicFramePr>
        <xdr:cNvPr id="7" name="Chart 6">
          <a:extLst>
            <a:ext uri="{FF2B5EF4-FFF2-40B4-BE49-F238E27FC236}">
              <a16:creationId xmlns:a16="http://schemas.microsoft.com/office/drawing/2014/main" id="{00000000-0008-0000-08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1028700</xdr:colOff>
      <xdr:row>58</xdr:row>
      <xdr:rowOff>57150</xdr:rowOff>
    </xdr:from>
    <xdr:to>
      <xdr:col>5</xdr:col>
      <xdr:colOff>247650</xdr:colOff>
      <xdr:row>64</xdr:row>
      <xdr:rowOff>25738</xdr:rowOff>
    </xdr:to>
    <xdr:graphicFrame macro="">
      <xdr:nvGraphicFramePr>
        <xdr:cNvPr id="8" name="Chart 7">
          <a:extLst>
            <a:ext uri="{FF2B5EF4-FFF2-40B4-BE49-F238E27FC236}">
              <a16:creationId xmlns:a16="http://schemas.microsoft.com/office/drawing/2014/main" id="{00000000-0008-0000-08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1036329</xdr:colOff>
      <xdr:row>46</xdr:row>
      <xdr:rowOff>57150</xdr:rowOff>
    </xdr:from>
    <xdr:to>
      <xdr:col>2</xdr:col>
      <xdr:colOff>231883</xdr:colOff>
      <xdr:row>52</xdr:row>
      <xdr:rowOff>25738</xdr:rowOff>
    </xdr:to>
    <xdr:graphicFrame macro="">
      <xdr:nvGraphicFramePr>
        <xdr:cNvPr id="9" name="Chart 8">
          <a:extLst>
            <a:ext uri="{FF2B5EF4-FFF2-40B4-BE49-F238E27FC236}">
              <a16:creationId xmlns:a16="http://schemas.microsoft.com/office/drawing/2014/main" id="{00000000-0008-0000-08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xdr:col>
      <xdr:colOff>85725</xdr:colOff>
      <xdr:row>9</xdr:row>
      <xdr:rowOff>123825</xdr:rowOff>
    </xdr:from>
    <xdr:to>
      <xdr:col>7</xdr:col>
      <xdr:colOff>495300</xdr:colOff>
      <xdr:row>22</xdr:row>
      <xdr:rowOff>66675</xdr:rowOff>
    </xdr:to>
    <xdr:graphicFrame macro="">
      <xdr:nvGraphicFramePr>
        <xdr:cNvPr id="13" name="Chart 12">
          <a:extLst>
            <a:ext uri="{FF2B5EF4-FFF2-40B4-BE49-F238E27FC236}">
              <a16:creationId xmlns:a16="http://schemas.microsoft.com/office/drawing/2014/main" id="{00000000-0008-0000-0800-00000D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xdr:col>
      <xdr:colOff>571500</xdr:colOff>
      <xdr:row>88</xdr:row>
      <xdr:rowOff>28575</xdr:rowOff>
    </xdr:from>
    <xdr:to>
      <xdr:col>3</xdr:col>
      <xdr:colOff>133350</xdr:colOff>
      <xdr:row>88</xdr:row>
      <xdr:rowOff>1133475</xdr:rowOff>
    </xdr:to>
    <xdr:graphicFrame macro="">
      <xdr:nvGraphicFramePr>
        <xdr:cNvPr id="10" name="Chart 9">
          <a:extLst>
            <a:ext uri="{FF2B5EF4-FFF2-40B4-BE49-F238E27FC236}">
              <a16:creationId xmlns:a16="http://schemas.microsoft.com/office/drawing/2014/main" id="{00000000-0008-0000-08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xdr:col>
      <xdr:colOff>571500</xdr:colOff>
      <xdr:row>89</xdr:row>
      <xdr:rowOff>180975</xdr:rowOff>
    </xdr:from>
    <xdr:to>
      <xdr:col>3</xdr:col>
      <xdr:colOff>133350</xdr:colOff>
      <xdr:row>90</xdr:row>
      <xdr:rowOff>1143001</xdr:rowOff>
    </xdr:to>
    <xdr:graphicFrame macro="">
      <xdr:nvGraphicFramePr>
        <xdr:cNvPr id="11" name="Chart 10">
          <a:extLst>
            <a:ext uri="{FF2B5EF4-FFF2-40B4-BE49-F238E27FC236}">
              <a16:creationId xmlns:a16="http://schemas.microsoft.com/office/drawing/2014/main" id="{00000000-0008-0000-0800-00000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2</xdr:col>
      <xdr:colOff>552450</xdr:colOff>
      <xdr:row>91</xdr:row>
      <xdr:rowOff>0</xdr:rowOff>
    </xdr:from>
    <xdr:to>
      <xdr:col>3</xdr:col>
      <xdr:colOff>114300</xdr:colOff>
      <xdr:row>91</xdr:row>
      <xdr:rowOff>1152526</xdr:rowOff>
    </xdr:to>
    <xdr:graphicFrame macro="">
      <xdr:nvGraphicFramePr>
        <xdr:cNvPr id="12" name="Chart 11">
          <a:extLst>
            <a:ext uri="{FF2B5EF4-FFF2-40B4-BE49-F238E27FC236}">
              <a16:creationId xmlns:a16="http://schemas.microsoft.com/office/drawing/2014/main" id="{00000000-0008-0000-0800-00000C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2</xdr:col>
      <xdr:colOff>571500</xdr:colOff>
      <xdr:row>92</xdr:row>
      <xdr:rowOff>9525</xdr:rowOff>
    </xdr:from>
    <xdr:to>
      <xdr:col>3</xdr:col>
      <xdr:colOff>133350</xdr:colOff>
      <xdr:row>93</xdr:row>
      <xdr:rowOff>1</xdr:rowOff>
    </xdr:to>
    <xdr:graphicFrame macro="">
      <xdr:nvGraphicFramePr>
        <xdr:cNvPr id="14" name="Chart 13">
          <a:extLst>
            <a:ext uri="{FF2B5EF4-FFF2-40B4-BE49-F238E27FC236}">
              <a16:creationId xmlns:a16="http://schemas.microsoft.com/office/drawing/2014/main" id="{00000000-0008-0000-0800-00000E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5.xml.rels><?xml version="1.0" encoding="UTF-8" standalone="yes"?>
<Relationships xmlns="http://schemas.openxmlformats.org/package/2006/relationships"><Relationship Id="rId3" Type="http://schemas.openxmlformats.org/officeDocument/2006/relationships/hyperlink" Target="http://www.who.int/ipcs/publications/pesticides_hazard_2009.pdf?ua=1" TargetMode="External"/><Relationship Id="rId2" Type="http://schemas.openxmlformats.org/officeDocument/2006/relationships/hyperlink" Target="http://www.pic.int/TheConvention/Chemicals/AnnexIIIChemicals/tabid/1132/language/en-US/Default.aspx" TargetMode="External"/><Relationship Id="rId1" Type="http://schemas.openxmlformats.org/officeDocument/2006/relationships/hyperlink" Target="http://chm.pops.int/TheConvention/ThePOPs/ListingofPOPs/tabid/2509/Default.aspx" TargetMode="Externa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B4:J45"/>
  <sheetViews>
    <sheetView tabSelected="1" workbookViewId="0">
      <selection activeCell="M12" sqref="M12"/>
    </sheetView>
  </sheetViews>
  <sheetFormatPr defaultColWidth="8.7265625" defaultRowHeight="14.5" x14ac:dyDescent="0.35"/>
  <cols>
    <col min="1" max="1" width="8.7265625" style="1"/>
    <col min="2" max="2" width="12" style="1" customWidth="1"/>
    <col min="3" max="3" width="3.7265625" style="1" customWidth="1"/>
    <col min="4" max="5" width="11.1796875" style="1" customWidth="1"/>
    <col min="6" max="6" width="13.26953125" style="1" customWidth="1"/>
    <col min="7" max="9" width="11.1796875" style="1" customWidth="1"/>
    <col min="10" max="10" width="3.7265625" style="1" customWidth="1"/>
    <col min="11" max="16384" width="8.7265625" style="1"/>
  </cols>
  <sheetData>
    <row r="4" spans="3:10" x14ac:dyDescent="0.35">
      <c r="C4" s="2"/>
      <c r="D4" s="2"/>
      <c r="E4" s="2"/>
      <c r="F4" s="2"/>
      <c r="G4" s="2"/>
      <c r="H4" s="2"/>
      <c r="I4" s="2"/>
      <c r="J4" s="2"/>
    </row>
    <row r="5" spans="3:10" x14ac:dyDescent="0.35">
      <c r="C5" s="2"/>
      <c r="J5" s="2"/>
    </row>
    <row r="6" spans="3:10" x14ac:dyDescent="0.35">
      <c r="C6" s="2"/>
      <c r="J6" s="2"/>
    </row>
    <row r="7" spans="3:10" x14ac:dyDescent="0.35">
      <c r="C7" s="2"/>
      <c r="J7" s="2"/>
    </row>
    <row r="8" spans="3:10" s="19" customFormat="1" ht="18.5" x14ac:dyDescent="0.45">
      <c r="C8" s="2"/>
      <c r="D8" s="1"/>
      <c r="E8" s="1"/>
      <c r="F8" s="1"/>
      <c r="G8" s="1"/>
      <c r="H8" s="1"/>
      <c r="I8" s="1"/>
      <c r="J8" s="2"/>
    </row>
    <row r="9" spans="3:10" s="19" customFormat="1" ht="18.5" x14ac:dyDescent="0.45">
      <c r="C9" s="2"/>
      <c r="D9" s="1"/>
      <c r="E9" s="1"/>
      <c r="F9" s="1"/>
      <c r="G9" s="1"/>
      <c r="H9" s="1"/>
      <c r="I9" s="1"/>
      <c r="J9" s="2"/>
    </row>
    <row r="10" spans="3:10" s="19" customFormat="1" ht="18.5" x14ac:dyDescent="0.45">
      <c r="C10" s="2"/>
      <c r="D10" s="1"/>
      <c r="E10" s="1"/>
      <c r="F10" s="1"/>
      <c r="G10" s="1"/>
      <c r="H10" s="1"/>
      <c r="I10" s="1"/>
      <c r="J10" s="2"/>
    </row>
    <row r="11" spans="3:10" s="19" customFormat="1" ht="18.5" x14ac:dyDescent="0.45">
      <c r="C11" s="2"/>
      <c r="D11" s="215"/>
      <c r="E11" s="215"/>
      <c r="F11" s="215"/>
      <c r="G11" s="215"/>
      <c r="H11" s="215"/>
      <c r="I11" s="215"/>
      <c r="J11" s="2"/>
    </row>
    <row r="12" spans="3:10" s="19" customFormat="1" ht="26" x14ac:dyDescent="0.45">
      <c r="C12" s="2"/>
      <c r="D12" s="572" t="s">
        <v>680</v>
      </c>
      <c r="E12" s="572"/>
      <c r="F12" s="572"/>
      <c r="G12" s="572"/>
      <c r="H12" s="572"/>
      <c r="I12" s="572"/>
      <c r="J12" s="2"/>
    </row>
    <row r="13" spans="3:10" s="19" customFormat="1" ht="18.5" x14ac:dyDescent="0.45">
      <c r="C13" s="2"/>
      <c r="D13" s="573" t="s">
        <v>681</v>
      </c>
      <c r="E13" s="573"/>
      <c r="F13" s="573"/>
      <c r="G13" s="573"/>
      <c r="H13" s="573"/>
      <c r="I13" s="573"/>
      <c r="J13" s="2"/>
    </row>
    <row r="14" spans="3:10" s="19" customFormat="1" ht="18.5" x14ac:dyDescent="0.45">
      <c r="C14" s="2"/>
      <c r="D14" s="251"/>
      <c r="E14" s="251"/>
      <c r="F14" s="251"/>
      <c r="G14" s="251"/>
      <c r="H14" s="251"/>
      <c r="I14" s="251"/>
      <c r="J14" s="2"/>
    </row>
    <row r="15" spans="3:10" s="19" customFormat="1" ht="18.5" x14ac:dyDescent="0.45">
      <c r="C15" s="2"/>
      <c r="D15" s="571" t="s">
        <v>360</v>
      </c>
      <c r="E15" s="571"/>
      <c r="F15" s="571" t="s">
        <v>360</v>
      </c>
      <c r="G15" s="571"/>
      <c r="H15" s="571"/>
      <c r="I15" s="571"/>
      <c r="J15" s="2"/>
    </row>
    <row r="16" spans="3:10" s="19" customFormat="1" ht="18.5" x14ac:dyDescent="0.45">
      <c r="C16" s="2"/>
      <c r="D16" s="251"/>
      <c r="E16" s="251"/>
      <c r="F16" s="251"/>
      <c r="G16" s="251"/>
      <c r="H16" s="251"/>
      <c r="I16" s="251"/>
      <c r="J16" s="2"/>
    </row>
    <row r="17" spans="2:10" ht="18.5" x14ac:dyDescent="0.45">
      <c r="C17" s="18"/>
      <c r="D17" s="19"/>
      <c r="E17" s="570" t="s">
        <v>71</v>
      </c>
      <c r="F17" s="570"/>
      <c r="G17" s="570"/>
      <c r="H17" s="570"/>
      <c r="I17" s="19"/>
      <c r="J17" s="18"/>
    </row>
    <row r="18" spans="2:10" ht="18.5" x14ac:dyDescent="0.45">
      <c r="C18" s="18"/>
      <c r="D18" s="19"/>
      <c r="E18" s="570" t="s">
        <v>72</v>
      </c>
      <c r="F18" s="570"/>
      <c r="G18" s="570"/>
      <c r="H18" s="570"/>
      <c r="I18" s="19"/>
      <c r="J18" s="18"/>
    </row>
    <row r="19" spans="2:10" ht="18.5" x14ac:dyDescent="0.45">
      <c r="C19" s="18"/>
      <c r="D19" s="19"/>
      <c r="E19" s="570" t="s">
        <v>286</v>
      </c>
      <c r="F19" s="570"/>
      <c r="G19" s="570"/>
      <c r="H19" s="570"/>
      <c r="I19" s="19"/>
      <c r="J19" s="18"/>
    </row>
    <row r="20" spans="2:10" ht="18.5" x14ac:dyDescent="0.45">
      <c r="C20" s="18"/>
      <c r="D20" s="19"/>
      <c r="E20" s="570" t="s">
        <v>679</v>
      </c>
      <c r="F20" s="570"/>
      <c r="G20" s="570"/>
      <c r="H20" s="570"/>
      <c r="I20" s="19"/>
      <c r="J20" s="18"/>
    </row>
    <row r="21" spans="2:10" x14ac:dyDescent="0.35">
      <c r="C21" s="2"/>
      <c r="J21" s="2"/>
    </row>
    <row r="22" spans="2:10" x14ac:dyDescent="0.35">
      <c r="C22" s="2"/>
      <c r="J22" s="2"/>
    </row>
    <row r="23" spans="2:10" x14ac:dyDescent="0.35">
      <c r="C23" s="2"/>
      <c r="J23" s="2"/>
    </row>
    <row r="24" spans="2:10" x14ac:dyDescent="0.35">
      <c r="C24" s="2"/>
      <c r="J24" s="2"/>
    </row>
    <row r="25" spans="2:10" x14ac:dyDescent="0.35">
      <c r="C25" s="2"/>
      <c r="J25" s="2"/>
    </row>
    <row r="26" spans="2:10" x14ac:dyDescent="0.35">
      <c r="C26" s="2"/>
      <c r="J26" s="2"/>
    </row>
    <row r="27" spans="2:10" x14ac:dyDescent="0.35">
      <c r="C27" s="2"/>
      <c r="J27" s="2"/>
    </row>
    <row r="28" spans="2:10" x14ac:dyDescent="0.35">
      <c r="C28" s="2"/>
      <c r="D28" s="2"/>
      <c r="E28" s="2"/>
      <c r="F28" s="2"/>
      <c r="G28" s="2"/>
      <c r="H28" s="2"/>
      <c r="I28" s="2"/>
      <c r="J28" s="2"/>
    </row>
    <row r="31" spans="2:10" x14ac:dyDescent="0.35">
      <c r="B31" s="1" t="s">
        <v>364</v>
      </c>
    </row>
    <row r="32" spans="2:10" x14ac:dyDescent="0.35">
      <c r="B32" s="215" t="s">
        <v>365</v>
      </c>
      <c r="F32" s="1" t="s">
        <v>368</v>
      </c>
    </row>
    <row r="33" spans="2:6" x14ac:dyDescent="0.35">
      <c r="F33" s="1" t="s">
        <v>367</v>
      </c>
    </row>
    <row r="34" spans="2:6" x14ac:dyDescent="0.35">
      <c r="B34" s="215" t="s">
        <v>366</v>
      </c>
      <c r="F34" s="1" t="s">
        <v>369</v>
      </c>
    </row>
    <row r="35" spans="2:6" x14ac:dyDescent="0.35">
      <c r="F35" s="1" t="s">
        <v>369</v>
      </c>
    </row>
    <row r="36" spans="2:6" x14ac:dyDescent="0.35">
      <c r="F36" s="215" t="s">
        <v>370</v>
      </c>
    </row>
    <row r="37" spans="2:6" x14ac:dyDescent="0.35">
      <c r="F37" s="215" t="s">
        <v>371</v>
      </c>
    </row>
    <row r="38" spans="2:6" x14ac:dyDescent="0.35">
      <c r="F38" s="1" t="s">
        <v>372</v>
      </c>
    </row>
    <row r="39" spans="2:6" x14ac:dyDescent="0.35">
      <c r="B39" s="1" t="s">
        <v>667</v>
      </c>
      <c r="F39" s="1" t="s">
        <v>668</v>
      </c>
    </row>
    <row r="40" spans="2:6" x14ac:dyDescent="0.35">
      <c r="F40" s="1" t="s">
        <v>669</v>
      </c>
    </row>
    <row r="41" spans="2:6" x14ac:dyDescent="0.35">
      <c r="F41" s="215" t="s">
        <v>670</v>
      </c>
    </row>
    <row r="42" spans="2:6" x14ac:dyDescent="0.35">
      <c r="B42" s="1" t="s">
        <v>672</v>
      </c>
      <c r="F42" s="1" t="s">
        <v>671</v>
      </c>
    </row>
    <row r="43" spans="2:6" x14ac:dyDescent="0.35">
      <c r="B43" s="1" t="s">
        <v>673</v>
      </c>
      <c r="F43" s="1" t="s">
        <v>674</v>
      </c>
    </row>
    <row r="44" spans="2:6" x14ac:dyDescent="0.35">
      <c r="B44" s="1" t="s">
        <v>676</v>
      </c>
      <c r="F44" s="1" t="s">
        <v>675</v>
      </c>
    </row>
    <row r="45" spans="2:6" x14ac:dyDescent="0.35">
      <c r="B45" s="1" t="s">
        <v>677</v>
      </c>
      <c r="F45" s="1" t="s">
        <v>678</v>
      </c>
    </row>
  </sheetData>
  <mergeCells count="7">
    <mergeCell ref="E20:H20"/>
    <mergeCell ref="D15:I15"/>
    <mergeCell ref="D12:I12"/>
    <mergeCell ref="D13:I13"/>
    <mergeCell ref="E17:H17"/>
    <mergeCell ref="E18:H18"/>
    <mergeCell ref="E19:H19"/>
  </mergeCells>
  <phoneticPr fontId="50" type="noConversion"/>
  <pageMargins left="0.70000000000000007" right="0.70000000000000007" top="0.75000000000000011" bottom="0.75000000000000011" header="0.30000000000000004" footer="0.30000000000000004"/>
  <pageSetup paperSize="9" scale="66" orientation="portrait"/>
  <drawing r:id="rId1"/>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tabColor rgb="FF8F002A"/>
  </sheetPr>
  <dimension ref="A1:DS137"/>
  <sheetViews>
    <sheetView zoomScale="85" zoomScaleNormal="85" zoomScalePageLayoutView="85" workbookViewId="0">
      <selection activeCell="BB28" sqref="BB28"/>
    </sheetView>
  </sheetViews>
  <sheetFormatPr defaultColWidth="0" defaultRowHeight="14.5" outlineLevelRow="1" x14ac:dyDescent="0.35"/>
  <cols>
    <col min="1" max="1" width="8.453125" style="28" customWidth="1"/>
    <col min="2" max="2" width="11" style="28" customWidth="1"/>
    <col min="3" max="3" width="3.7265625" style="28" customWidth="1"/>
    <col min="4" max="5" width="5.26953125" style="28" customWidth="1"/>
    <col min="6" max="7" width="3.453125" style="28" bestFit="1" customWidth="1"/>
    <col min="8" max="11" width="7.26953125" style="28" customWidth="1"/>
    <col min="12" max="12" width="7.26953125" style="171" customWidth="1"/>
    <col min="13" max="13" width="7.26953125" style="28" customWidth="1"/>
    <col min="14" max="32" width="4" style="28" customWidth="1"/>
    <col min="33" max="34" width="5.7265625" style="28" bestFit="1" customWidth="1"/>
    <col min="35" max="38" width="4.453125" style="28" bestFit="1" customWidth="1"/>
    <col min="39" max="39" width="5.7265625" style="28" bestFit="1" customWidth="1"/>
    <col min="40" max="61" width="4" style="28" customWidth="1"/>
    <col min="62" max="62" width="4.7265625" style="28" customWidth="1"/>
    <col min="63" max="63" width="4.7265625" style="171" customWidth="1"/>
    <col min="64" max="64" width="6.453125" style="28" customWidth="1"/>
    <col min="65" max="65" width="4.7265625" style="171" customWidth="1"/>
    <col min="66" max="66" width="8.1796875" style="28" customWidth="1"/>
    <col min="67" max="69" width="4.7265625" style="28" customWidth="1"/>
    <col min="70" max="70" width="4.7265625" style="171" customWidth="1"/>
    <col min="71" max="71" width="4.7265625" style="28" customWidth="1"/>
    <col min="72" max="72" width="4.7265625" style="171" customWidth="1"/>
    <col min="73" max="77" width="4.7265625" style="28" customWidth="1"/>
    <col min="78" max="78" width="6.1796875" style="28" bestFit="1" customWidth="1"/>
    <col min="79" max="86" width="6.453125" style="28" bestFit="1" customWidth="1"/>
    <col min="87" max="87" width="7.453125" style="28" bestFit="1" customWidth="1"/>
    <col min="88" max="88" width="6.7265625" style="28" bestFit="1" customWidth="1"/>
    <col min="89" max="91" width="7.453125" style="28" bestFit="1" customWidth="1"/>
    <col min="92" max="92" width="7.1796875" style="28" bestFit="1" customWidth="1"/>
    <col min="93" max="93" width="7.453125" style="28" bestFit="1" customWidth="1"/>
    <col min="94" max="94" width="7.1796875" style="28" bestFit="1" customWidth="1"/>
    <col min="95" max="96" width="7.453125" style="28" bestFit="1" customWidth="1"/>
    <col min="97" max="97" width="8.1796875" style="28" bestFit="1" customWidth="1"/>
    <col min="98" max="98" width="6.453125" style="28" bestFit="1" customWidth="1"/>
    <col min="99" max="101" width="6.7265625" style="28" bestFit="1" customWidth="1"/>
    <col min="102" max="104" width="7.453125" style="28" bestFit="1" customWidth="1"/>
    <col min="105" max="105" width="7.1796875" style="28" bestFit="1" customWidth="1"/>
    <col min="106" max="106" width="7.453125" style="28" bestFit="1" customWidth="1"/>
    <col min="107" max="107" width="7.1796875" style="28" bestFit="1" customWidth="1"/>
    <col min="108" max="109" width="7.453125" style="28" bestFit="1" customWidth="1"/>
    <col min="110" max="110" width="8.1796875" style="28" bestFit="1" customWidth="1"/>
    <col min="111" max="117" width="9.1796875" style="28" customWidth="1"/>
    <col min="118" max="123" width="0" style="28" hidden="1" customWidth="1"/>
    <col min="124" max="16384" width="9.1796875" style="28" hidden="1"/>
  </cols>
  <sheetData>
    <row r="1" spans="1:117" ht="28.5" x14ac:dyDescent="0.65">
      <c r="A1" s="874" t="s">
        <v>138</v>
      </c>
      <c r="B1" s="874"/>
      <c r="C1" s="874"/>
      <c r="D1" s="874"/>
      <c r="E1" s="874"/>
      <c r="F1" s="874"/>
      <c r="G1" s="874"/>
      <c r="H1" s="874"/>
      <c r="I1" s="29"/>
      <c r="J1" s="29"/>
      <c r="K1" s="29"/>
      <c r="L1" s="172"/>
      <c r="M1" s="29"/>
      <c r="N1" s="29"/>
      <c r="O1" s="29"/>
      <c r="P1" s="29"/>
      <c r="Q1" s="29"/>
      <c r="R1" s="29"/>
      <c r="S1" s="29"/>
      <c r="T1" s="29"/>
      <c r="U1" s="29"/>
      <c r="V1" s="29"/>
      <c r="W1" s="29"/>
      <c r="X1" s="29"/>
      <c r="Y1" s="29"/>
      <c r="Z1" s="29"/>
      <c r="AA1" s="29"/>
      <c r="AB1" s="29"/>
      <c r="AC1" s="29"/>
      <c r="AD1" s="29"/>
    </row>
    <row r="4" spans="1:117" x14ac:dyDescent="0.35">
      <c r="A4" s="153" t="s">
        <v>75</v>
      </c>
      <c r="C4" s="153"/>
      <c r="D4" s="153"/>
      <c r="E4" s="153"/>
    </row>
    <row r="5" spans="1:117" x14ac:dyDescent="0.35">
      <c r="A5" s="216" t="s">
        <v>350</v>
      </c>
    </row>
    <row r="6" spans="1:117" x14ac:dyDescent="0.35">
      <c r="A6" s="216" t="s">
        <v>351</v>
      </c>
    </row>
    <row r="7" spans="1:117" x14ac:dyDescent="0.35">
      <c r="A7" s="28" t="s">
        <v>160</v>
      </c>
    </row>
    <row r="10" spans="1:117" x14ac:dyDescent="0.35">
      <c r="A10" s="31" t="s">
        <v>352</v>
      </c>
    </row>
    <row r="12" spans="1:117" x14ac:dyDescent="0.35">
      <c r="B12" s="171" t="s">
        <v>178</v>
      </c>
      <c r="C12" s="171" t="s">
        <v>179</v>
      </c>
      <c r="D12" s="171" t="s">
        <v>180</v>
      </c>
      <c r="E12" s="171" t="s">
        <v>181</v>
      </c>
      <c r="F12" s="171" t="s">
        <v>182</v>
      </c>
      <c r="G12" s="171" t="s">
        <v>183</v>
      </c>
      <c r="H12" s="171" t="s">
        <v>184</v>
      </c>
      <c r="I12" s="171" t="s">
        <v>185</v>
      </c>
      <c r="J12" s="171" t="s">
        <v>186</v>
      </c>
      <c r="K12" s="171" t="s">
        <v>187</v>
      </c>
      <c r="L12" s="171" t="s">
        <v>188</v>
      </c>
      <c r="M12" s="171" t="s">
        <v>189</v>
      </c>
      <c r="N12" s="28">
        <v>1</v>
      </c>
      <c r="O12" s="28">
        <v>2</v>
      </c>
      <c r="P12" s="28">
        <v>3</v>
      </c>
      <c r="Q12" s="28">
        <v>4</v>
      </c>
      <c r="R12" s="28">
        <v>5</v>
      </c>
      <c r="S12" s="28">
        <v>6</v>
      </c>
      <c r="T12" s="28">
        <v>7</v>
      </c>
      <c r="U12" s="28">
        <v>8</v>
      </c>
      <c r="V12" s="28">
        <v>9</v>
      </c>
      <c r="W12" s="28" t="s">
        <v>0</v>
      </c>
      <c r="X12" s="28" t="s">
        <v>1</v>
      </c>
      <c r="Y12" s="28" t="s">
        <v>2</v>
      </c>
      <c r="Z12" s="28">
        <v>11</v>
      </c>
      <c r="AA12" s="28">
        <v>12</v>
      </c>
      <c r="AB12" s="28">
        <v>13</v>
      </c>
      <c r="AC12" s="28">
        <v>14</v>
      </c>
      <c r="AD12" s="28">
        <v>15</v>
      </c>
      <c r="AE12" s="28">
        <v>16</v>
      </c>
      <c r="AF12" s="28">
        <v>17</v>
      </c>
      <c r="AG12" s="451">
        <v>18.100000000000001</v>
      </c>
      <c r="AH12" s="451">
        <v>18.2</v>
      </c>
      <c r="AI12" s="451">
        <v>18.3</v>
      </c>
      <c r="AJ12" s="451">
        <v>18.399999999999999</v>
      </c>
      <c r="AK12" s="451">
        <v>18.5</v>
      </c>
      <c r="AL12" s="451">
        <v>18.600000000000001</v>
      </c>
      <c r="AM12" s="28">
        <v>19</v>
      </c>
      <c r="AN12" s="28">
        <v>20</v>
      </c>
      <c r="AO12" s="28">
        <v>21</v>
      </c>
      <c r="AP12" s="28">
        <v>22</v>
      </c>
      <c r="AQ12" s="28">
        <v>23</v>
      </c>
      <c r="AR12" s="28">
        <v>24</v>
      </c>
      <c r="AS12" s="28">
        <v>25</v>
      </c>
      <c r="AT12" s="28">
        <v>26</v>
      </c>
      <c r="AU12" s="28">
        <v>27</v>
      </c>
      <c r="AV12" s="28">
        <v>28</v>
      </c>
      <c r="AW12" s="28">
        <v>29</v>
      </c>
      <c r="AX12" s="28">
        <v>30</v>
      </c>
      <c r="AY12" s="28">
        <v>31</v>
      </c>
      <c r="AZ12" s="28">
        <v>32</v>
      </c>
      <c r="BA12" s="28">
        <v>33</v>
      </c>
      <c r="BB12" s="28">
        <v>34</v>
      </c>
      <c r="BC12" s="28">
        <v>35</v>
      </c>
      <c r="BD12" s="28">
        <v>36</v>
      </c>
      <c r="BE12" s="28">
        <v>37</v>
      </c>
      <c r="BF12" s="28">
        <v>38</v>
      </c>
      <c r="BG12" s="28">
        <v>39</v>
      </c>
      <c r="BH12" s="28">
        <v>40</v>
      </c>
      <c r="BI12" s="28">
        <v>41</v>
      </c>
      <c r="BJ12" s="1" t="s">
        <v>278</v>
      </c>
      <c r="BK12" s="1" t="s">
        <v>279</v>
      </c>
      <c r="BL12" s="1" t="s">
        <v>283</v>
      </c>
      <c r="BM12" s="1" t="s">
        <v>284</v>
      </c>
      <c r="BN12" s="1" t="s">
        <v>196</v>
      </c>
      <c r="BO12" s="1" t="s">
        <v>197</v>
      </c>
      <c r="BP12" s="1" t="s">
        <v>198</v>
      </c>
      <c r="BQ12" s="1" t="s">
        <v>280</v>
      </c>
      <c r="BR12" s="1" t="s">
        <v>281</v>
      </c>
      <c r="BS12" s="1" t="s">
        <v>282</v>
      </c>
      <c r="BT12" s="1" t="s">
        <v>285</v>
      </c>
      <c r="BU12" s="1" t="s">
        <v>199</v>
      </c>
      <c r="BV12" s="1" t="s">
        <v>200</v>
      </c>
      <c r="BW12" s="1" t="s">
        <v>201</v>
      </c>
      <c r="BX12" s="1" t="s">
        <v>202</v>
      </c>
      <c r="BY12" s="1" t="s">
        <v>203</v>
      </c>
      <c r="BZ12" s="171" t="s">
        <v>245</v>
      </c>
      <c r="CA12" s="171" t="s">
        <v>246</v>
      </c>
      <c r="CB12" s="171" t="s">
        <v>247</v>
      </c>
      <c r="CC12" s="171" t="s">
        <v>248</v>
      </c>
      <c r="CD12" s="171" t="s">
        <v>249</v>
      </c>
      <c r="CE12" s="171" t="s">
        <v>250</v>
      </c>
      <c r="CF12" s="171" t="s">
        <v>251</v>
      </c>
      <c r="CG12" s="171" t="s">
        <v>252</v>
      </c>
      <c r="CH12" s="171" t="s">
        <v>253</v>
      </c>
      <c r="CI12" s="171" t="s">
        <v>254</v>
      </c>
      <c r="CJ12" s="171" t="s">
        <v>255</v>
      </c>
      <c r="CK12" s="171" t="s">
        <v>256</v>
      </c>
      <c r="CL12" s="171" t="s">
        <v>257</v>
      </c>
      <c r="CM12" s="171" t="s">
        <v>258</v>
      </c>
      <c r="CN12" s="171" t="s">
        <v>259</v>
      </c>
      <c r="CO12" s="171" t="s">
        <v>260</v>
      </c>
      <c r="CP12" s="171" t="s">
        <v>261</v>
      </c>
      <c r="CQ12" s="171" t="s">
        <v>262</v>
      </c>
      <c r="CR12" s="171" t="s">
        <v>263</v>
      </c>
      <c r="CS12" s="171" t="s">
        <v>264</v>
      </c>
      <c r="CT12" s="171" t="s">
        <v>265</v>
      </c>
      <c r="CU12" s="171" t="s">
        <v>266</v>
      </c>
      <c r="CV12" s="171" t="s">
        <v>267</v>
      </c>
      <c r="CW12" s="171" t="s">
        <v>268</v>
      </c>
      <c r="CX12" s="171" t="s">
        <v>269</v>
      </c>
      <c r="CY12" s="171" t="s">
        <v>270</v>
      </c>
      <c r="CZ12" s="171" t="s">
        <v>271</v>
      </c>
      <c r="DA12" s="171" t="s">
        <v>272</v>
      </c>
      <c r="DB12" s="171" t="s">
        <v>273</v>
      </c>
      <c r="DC12" s="171" t="s">
        <v>274</v>
      </c>
      <c r="DD12" s="171" t="s">
        <v>275</v>
      </c>
      <c r="DE12" s="171" t="s">
        <v>276</v>
      </c>
      <c r="DF12" s="171" t="s">
        <v>277</v>
      </c>
      <c r="DG12" s="215" t="s">
        <v>287</v>
      </c>
      <c r="DH12" s="215" t="s">
        <v>288</v>
      </c>
      <c r="DI12" s="215" t="s">
        <v>289</v>
      </c>
      <c r="DJ12" s="215" t="s">
        <v>290</v>
      </c>
      <c r="DK12" s="215" t="s">
        <v>291</v>
      </c>
      <c r="DL12" s="215" t="s">
        <v>292</v>
      </c>
    </row>
    <row r="13" spans="1:117" x14ac:dyDescent="0.35">
      <c r="A13" s="29"/>
      <c r="B13" s="29"/>
      <c r="C13" s="29"/>
      <c r="D13" s="29"/>
      <c r="E13" s="29"/>
      <c r="F13" s="29"/>
      <c r="G13" s="29"/>
      <c r="H13" s="29"/>
      <c r="I13" s="29"/>
      <c r="J13" s="29"/>
      <c r="K13" s="29"/>
      <c r="L13" s="172"/>
      <c r="M13" s="172"/>
      <c r="N13" s="29"/>
      <c r="O13" s="29"/>
      <c r="P13" s="29"/>
      <c r="Q13" s="29"/>
      <c r="R13" s="29"/>
      <c r="S13" s="29"/>
      <c r="T13" s="29"/>
      <c r="U13" s="29"/>
      <c r="V13" s="29"/>
      <c r="W13" s="29"/>
      <c r="X13" s="29"/>
      <c r="Y13" s="29"/>
      <c r="Z13" s="29"/>
      <c r="AA13" s="29"/>
      <c r="AB13" s="29"/>
      <c r="AC13" s="29"/>
      <c r="AD13" s="29"/>
      <c r="AE13" s="29"/>
      <c r="AF13" s="29"/>
      <c r="AG13" s="29"/>
      <c r="AH13" s="29"/>
      <c r="AI13" s="29"/>
      <c r="AJ13" s="29"/>
      <c r="AK13" s="29"/>
      <c r="AL13" s="29"/>
      <c r="AM13" s="29"/>
      <c r="AN13" s="29"/>
      <c r="AO13" s="29"/>
      <c r="AP13" s="29"/>
      <c r="AQ13" s="29"/>
      <c r="AR13" s="29"/>
      <c r="AS13" s="29"/>
      <c r="AT13" s="29"/>
      <c r="AU13" s="29"/>
      <c r="AV13" s="29"/>
      <c r="AW13" s="29"/>
      <c r="AX13" s="29"/>
      <c r="AY13" s="29"/>
      <c r="AZ13" s="29"/>
      <c r="BA13" s="29"/>
      <c r="BB13" s="29"/>
      <c r="BC13" s="29"/>
      <c r="BD13" s="29"/>
      <c r="BE13" s="29"/>
      <c r="BF13" s="29"/>
      <c r="BG13" s="29"/>
      <c r="BH13" s="29"/>
      <c r="BI13" s="29"/>
      <c r="BJ13" s="172"/>
      <c r="BK13" s="172"/>
      <c r="BL13" s="172"/>
      <c r="BM13" s="172"/>
      <c r="BN13" s="172"/>
      <c r="BO13" s="172"/>
      <c r="BP13" s="172"/>
      <c r="BQ13" s="172"/>
      <c r="BR13" s="172"/>
      <c r="BS13" s="172"/>
      <c r="BT13" s="172"/>
      <c r="BU13" s="172"/>
      <c r="BV13" s="172"/>
      <c r="BW13" s="172"/>
      <c r="BX13" s="172"/>
      <c r="BY13" s="172"/>
      <c r="BZ13" s="172"/>
      <c r="CA13" s="172"/>
      <c r="CB13" s="172"/>
      <c r="CC13" s="172"/>
      <c r="CD13" s="172"/>
      <c r="CE13" s="172"/>
      <c r="CF13" s="172"/>
      <c r="CG13" s="172"/>
      <c r="CH13" s="172"/>
      <c r="CI13" s="172"/>
      <c r="CJ13" s="172"/>
      <c r="CK13" s="172"/>
      <c r="CL13" s="172"/>
      <c r="CM13" s="172"/>
      <c r="CN13" s="172"/>
      <c r="CO13" s="172"/>
      <c r="CP13" s="172"/>
      <c r="CQ13" s="172"/>
      <c r="CR13" s="172"/>
      <c r="CS13" s="172"/>
      <c r="CT13" s="172"/>
      <c r="CU13" s="172"/>
      <c r="CV13" s="172"/>
      <c r="CW13" s="172"/>
      <c r="CX13" s="172"/>
      <c r="CY13" s="172"/>
      <c r="CZ13" s="172"/>
      <c r="DA13" s="172"/>
      <c r="DB13" s="172"/>
      <c r="DC13" s="172"/>
      <c r="DD13" s="172"/>
      <c r="DE13" s="172"/>
      <c r="DF13" s="172"/>
      <c r="DG13" s="217"/>
      <c r="DH13" s="217"/>
      <c r="DI13" s="217"/>
      <c r="DJ13" s="217"/>
      <c r="DK13" s="217"/>
      <c r="DL13" s="217"/>
      <c r="DM13" s="172"/>
    </row>
    <row r="14" spans="1:117" x14ac:dyDescent="0.35">
      <c r="A14" s="29"/>
      <c r="B14" s="160" t="str">
        <f>$B19</f>
        <v/>
      </c>
      <c r="C14" s="174" t="str">
        <f>$B20</f>
        <v/>
      </c>
      <c r="D14" s="174" t="str">
        <f>$B21</f>
        <v/>
      </c>
      <c r="E14" s="174" t="str">
        <f>$B22</f>
        <v/>
      </c>
      <c r="F14" s="174" t="str">
        <f>$B23</f>
        <v/>
      </c>
      <c r="G14" s="174" t="str">
        <f>$B24</f>
        <v/>
      </c>
      <c r="H14" s="174" t="str">
        <f>$B25</f>
        <v/>
      </c>
      <c r="I14" s="174" t="str">
        <f>$B26</f>
        <v/>
      </c>
      <c r="J14" s="174" t="str">
        <f>$B27</f>
        <v/>
      </c>
      <c r="K14" s="174" t="str">
        <f>$B28</f>
        <v/>
      </c>
      <c r="L14" s="188" t="str">
        <f>$B29</f>
        <v/>
      </c>
      <c r="M14" s="188" t="str">
        <f>$B30</f>
        <v/>
      </c>
      <c r="N14" s="174" t="str">
        <f>$B31</f>
        <v>a</v>
      </c>
      <c r="O14" s="174" t="str">
        <f>$B32</f>
        <v>a</v>
      </c>
      <c r="P14" s="174" t="str">
        <f>$B33</f>
        <v>a</v>
      </c>
      <c r="Q14" s="174" t="str">
        <f>$B34</f>
        <v>a</v>
      </c>
      <c r="R14" s="174" t="str">
        <f>$B35</f>
        <v>a</v>
      </c>
      <c r="S14" s="174" t="str">
        <f>$B36</f>
        <v>a</v>
      </c>
      <c r="T14" s="174" t="str">
        <f>$B37</f>
        <v>a</v>
      </c>
      <c r="U14" s="174" t="str">
        <f>$B38</f>
        <v>a</v>
      </c>
      <c r="V14" s="174" t="str">
        <f>$B39</f>
        <v>a</v>
      </c>
      <c r="W14" s="174" t="str">
        <f>$B40</f>
        <v>d</v>
      </c>
      <c r="X14" s="174" t="str">
        <f>$B41</f>
        <v>b</v>
      </c>
      <c r="Y14" s="174" t="str">
        <f>$B42</f>
        <v>c</v>
      </c>
      <c r="Z14" s="174" t="str">
        <f>$B43</f>
        <v>b</v>
      </c>
      <c r="AA14" s="174" t="str">
        <f>$B44</f>
        <v>b</v>
      </c>
      <c r="AB14" s="174" t="str">
        <f>$B45</f>
        <v>b</v>
      </c>
      <c r="AC14" s="174" t="str">
        <f>$B46</f>
        <v>b</v>
      </c>
      <c r="AD14" s="174" t="str">
        <f>$B47</f>
        <v>a</v>
      </c>
      <c r="AE14" s="174" t="str">
        <f>$B48</f>
        <v>a</v>
      </c>
      <c r="AF14" s="174" t="str">
        <f>$B49</f>
        <v>a</v>
      </c>
      <c r="AG14" s="174" t="str">
        <f>$B50</f>
        <v>a</v>
      </c>
      <c r="AH14" s="174" t="str">
        <f>$B51</f>
        <v>a</v>
      </c>
      <c r="AI14" s="174" t="str">
        <f>$B52</f>
        <v>a</v>
      </c>
      <c r="AJ14" s="174" t="str">
        <f>$B53</f>
        <v>a</v>
      </c>
      <c r="AK14" s="174" t="str">
        <f>$B54</f>
        <v>a</v>
      </c>
      <c r="AL14" s="174" t="str">
        <f>$B55</f>
        <v>a</v>
      </c>
      <c r="AM14" s="174" t="str">
        <f>$B56</f>
        <v>a</v>
      </c>
      <c r="AN14" s="174" t="str">
        <f>$B57</f>
        <v>a</v>
      </c>
      <c r="AO14" s="174" t="str">
        <f>$B58</f>
        <v>a</v>
      </c>
      <c r="AP14" s="174" t="str">
        <f>$B59</f>
        <v>b</v>
      </c>
      <c r="AQ14" s="174" t="str">
        <f>$B60</f>
        <v>b</v>
      </c>
      <c r="AR14" s="174" t="str">
        <f>$B61</f>
        <v>a</v>
      </c>
      <c r="AS14" s="174" t="str">
        <f>$B62</f>
        <v>a</v>
      </c>
      <c r="AT14" s="174" t="str">
        <f>$B63</f>
        <v>a</v>
      </c>
      <c r="AU14" s="174" t="str">
        <f>$B64</f>
        <v>a</v>
      </c>
      <c r="AV14" s="174" t="str">
        <f>$B65</f>
        <v>a</v>
      </c>
      <c r="AW14" s="174" t="str">
        <f>$B66</f>
        <v>a</v>
      </c>
      <c r="AX14" s="174" t="str">
        <f>$B67</f>
        <v>a</v>
      </c>
      <c r="AY14" s="174" t="str">
        <f>$B68</f>
        <v>a</v>
      </c>
      <c r="AZ14" s="174" t="str">
        <f>$B69</f>
        <v>a</v>
      </c>
      <c r="BA14" s="174" t="str">
        <f>$B70</f>
        <v>a</v>
      </c>
      <c r="BB14" s="174" t="str">
        <f>$B71</f>
        <v>a</v>
      </c>
      <c r="BC14" s="174" t="str">
        <f>$B72</f>
        <v>a</v>
      </c>
      <c r="BD14" s="174" t="str">
        <f>$B73</f>
        <v>b</v>
      </c>
      <c r="BE14" s="174" t="str">
        <f>$B74</f>
        <v>b</v>
      </c>
      <c r="BF14" s="174" t="str">
        <f>$B75</f>
        <v>b</v>
      </c>
      <c r="BG14" s="174" t="str">
        <f>$B76</f>
        <v>b</v>
      </c>
      <c r="BH14" s="174" t="str">
        <f>$B77</f>
        <v>b</v>
      </c>
      <c r="BI14" s="174" t="str">
        <f>$B78</f>
        <v>b</v>
      </c>
      <c r="BJ14" s="238" t="str">
        <f>$B79</f>
        <v/>
      </c>
      <c r="BK14" s="238" t="str">
        <f>$B80</f>
        <v/>
      </c>
      <c r="BL14" s="238" t="str">
        <f>$B81</f>
        <v/>
      </c>
      <c r="BM14" s="238" t="str">
        <f>$B82</f>
        <v/>
      </c>
      <c r="BN14" s="239" t="str">
        <f>$B83</f>
        <v/>
      </c>
      <c r="BO14" s="238" t="str">
        <f>$B84</f>
        <v>no tests</v>
      </c>
      <c r="BP14" s="238" t="str">
        <f>$B85</f>
        <v/>
      </c>
      <c r="BQ14" s="238" t="str">
        <f>$B86</f>
        <v/>
      </c>
      <c r="BR14" s="238" t="str">
        <f>$B87</f>
        <v/>
      </c>
      <c r="BS14" s="238" t="str">
        <f>$B88</f>
        <v/>
      </c>
      <c r="BT14" s="238" t="str">
        <f>$B89</f>
        <v/>
      </c>
      <c r="BU14" s="174">
        <f>$B90</f>
        <v>0</v>
      </c>
      <c r="BV14" s="174" t="str">
        <f>$B91</f>
        <v/>
      </c>
      <c r="BW14" s="174">
        <f>$B92</f>
        <v>0</v>
      </c>
      <c r="BX14" s="174">
        <f>$B93</f>
        <v>0</v>
      </c>
      <c r="BY14" s="174">
        <f>$B94</f>
        <v>0</v>
      </c>
      <c r="BZ14" s="174" t="str">
        <f>$B95</f>
        <v/>
      </c>
      <c r="CA14" s="174" t="str">
        <f>$B96</f>
        <v/>
      </c>
      <c r="CB14" s="174" t="str">
        <f>$B97</f>
        <v/>
      </c>
      <c r="CC14" s="174" t="str">
        <f>$B98</f>
        <v/>
      </c>
      <c r="CD14" s="174" t="str">
        <f>$B99</f>
        <v/>
      </c>
      <c r="CE14" s="174" t="str">
        <f>$B100</f>
        <v/>
      </c>
      <c r="CF14" s="174" t="str">
        <f>$B101</f>
        <v/>
      </c>
      <c r="CG14" s="174" t="str">
        <f>$B102</f>
        <v/>
      </c>
      <c r="CH14" s="174" t="str">
        <f>$B103</f>
        <v/>
      </c>
      <c r="CI14" s="174" t="str">
        <f>$B104</f>
        <v/>
      </c>
      <c r="CJ14" s="174" t="str">
        <f>$B105</f>
        <v/>
      </c>
      <c r="CK14" s="174" t="str">
        <f>$B106</f>
        <v/>
      </c>
      <c r="CL14" s="174" t="str">
        <f>$B107</f>
        <v/>
      </c>
      <c r="CM14" s="174" t="str">
        <f>$B108</f>
        <v/>
      </c>
      <c r="CN14" s="174" t="str">
        <f>$B109</f>
        <v/>
      </c>
      <c r="CO14" s="174" t="str">
        <f>$B110</f>
        <v/>
      </c>
      <c r="CP14" s="174" t="str">
        <f>$B111</f>
        <v/>
      </c>
      <c r="CQ14" s="174" t="str">
        <f>$B112</f>
        <v/>
      </c>
      <c r="CR14" s="174" t="str">
        <f>$B113</f>
        <v/>
      </c>
      <c r="CS14" s="174" t="str">
        <f>$B114</f>
        <v/>
      </c>
      <c r="CT14" s="174" t="str">
        <f>$B115</f>
        <v/>
      </c>
      <c r="CU14" s="174" t="str">
        <f>$B116</f>
        <v/>
      </c>
      <c r="CV14" s="174" t="str">
        <f>$B117</f>
        <v/>
      </c>
      <c r="CW14" s="174" t="str">
        <f>$B118</f>
        <v/>
      </c>
      <c r="CX14" s="174" t="str">
        <f>$B119</f>
        <v/>
      </c>
      <c r="CY14" s="174" t="str">
        <f>$B120</f>
        <v/>
      </c>
      <c r="CZ14" s="174" t="str">
        <f>$B121</f>
        <v/>
      </c>
      <c r="DA14" s="174" t="str">
        <f>$B122</f>
        <v/>
      </c>
      <c r="DB14" s="174" t="str">
        <f>$B123</f>
        <v/>
      </c>
      <c r="DC14" s="174" t="str">
        <f>$B124</f>
        <v/>
      </c>
      <c r="DD14" s="174" t="str">
        <f>$B125</f>
        <v/>
      </c>
      <c r="DE14" s="174" t="str">
        <f>$B126</f>
        <v/>
      </c>
      <c r="DF14" s="174" t="str">
        <f>$B127</f>
        <v/>
      </c>
      <c r="DG14" s="218" t="str">
        <f>$B128</f>
        <v>Off</v>
      </c>
      <c r="DH14" s="218" t="str">
        <f>$B129</f>
        <v>Off</v>
      </c>
      <c r="DI14" s="218" t="str">
        <f>$B130</f>
        <v>Off</v>
      </c>
      <c r="DJ14" s="218" t="str">
        <f>$B131</f>
        <v>Off</v>
      </c>
      <c r="DK14" s="218" t="str">
        <f>$B132</f>
        <v>Off</v>
      </c>
      <c r="DL14" s="218" t="str">
        <f>$B133</f>
        <v>Off</v>
      </c>
      <c r="DM14" s="172"/>
    </row>
    <row r="15" spans="1:117" x14ac:dyDescent="0.35">
      <c r="A15" s="29"/>
      <c r="B15" s="29"/>
      <c r="C15" s="29"/>
      <c r="D15" s="29"/>
      <c r="E15" s="29"/>
      <c r="F15" s="29"/>
      <c r="G15" s="29"/>
      <c r="H15" s="29"/>
      <c r="I15" s="29"/>
      <c r="J15" s="29"/>
      <c r="K15" s="29"/>
      <c r="L15" s="172"/>
      <c r="M15" s="172"/>
      <c r="N15" s="29"/>
      <c r="O15" s="29"/>
      <c r="P15" s="29"/>
      <c r="Q15" s="29"/>
      <c r="R15" s="29"/>
      <c r="S15" s="29"/>
      <c r="T15" s="29"/>
      <c r="U15" s="29"/>
      <c r="V15" s="29"/>
      <c r="W15" s="29"/>
      <c r="X15" s="29"/>
      <c r="Y15" s="29"/>
      <c r="Z15" s="29"/>
      <c r="AA15" s="29"/>
      <c r="AB15" s="29"/>
      <c r="AC15" s="29"/>
      <c r="AD15" s="29"/>
      <c r="AE15" s="29"/>
      <c r="AF15" s="29"/>
      <c r="AG15" s="29"/>
      <c r="AH15" s="29"/>
      <c r="AI15" s="29"/>
      <c r="AJ15" s="29"/>
      <c r="AK15" s="29"/>
      <c r="AL15" s="29"/>
      <c r="AM15" s="29"/>
      <c r="AN15" s="29"/>
      <c r="AO15" s="29"/>
      <c r="AP15" s="29"/>
      <c r="AQ15" s="29"/>
      <c r="AR15" s="29"/>
      <c r="AS15" s="29"/>
      <c r="AT15" s="29"/>
      <c r="AU15" s="29"/>
      <c r="AV15" s="29"/>
      <c r="AW15" s="29"/>
      <c r="AX15" s="29"/>
      <c r="AY15" s="29"/>
      <c r="AZ15" s="29"/>
      <c r="BA15" s="29"/>
      <c r="BB15" s="29"/>
      <c r="BC15" s="29"/>
      <c r="BD15" s="29"/>
      <c r="BE15" s="29"/>
      <c r="BF15" s="29"/>
      <c r="BG15" s="29"/>
      <c r="BH15" s="29"/>
      <c r="BI15" s="29"/>
      <c r="BJ15" s="172"/>
      <c r="BK15" s="172"/>
      <c r="BL15" s="172"/>
      <c r="BM15" s="172"/>
      <c r="BN15" s="172"/>
      <c r="BO15" s="172"/>
      <c r="BP15" s="172"/>
      <c r="BQ15" s="172"/>
      <c r="BR15" s="172"/>
      <c r="BS15" s="172"/>
      <c r="BT15" s="172"/>
      <c r="BU15" s="172"/>
      <c r="BV15" s="172"/>
      <c r="BW15" s="172"/>
      <c r="BX15" s="172"/>
      <c r="BY15" s="172"/>
      <c r="BZ15" s="172"/>
      <c r="CA15" s="172"/>
      <c r="CB15" s="172"/>
      <c r="CC15" s="172"/>
      <c r="CD15" s="172"/>
      <c r="CE15" s="172"/>
      <c r="CF15" s="172"/>
      <c r="CG15" s="172"/>
      <c r="CH15" s="172"/>
      <c r="CI15" s="172"/>
      <c r="CJ15" s="172"/>
      <c r="CK15" s="172"/>
      <c r="CL15" s="172"/>
      <c r="CM15" s="172"/>
      <c r="CN15" s="172"/>
      <c r="CO15" s="172"/>
      <c r="CP15" s="172"/>
      <c r="CQ15" s="172"/>
      <c r="CR15" s="172"/>
      <c r="CS15" s="172"/>
      <c r="CT15" s="172"/>
      <c r="CU15" s="172"/>
      <c r="CV15" s="172"/>
      <c r="CW15" s="172"/>
      <c r="CX15" s="172"/>
      <c r="CY15" s="172"/>
      <c r="CZ15" s="172"/>
      <c r="DA15" s="172"/>
      <c r="DB15" s="172"/>
      <c r="DC15" s="172"/>
      <c r="DD15" s="172"/>
      <c r="DE15" s="172"/>
      <c r="DF15" s="172"/>
      <c r="DG15" s="217"/>
      <c r="DH15" s="217"/>
      <c r="DI15" s="217"/>
      <c r="DJ15" s="217"/>
      <c r="DK15" s="217"/>
      <c r="DL15" s="217"/>
      <c r="DM15" s="172"/>
    </row>
    <row r="16" spans="1:117" x14ac:dyDescent="0.35">
      <c r="DH16" s="171"/>
      <c r="DI16" s="171"/>
    </row>
    <row r="17" spans="1:115" ht="15" thickBot="1" x14ac:dyDescent="0.4"/>
    <row r="18" spans="1:115" ht="65" outlineLevel="1" x14ac:dyDescent="0.35">
      <c r="A18" s="154" t="s">
        <v>19</v>
      </c>
      <c r="B18" s="155" t="s">
        <v>24</v>
      </c>
    </row>
    <row r="19" spans="1:115" outlineLevel="1" x14ac:dyDescent="0.35">
      <c r="A19" s="189" t="s">
        <v>178</v>
      </c>
      <c r="B19" s="161" t="str">
        <f>IF('Checklist SRP Standard'!F18="","",'Checklist SRP Standard'!F18)</f>
        <v/>
      </c>
      <c r="DK19" s="216"/>
    </row>
    <row r="20" spans="1:115" outlineLevel="1" x14ac:dyDescent="0.35">
      <c r="A20" s="189" t="s">
        <v>179</v>
      </c>
      <c r="B20" s="30" t="str">
        <f>IF('Checklist SRP Standard'!F20="","",'Checklist SRP Standard'!F20)</f>
        <v/>
      </c>
      <c r="DK20" s="216"/>
    </row>
    <row r="21" spans="1:115" outlineLevel="1" x14ac:dyDescent="0.35">
      <c r="A21" s="189" t="s">
        <v>180</v>
      </c>
      <c r="B21" s="161" t="str">
        <f>IF('Checklist SRP Standard'!F21="","",'Checklist SRP Standard'!F21)</f>
        <v/>
      </c>
      <c r="DK21" s="216"/>
    </row>
    <row r="22" spans="1:115" outlineLevel="1" x14ac:dyDescent="0.35">
      <c r="A22" s="189" t="s">
        <v>181</v>
      </c>
      <c r="B22" s="173" t="str">
        <f>IF('Checklist SRP Standard'!F22="","",'Checklist SRP Standard'!F22)</f>
        <v/>
      </c>
      <c r="DK22" s="216"/>
    </row>
    <row r="23" spans="1:115" outlineLevel="1" x14ac:dyDescent="0.35">
      <c r="A23" s="189" t="s">
        <v>182</v>
      </c>
      <c r="B23" s="161" t="str">
        <f>IF('Checklist SRP Standard'!F23="","",'Checklist SRP Standard'!F23)</f>
        <v/>
      </c>
      <c r="DK23" s="216"/>
    </row>
    <row r="24" spans="1:115" outlineLevel="1" x14ac:dyDescent="0.35">
      <c r="A24" s="189" t="s">
        <v>183</v>
      </c>
      <c r="B24" s="173" t="str">
        <f>IF('Checklist SRP Standard'!F24="","",'Checklist SRP Standard'!F24)</f>
        <v/>
      </c>
      <c r="DK24" s="216"/>
    </row>
    <row r="25" spans="1:115" outlineLevel="1" x14ac:dyDescent="0.35">
      <c r="A25" s="189" t="s">
        <v>184</v>
      </c>
      <c r="B25" s="161" t="str">
        <f>IF('Checklist SRP Standard'!F25="","",'Checklist SRP Standard'!F25)</f>
        <v/>
      </c>
      <c r="DK25" s="216"/>
    </row>
    <row r="26" spans="1:115" outlineLevel="1" x14ac:dyDescent="0.35">
      <c r="A26" s="189" t="s">
        <v>185</v>
      </c>
      <c r="B26" s="173" t="str">
        <f>IF('Checklist SRP Standard'!F26="","",'Checklist SRP Standard'!F26)</f>
        <v/>
      </c>
      <c r="DK26" s="216"/>
    </row>
    <row r="27" spans="1:115" outlineLevel="1" x14ac:dyDescent="0.35">
      <c r="A27" s="189" t="s">
        <v>186</v>
      </c>
      <c r="B27" s="161" t="str">
        <f>IF('Checklist SRP Standard'!F27="","",'Checklist SRP Standard'!F27)</f>
        <v/>
      </c>
      <c r="DK27" s="216"/>
    </row>
    <row r="28" spans="1:115" outlineLevel="1" x14ac:dyDescent="0.35">
      <c r="A28" s="189" t="s">
        <v>187</v>
      </c>
      <c r="B28" s="173" t="str">
        <f>IF('Checklist SRP Standard'!F28="","",'Checklist SRP Standard'!F28)</f>
        <v/>
      </c>
      <c r="DK28" s="216"/>
    </row>
    <row r="29" spans="1:115" s="171" customFormat="1" outlineLevel="1" x14ac:dyDescent="0.35">
      <c r="A29" s="189" t="s">
        <v>188</v>
      </c>
      <c r="B29" s="161" t="str">
        <f>IF('Checklist SRP Standard'!F29="","",'Checklist SRP Standard'!F29)</f>
        <v/>
      </c>
    </row>
    <row r="30" spans="1:115" s="171" customFormat="1" outlineLevel="1" x14ac:dyDescent="0.35">
      <c r="A30" s="189" t="s">
        <v>189</v>
      </c>
      <c r="B30" s="161" t="str">
        <f>IF('Checklist SRP Standard'!F30="","",'Checklist SRP Standard'!F30)</f>
        <v/>
      </c>
    </row>
    <row r="31" spans="1:115" outlineLevel="1" x14ac:dyDescent="0.35">
      <c r="A31" s="22">
        <v>1</v>
      </c>
      <c r="B31" s="30" t="str">
        <f>IF('Checklist SRP Standard'!H44="","",'Checklist SRP Standard'!H44)</f>
        <v>a</v>
      </c>
    </row>
    <row r="32" spans="1:115" outlineLevel="1" x14ac:dyDescent="0.35">
      <c r="A32" s="22">
        <v>2</v>
      </c>
      <c r="B32" s="30" t="str">
        <f>IF('Checklist SRP Standard'!H48="","",'Checklist SRP Standard'!H48)</f>
        <v>a</v>
      </c>
    </row>
    <row r="33" spans="1:2" outlineLevel="1" x14ac:dyDescent="0.35">
      <c r="A33" s="22">
        <v>3</v>
      </c>
      <c r="B33" s="30" t="str">
        <f>IF('Checklist SRP Standard'!H52="","",'Checklist SRP Standard'!H52)</f>
        <v>a</v>
      </c>
    </row>
    <row r="34" spans="1:2" outlineLevel="1" x14ac:dyDescent="0.35">
      <c r="A34" s="22">
        <v>4</v>
      </c>
      <c r="B34" s="30" t="str">
        <f>IF('Checklist SRP Standard'!H57="","",'Checklist SRP Standard'!H57)</f>
        <v>a</v>
      </c>
    </row>
    <row r="35" spans="1:2" outlineLevel="1" x14ac:dyDescent="0.35">
      <c r="A35" s="22">
        <v>5</v>
      </c>
      <c r="B35" s="30" t="str">
        <f>IF('Checklist SRP Standard'!H62="","",'Checklist SRP Standard'!H62)</f>
        <v>a</v>
      </c>
    </row>
    <row r="36" spans="1:2" outlineLevel="1" x14ac:dyDescent="0.35">
      <c r="A36" s="22">
        <v>6</v>
      </c>
      <c r="B36" s="30" t="str">
        <f>IF('Checklist SRP Standard'!H66="","",'Checklist SRP Standard'!H66)</f>
        <v>a</v>
      </c>
    </row>
    <row r="37" spans="1:2" outlineLevel="1" x14ac:dyDescent="0.35">
      <c r="A37" s="22">
        <v>7</v>
      </c>
      <c r="B37" s="30" t="str">
        <f>IF('Checklist SRP Standard'!H70="","",'Checklist SRP Standard'!H70)</f>
        <v>a</v>
      </c>
    </row>
    <row r="38" spans="1:2" outlineLevel="1" x14ac:dyDescent="0.35">
      <c r="A38" s="22">
        <v>8</v>
      </c>
      <c r="B38" s="30" t="str">
        <f>IF('Checklist SRP Standard'!H73="","",'Checklist SRP Standard'!H73)</f>
        <v>a</v>
      </c>
    </row>
    <row r="39" spans="1:2" outlineLevel="1" x14ac:dyDescent="0.35">
      <c r="A39" s="22">
        <v>9</v>
      </c>
      <c r="B39" s="30" t="str">
        <f>IF('Checklist SRP Standard'!H80="","",'Checklist SRP Standard'!H80)</f>
        <v>a</v>
      </c>
    </row>
    <row r="40" spans="1:2" outlineLevel="1" x14ac:dyDescent="0.35">
      <c r="A40" s="33" t="s">
        <v>0</v>
      </c>
      <c r="B40" s="30" t="str">
        <f>IF('Checklist SRP Standard'!H88="","",'Checklist SRP Standard'!H88)</f>
        <v>d</v>
      </c>
    </row>
    <row r="41" spans="1:2" outlineLevel="1" x14ac:dyDescent="0.35">
      <c r="A41" s="33" t="s">
        <v>1</v>
      </c>
      <c r="B41" s="30" t="str">
        <f>IF('Checklist SRP Standard'!H92="","",'Checklist SRP Standard'!H92)</f>
        <v>b</v>
      </c>
    </row>
    <row r="42" spans="1:2" outlineLevel="1" x14ac:dyDescent="0.35">
      <c r="A42" s="33" t="s">
        <v>2</v>
      </c>
      <c r="B42" s="30" t="str">
        <f>IF('Checklist SRP Standard'!H96="","",'Checklist SRP Standard'!H96)</f>
        <v>c</v>
      </c>
    </row>
    <row r="43" spans="1:2" outlineLevel="1" x14ac:dyDescent="0.35">
      <c r="A43" s="22">
        <v>11</v>
      </c>
      <c r="B43" s="30" t="str">
        <f>IF('Checklist SRP Standard'!E35="No","Not applicable",(IF('Checklist SRP Standard'!H100="","",'Checklist SRP Standard'!H100)))</f>
        <v>b</v>
      </c>
    </row>
    <row r="44" spans="1:2" outlineLevel="1" x14ac:dyDescent="0.35">
      <c r="A44" s="22">
        <v>12</v>
      </c>
      <c r="B44" s="30" t="str">
        <f>IF('Checklist SRP Standard'!E35="No","Not applicable",(IF('Checklist SRP Standard'!H105="","",'Checklist SRP Standard'!H105)))</f>
        <v>b</v>
      </c>
    </row>
    <row r="45" spans="1:2" outlineLevel="1" x14ac:dyDescent="0.35">
      <c r="A45" s="22">
        <v>13</v>
      </c>
      <c r="B45" s="30" t="str">
        <f>IF('Checklist SRP Standard'!E35="No","Not applicable",(IF('Checklist SRP Standard'!H110="","",'Checklist SRP Standard'!H110)))</f>
        <v>b</v>
      </c>
    </row>
    <row r="46" spans="1:2" outlineLevel="1" x14ac:dyDescent="0.35">
      <c r="A46" s="22">
        <v>14</v>
      </c>
      <c r="B46" s="30" t="str">
        <f>IF('Checklist SRP Standard'!H115="","",'Checklist SRP Standard'!H115)</f>
        <v>b</v>
      </c>
    </row>
    <row r="47" spans="1:2" outlineLevel="1" x14ac:dyDescent="0.35">
      <c r="A47" s="22">
        <v>15</v>
      </c>
      <c r="B47" s="30" t="str">
        <f>IF('Checklist SRP Standard'!H122="","",'Checklist SRP Standard'!H122)</f>
        <v>a</v>
      </c>
    </row>
    <row r="48" spans="1:2" outlineLevel="1" x14ac:dyDescent="0.35">
      <c r="A48" s="22">
        <v>16</v>
      </c>
      <c r="B48" s="30" t="str">
        <f>IF('Checklist SRP Standard'!H126="","",'Checklist SRP Standard'!H126)</f>
        <v>a</v>
      </c>
    </row>
    <row r="49" spans="1:2" outlineLevel="1" x14ac:dyDescent="0.35">
      <c r="A49" s="22">
        <v>17</v>
      </c>
      <c r="B49" s="30" t="str">
        <f>IF('Checklist SRP Standard'!H131="","",'Checklist SRP Standard'!H131)</f>
        <v>a</v>
      </c>
    </row>
    <row r="50" spans="1:2" outlineLevel="1" x14ac:dyDescent="0.35">
      <c r="A50" s="22">
        <v>18.100000000000001</v>
      </c>
      <c r="B50" s="30" t="str">
        <f>IF('Checklist SRP Standard'!H136="","",'Checklist SRP Standard'!H136)</f>
        <v>a</v>
      </c>
    </row>
    <row r="51" spans="1:2" outlineLevel="1" x14ac:dyDescent="0.35">
      <c r="A51" s="22">
        <v>18.2</v>
      </c>
      <c r="B51" s="30" t="str">
        <f>IF('Checklist SRP Standard'!H142="","",'Checklist SRP Standard'!H142)</f>
        <v>a</v>
      </c>
    </row>
    <row r="52" spans="1:2" outlineLevel="1" x14ac:dyDescent="0.35">
      <c r="A52" s="33">
        <v>18.3</v>
      </c>
      <c r="B52" s="30" t="str">
        <f>IF('Checklist SRP Standard'!H148="","",'Checklist SRP Standard'!H148)</f>
        <v>a</v>
      </c>
    </row>
    <row r="53" spans="1:2" outlineLevel="1" x14ac:dyDescent="0.35">
      <c r="A53" s="33">
        <v>18.399999999999999</v>
      </c>
      <c r="B53" s="30" t="str">
        <f>IF('Checklist SRP Standard'!H155="","",'Checklist SRP Standard'!H155)</f>
        <v>a</v>
      </c>
    </row>
    <row r="54" spans="1:2" outlineLevel="1" x14ac:dyDescent="0.35">
      <c r="A54" s="33">
        <v>18.5</v>
      </c>
      <c r="B54" s="30" t="str">
        <f>IF('Checklist SRP Standard'!H161="","",'Checklist SRP Standard'!H161)</f>
        <v>a</v>
      </c>
    </row>
    <row r="55" spans="1:2" outlineLevel="1" x14ac:dyDescent="0.35">
      <c r="A55" s="33">
        <v>18.600000000000001</v>
      </c>
      <c r="B55" s="30" t="str">
        <f>IF('Checklist SRP Standard'!H167="","",'Checklist SRP Standard'!H167)</f>
        <v>a</v>
      </c>
    </row>
    <row r="56" spans="1:2" outlineLevel="1" x14ac:dyDescent="0.35">
      <c r="A56" s="33">
        <v>19</v>
      </c>
      <c r="B56" s="30" t="str">
        <f>IF('Checklist SRP Standard'!H173="","",'Checklist SRP Standard'!H173)</f>
        <v>a</v>
      </c>
    </row>
    <row r="57" spans="1:2" outlineLevel="1" x14ac:dyDescent="0.35">
      <c r="A57" s="22">
        <v>20</v>
      </c>
      <c r="B57" s="30" t="str">
        <f>IF('Checklist SRP Standard'!H177="","",'Checklist SRP Standard'!H177)</f>
        <v>a</v>
      </c>
    </row>
    <row r="58" spans="1:2" outlineLevel="1" x14ac:dyDescent="0.35">
      <c r="A58" s="22">
        <v>21</v>
      </c>
      <c r="B58" s="30" t="str">
        <f>IF('Checklist SRP Standard'!H181="","",'Checklist SRP Standard'!H181)</f>
        <v>a</v>
      </c>
    </row>
    <row r="59" spans="1:2" outlineLevel="1" x14ac:dyDescent="0.35">
      <c r="A59" s="22">
        <v>22</v>
      </c>
      <c r="B59" s="30" t="str">
        <f>IF('Checklist SRP Standard'!H186="","",'Checklist SRP Standard'!H186)</f>
        <v>b</v>
      </c>
    </row>
    <row r="60" spans="1:2" outlineLevel="1" x14ac:dyDescent="0.35">
      <c r="A60" s="22">
        <v>23</v>
      </c>
      <c r="B60" s="30" t="str">
        <f>IF('Checklist SRP Standard'!H191="","",'Checklist SRP Standard'!H191)</f>
        <v>b</v>
      </c>
    </row>
    <row r="61" spans="1:2" outlineLevel="1" x14ac:dyDescent="0.35">
      <c r="A61" s="22">
        <v>24</v>
      </c>
      <c r="B61" s="30" t="str">
        <f>IF('Checklist SRP Standard'!H196="","",'Checklist SRP Standard'!H196)</f>
        <v>a</v>
      </c>
    </row>
    <row r="62" spans="1:2" outlineLevel="1" x14ac:dyDescent="0.35">
      <c r="A62" s="22">
        <v>25</v>
      </c>
      <c r="B62" s="30" t="str">
        <f>IF('Checklist SRP Standard'!H200="","",'Checklist SRP Standard'!H200)</f>
        <v>a</v>
      </c>
    </row>
    <row r="63" spans="1:2" outlineLevel="1" x14ac:dyDescent="0.35">
      <c r="A63" s="22">
        <v>26</v>
      </c>
      <c r="B63" s="30" t="str">
        <f>IF('Checklist SRP Standard'!H205="","",'Checklist SRP Standard'!H205)</f>
        <v>a</v>
      </c>
    </row>
    <row r="64" spans="1:2" outlineLevel="1" x14ac:dyDescent="0.35">
      <c r="A64" s="22">
        <v>27</v>
      </c>
      <c r="B64" s="30" t="str">
        <f>IF('Checklist SRP Standard'!H208="","",'Checklist SRP Standard'!H208)</f>
        <v>a</v>
      </c>
    </row>
    <row r="65" spans="1:2" outlineLevel="1" x14ac:dyDescent="0.35">
      <c r="A65" s="22">
        <v>28</v>
      </c>
      <c r="B65" s="30" t="str">
        <f>IF('Checklist SRP Standard'!H211="","",'Checklist SRP Standard'!H211)</f>
        <v>a</v>
      </c>
    </row>
    <row r="66" spans="1:2" outlineLevel="1" x14ac:dyDescent="0.35">
      <c r="A66" s="22">
        <v>29</v>
      </c>
      <c r="B66" s="30" t="str">
        <f>IF('Checklist SRP Standard'!H215="","",'Checklist SRP Standard'!H215)</f>
        <v>a</v>
      </c>
    </row>
    <row r="67" spans="1:2" outlineLevel="1" x14ac:dyDescent="0.35">
      <c r="A67" s="22">
        <v>30</v>
      </c>
      <c r="B67" s="30" t="str">
        <f>IF('Checklist SRP Standard'!H220="","",'Checklist SRP Standard'!H220)</f>
        <v>a</v>
      </c>
    </row>
    <row r="68" spans="1:2" outlineLevel="1" x14ac:dyDescent="0.35">
      <c r="A68" s="22">
        <v>31</v>
      </c>
      <c r="B68" s="30" t="str">
        <f>IF('Checklist SRP Standard'!H224="","",'Checklist SRP Standard'!H224)</f>
        <v>a</v>
      </c>
    </row>
    <row r="69" spans="1:2" outlineLevel="1" x14ac:dyDescent="0.35">
      <c r="A69" s="22">
        <v>32</v>
      </c>
      <c r="B69" s="30" t="str">
        <f>IF('Checklist SRP Standard'!H227="","",'Checklist SRP Standard'!H227)</f>
        <v>a</v>
      </c>
    </row>
    <row r="70" spans="1:2" outlineLevel="1" x14ac:dyDescent="0.35">
      <c r="A70" s="22">
        <v>33</v>
      </c>
      <c r="B70" s="30" t="str">
        <f>IF('Checklist SRP Standard'!H231="","",'Checklist SRP Standard'!H231)</f>
        <v>a</v>
      </c>
    </row>
    <row r="71" spans="1:2" outlineLevel="1" x14ac:dyDescent="0.35">
      <c r="A71" s="22">
        <v>34</v>
      </c>
      <c r="B71" s="30" t="str">
        <f>IF('Checklist SRP Standard'!H235="","",'Checklist SRP Standard'!H235)</f>
        <v>a</v>
      </c>
    </row>
    <row r="72" spans="1:2" outlineLevel="1" x14ac:dyDescent="0.35">
      <c r="A72" s="22">
        <v>35</v>
      </c>
      <c r="B72" s="30" t="str">
        <f>IF('Checklist SRP Standard'!H241="","",'Checklist SRP Standard'!H241)</f>
        <v>a</v>
      </c>
    </row>
    <row r="73" spans="1:2" outlineLevel="1" x14ac:dyDescent="0.35">
      <c r="A73" s="22">
        <v>36</v>
      </c>
      <c r="B73" s="30" t="str">
        <f>IF('Checklist SRP Standard'!H245="","",'Checklist SRP Standard'!H245)</f>
        <v>b</v>
      </c>
    </row>
    <row r="74" spans="1:2" outlineLevel="1" x14ac:dyDescent="0.35">
      <c r="A74" s="22">
        <v>37</v>
      </c>
      <c r="B74" s="30" t="str">
        <f>IF('Checklist SRP Standard'!H250="","",'Checklist SRP Standard'!H250)</f>
        <v>b</v>
      </c>
    </row>
    <row r="75" spans="1:2" outlineLevel="1" x14ac:dyDescent="0.35">
      <c r="A75" s="22">
        <v>38</v>
      </c>
      <c r="B75" s="30" t="str">
        <f>IF('Checklist SRP Standard'!H255="","",'Checklist SRP Standard'!H255)</f>
        <v>b</v>
      </c>
    </row>
    <row r="76" spans="1:2" outlineLevel="1" x14ac:dyDescent="0.35">
      <c r="A76" s="22">
        <v>39</v>
      </c>
      <c r="B76" s="30" t="str">
        <f>IF('Checklist SRP Standard'!H258="","",'Checklist SRP Standard'!H258)</f>
        <v>b</v>
      </c>
    </row>
    <row r="77" spans="1:2" outlineLevel="1" x14ac:dyDescent="0.35">
      <c r="A77" s="22">
        <v>40</v>
      </c>
      <c r="B77" s="30" t="str">
        <f>IF('Checklist SRP Standard'!H261="","",'Checklist SRP Standard'!H261)</f>
        <v>b</v>
      </c>
    </row>
    <row r="78" spans="1:2" outlineLevel="1" x14ac:dyDescent="0.35">
      <c r="A78" s="22">
        <v>41</v>
      </c>
      <c r="B78" s="30" t="str">
        <f>IF('Checklist SRP Standard'!H264="","",'Checklist SRP Standard'!H264)</f>
        <v>b</v>
      </c>
    </row>
    <row r="79" spans="1:2" outlineLevel="1" x14ac:dyDescent="0.35">
      <c r="A79" s="22" t="s">
        <v>278</v>
      </c>
      <c r="B79" s="237" t="str">
        <f>IF('Indicator Dashboard'!D7="","",'Indicator Dashboard'!D7)</f>
        <v/>
      </c>
    </row>
    <row r="80" spans="1:2" s="171" customFormat="1" outlineLevel="1" x14ac:dyDescent="0.35">
      <c r="A80" s="22" t="s">
        <v>279</v>
      </c>
      <c r="B80" s="237" t="str">
        <f>IF('Indicator Dashboard'!D8="","",'Indicator Dashboard'!D8)</f>
        <v/>
      </c>
    </row>
    <row r="81" spans="1:2" outlineLevel="1" x14ac:dyDescent="0.35">
      <c r="A81" s="22" t="s">
        <v>283</v>
      </c>
      <c r="B81" s="237" t="str">
        <f>IF('Indicator Dashboard'!D9="","",'Indicator Dashboard'!D9)</f>
        <v/>
      </c>
    </row>
    <row r="82" spans="1:2" s="171" customFormat="1" outlineLevel="1" x14ac:dyDescent="0.35">
      <c r="A82" s="22" t="s">
        <v>284</v>
      </c>
      <c r="B82" s="237" t="str">
        <f>IF('Indicator Dashboard'!D10="","",'Indicator Dashboard'!D10)</f>
        <v/>
      </c>
    </row>
    <row r="83" spans="1:2" outlineLevel="1" x14ac:dyDescent="0.35">
      <c r="A83" s="22" t="s">
        <v>196</v>
      </c>
      <c r="B83" s="237" t="str">
        <f>IF('Indicator Dashboard'!D11="","",'Indicator Dashboard'!D11)</f>
        <v/>
      </c>
    </row>
    <row r="84" spans="1:2" outlineLevel="1" x14ac:dyDescent="0.35">
      <c r="A84" s="22" t="s">
        <v>197</v>
      </c>
      <c r="B84" s="237" t="str">
        <f>IF('Indicator Dashboard'!D13="","",'Indicator Dashboard'!D13)</f>
        <v>no tests</v>
      </c>
    </row>
    <row r="85" spans="1:2" outlineLevel="1" x14ac:dyDescent="0.35">
      <c r="A85" s="22" t="s">
        <v>198</v>
      </c>
      <c r="B85" s="237" t="str">
        <f>IF('Indicator Dashboard'!D15="","",'Indicator Dashboard'!D15)</f>
        <v/>
      </c>
    </row>
    <row r="86" spans="1:2" outlineLevel="1" x14ac:dyDescent="0.35">
      <c r="A86" s="22" t="s">
        <v>280</v>
      </c>
      <c r="B86" s="237" t="str">
        <f>IF('Indicator Dashboard'!D16="","",'Indicator Dashboard'!D16)</f>
        <v/>
      </c>
    </row>
    <row r="87" spans="1:2" s="171" customFormat="1" outlineLevel="1" x14ac:dyDescent="0.35">
      <c r="A87" s="22" t="s">
        <v>281</v>
      </c>
      <c r="B87" s="237" t="str">
        <f>IF('Indicator Dashboard'!D17="","",'Indicator Dashboard'!D17)</f>
        <v/>
      </c>
    </row>
    <row r="88" spans="1:2" outlineLevel="1" x14ac:dyDescent="0.35">
      <c r="A88" s="22" t="s">
        <v>282</v>
      </c>
      <c r="B88" s="237" t="str">
        <f>IF('Indicator Dashboard'!D18="","",'Indicator Dashboard'!D18)</f>
        <v/>
      </c>
    </row>
    <row r="89" spans="1:2" s="171" customFormat="1" outlineLevel="1" x14ac:dyDescent="0.35">
      <c r="A89" s="22" t="s">
        <v>285</v>
      </c>
      <c r="B89" s="237" t="str">
        <f>IF('Indicator Dashboard'!D19="","",'Indicator Dashboard'!D19)</f>
        <v/>
      </c>
    </row>
    <row r="90" spans="1:2" outlineLevel="1" x14ac:dyDescent="0.35">
      <c r="A90" s="22" t="s">
        <v>199</v>
      </c>
      <c r="B90" s="237">
        <f>IF('Indicator Dashboard'!D20="","",'Indicator Dashboard'!D20)</f>
        <v>0</v>
      </c>
    </row>
    <row r="91" spans="1:2" outlineLevel="1" x14ac:dyDescent="0.35">
      <c r="A91" s="22" t="s">
        <v>200</v>
      </c>
      <c r="B91" s="173" t="str">
        <f>IF('Indicator Dashboard'!D22="","",'Indicator Dashboard'!D22)</f>
        <v/>
      </c>
    </row>
    <row r="92" spans="1:2" outlineLevel="1" x14ac:dyDescent="0.35">
      <c r="A92" s="22" t="s">
        <v>201</v>
      </c>
      <c r="B92" s="173">
        <f>IF('Indicator Dashboard'!D24="","",'Indicator Dashboard'!D24)</f>
        <v>0</v>
      </c>
    </row>
    <row r="93" spans="1:2" outlineLevel="1" x14ac:dyDescent="0.35">
      <c r="A93" s="22" t="s">
        <v>202</v>
      </c>
      <c r="B93" s="173">
        <f>IF('Indicator Dashboard'!D25="","",'Indicator Dashboard'!D25)</f>
        <v>0</v>
      </c>
    </row>
    <row r="94" spans="1:2" outlineLevel="1" x14ac:dyDescent="0.35">
      <c r="A94" s="22" t="s">
        <v>203</v>
      </c>
      <c r="B94" s="173">
        <f>IF('Indicator Dashboard'!D27="","",'Indicator Dashboard'!D27)</f>
        <v>0</v>
      </c>
    </row>
    <row r="95" spans="1:2" outlineLevel="1" x14ac:dyDescent="0.35">
      <c r="A95" s="22" t="s">
        <v>245</v>
      </c>
      <c r="B95" s="173" t="str">
        <f>IF('PI8 - Pesticide use'!F10="","",'PI8 - Pesticide use'!F10)</f>
        <v/>
      </c>
    </row>
    <row r="96" spans="1:2" outlineLevel="1" x14ac:dyDescent="0.35">
      <c r="A96" s="22" t="s">
        <v>246</v>
      </c>
      <c r="B96" s="173" t="str">
        <f>IF('PI8 - Pesticide use'!F23="","",'PI8 - Pesticide use'!F23)</f>
        <v/>
      </c>
    </row>
    <row r="97" spans="1:2" outlineLevel="1" x14ac:dyDescent="0.35">
      <c r="A97" s="22" t="s">
        <v>247</v>
      </c>
      <c r="B97" s="173" t="str">
        <f>IF('PI8 - Pesticide use'!F30="","",'PI8 - Pesticide use'!F30)</f>
        <v/>
      </c>
    </row>
    <row r="98" spans="1:2" outlineLevel="1" x14ac:dyDescent="0.35">
      <c r="A98" s="22" t="s">
        <v>248</v>
      </c>
      <c r="B98" s="173" t="str">
        <f>IF('PI8 - Pesticide use'!F34="","",'PI8 - Pesticide use'!F34)</f>
        <v/>
      </c>
    </row>
    <row r="99" spans="1:2" outlineLevel="1" x14ac:dyDescent="0.35">
      <c r="A99" s="22" t="s">
        <v>249</v>
      </c>
      <c r="B99" s="173" t="str">
        <f>IF('PI8 - Pesticide use'!F38="","",'PI8 - Pesticide use'!F38)</f>
        <v/>
      </c>
    </row>
    <row r="100" spans="1:2" outlineLevel="1" x14ac:dyDescent="0.35">
      <c r="A100" s="22" t="s">
        <v>250</v>
      </c>
      <c r="B100" s="173" t="str">
        <f>IF('PI8 - Pesticide use'!F49="","",'PI8 - Pesticide use'!F49)</f>
        <v/>
      </c>
    </row>
    <row r="101" spans="1:2" outlineLevel="1" x14ac:dyDescent="0.35">
      <c r="A101" s="22" t="s">
        <v>251</v>
      </c>
      <c r="B101" s="173" t="str">
        <f>IF('PI8 - Pesticide use'!F63="","",'PI8 - Pesticide use'!F63)</f>
        <v/>
      </c>
    </row>
    <row r="102" spans="1:2" outlineLevel="1" x14ac:dyDescent="0.35">
      <c r="A102" s="22" t="s">
        <v>252</v>
      </c>
      <c r="B102" s="173" t="str">
        <f>IF('PI8 - Pesticide use'!F80="","",'PI8 - Pesticide use'!F80)</f>
        <v/>
      </c>
    </row>
    <row r="103" spans="1:2" outlineLevel="1" x14ac:dyDescent="0.35">
      <c r="A103" s="22" t="s">
        <v>253</v>
      </c>
      <c r="B103" s="173" t="str">
        <f>IF('PI8 - Pesticide use'!F90="","",'PI8 - Pesticide use'!F90)</f>
        <v/>
      </c>
    </row>
    <row r="104" spans="1:2" outlineLevel="1" x14ac:dyDescent="0.35">
      <c r="A104" s="22" t="s">
        <v>254</v>
      </c>
      <c r="B104" s="173" t="str">
        <f>IF('PI8 - Pesticide use'!F104="","",'PI8 - Pesticide use'!F104)</f>
        <v/>
      </c>
    </row>
    <row r="105" spans="1:2" outlineLevel="1" x14ac:dyDescent="0.35">
      <c r="A105" s="22" t="s">
        <v>255</v>
      </c>
      <c r="B105" s="173" t="str">
        <f>IF('PI10 H&amp;S'!F11="","",'PI10 H&amp;S'!F11)</f>
        <v/>
      </c>
    </row>
    <row r="106" spans="1:2" outlineLevel="1" x14ac:dyDescent="0.35">
      <c r="A106" s="22" t="s">
        <v>256</v>
      </c>
      <c r="B106" s="173" t="str">
        <f>IF('PI10 H&amp;S'!F22="","",'PI10 H&amp;S'!F22)</f>
        <v/>
      </c>
    </row>
    <row r="107" spans="1:2" outlineLevel="1" x14ac:dyDescent="0.35">
      <c r="A107" s="22" t="s">
        <v>257</v>
      </c>
      <c r="B107" s="173" t="str">
        <f>IF('PI10 H&amp;S'!F26="","",'PI10 H&amp;S'!F26)</f>
        <v/>
      </c>
    </row>
    <row r="108" spans="1:2" outlineLevel="1" x14ac:dyDescent="0.35">
      <c r="A108" s="22" t="s">
        <v>258</v>
      </c>
      <c r="B108" s="173" t="str">
        <f>IF('PI10 H&amp;S'!F29="","",'PI10 H&amp;S'!F29)</f>
        <v/>
      </c>
    </row>
    <row r="109" spans="1:2" outlineLevel="1" x14ac:dyDescent="0.35">
      <c r="A109" s="22" t="s">
        <v>259</v>
      </c>
      <c r="B109" s="173" t="str">
        <f>IF('PI10 H&amp;S'!F33="","",'PI10 H&amp;S'!F33)</f>
        <v/>
      </c>
    </row>
    <row r="110" spans="1:2" outlineLevel="1" x14ac:dyDescent="0.35">
      <c r="A110" s="22" t="s">
        <v>260</v>
      </c>
      <c r="B110" s="173" t="str">
        <f>IF('PI10 H&amp;S'!F39="","",'PI10 H&amp;S'!F39)</f>
        <v/>
      </c>
    </row>
    <row r="111" spans="1:2" outlineLevel="1" x14ac:dyDescent="0.35">
      <c r="A111" s="22" t="s">
        <v>261</v>
      </c>
      <c r="B111" s="173" t="str">
        <f>IF('PI10 H&amp;S'!F43="","",'PI10 H&amp;S'!F43)</f>
        <v/>
      </c>
    </row>
    <row r="112" spans="1:2" outlineLevel="1" x14ac:dyDescent="0.35">
      <c r="A112" s="22" t="s">
        <v>262</v>
      </c>
      <c r="B112" s="173" t="str">
        <f>IF('PI10 H&amp;S'!F46="","",'PI10 H&amp;S'!F46)</f>
        <v/>
      </c>
    </row>
    <row r="113" spans="1:2" outlineLevel="1" x14ac:dyDescent="0.35">
      <c r="A113" s="22" t="s">
        <v>263</v>
      </c>
      <c r="B113" s="173" t="str">
        <f>IF('PI10 H&amp;S'!F50="","",'PI10 H&amp;S'!F50)</f>
        <v/>
      </c>
    </row>
    <row r="114" spans="1:2" outlineLevel="1" x14ac:dyDescent="0.35">
      <c r="A114" s="22" t="s">
        <v>264</v>
      </c>
      <c r="B114" s="173" t="str">
        <f>IF('PI10 H&amp;S'!F54="","",'PI10 H&amp;S'!F54)</f>
        <v/>
      </c>
    </row>
    <row r="115" spans="1:2" outlineLevel="1" x14ac:dyDescent="0.35">
      <c r="A115" s="22" t="s">
        <v>265</v>
      </c>
      <c r="B115" s="173" t="str">
        <f>IF('PI11Child Labor'!F10="","",'PI11Child Labor'!F10)</f>
        <v/>
      </c>
    </row>
    <row r="116" spans="1:2" outlineLevel="1" x14ac:dyDescent="0.35">
      <c r="A116" s="22" t="s">
        <v>266</v>
      </c>
      <c r="B116" s="173" t="str">
        <f>IF('PI11Child Labor'!F18="","",'PI11Child Labor'!F18)</f>
        <v/>
      </c>
    </row>
    <row r="117" spans="1:2" outlineLevel="1" x14ac:dyDescent="0.35">
      <c r="A117" s="22" t="s">
        <v>267</v>
      </c>
      <c r="B117" s="173" t="str">
        <f>IF('PI11Child Labor'!F24="","",'PI11Child Labor'!F24)</f>
        <v/>
      </c>
    </row>
    <row r="118" spans="1:2" outlineLevel="1" x14ac:dyDescent="0.35">
      <c r="A118" s="22" t="s">
        <v>268</v>
      </c>
      <c r="B118" s="173" t="str">
        <f>IF('PI12 Women''s empowerment'!F10="","",'PI12 Women''s empowerment'!F10)</f>
        <v/>
      </c>
    </row>
    <row r="119" spans="1:2" outlineLevel="1" x14ac:dyDescent="0.35">
      <c r="A119" s="22" t="s">
        <v>269</v>
      </c>
      <c r="B119" s="173" t="str">
        <f>IF('PI12 Women''s empowerment'!F13="","",'PI12 Women''s empowerment'!F13)</f>
        <v/>
      </c>
    </row>
    <row r="120" spans="1:2" outlineLevel="1" x14ac:dyDescent="0.35">
      <c r="A120" s="22" t="s">
        <v>270</v>
      </c>
      <c r="B120" s="173" t="str">
        <f>IF('PI12 Women''s empowerment'!F16="","",'PI12 Women''s empowerment'!F16)</f>
        <v/>
      </c>
    </row>
    <row r="121" spans="1:2" outlineLevel="1" x14ac:dyDescent="0.35">
      <c r="A121" s="22" t="s">
        <v>271</v>
      </c>
      <c r="B121" s="173" t="str">
        <f>IF('PI12 Women''s empowerment'!F19="","",'PI12 Women''s empowerment'!F19)</f>
        <v/>
      </c>
    </row>
    <row r="122" spans="1:2" outlineLevel="1" x14ac:dyDescent="0.35">
      <c r="A122" s="22" t="s">
        <v>272</v>
      </c>
      <c r="B122" s="173" t="str">
        <f>IF('PI12 Women''s empowerment'!F22="","",'PI12 Women''s empowerment'!F22)</f>
        <v/>
      </c>
    </row>
    <row r="123" spans="1:2" outlineLevel="1" x14ac:dyDescent="0.35">
      <c r="A123" s="22" t="s">
        <v>273</v>
      </c>
      <c r="B123" s="173" t="str">
        <f>IF('PI12 Women''s empowerment'!F25="","",'PI12 Women''s empowerment'!F25)</f>
        <v/>
      </c>
    </row>
    <row r="124" spans="1:2" outlineLevel="1" x14ac:dyDescent="0.35">
      <c r="A124" s="22" t="s">
        <v>274</v>
      </c>
      <c r="B124" s="173" t="str">
        <f>IF('PI12 Women''s empowerment'!F28="","",'PI12 Women''s empowerment'!F28)</f>
        <v/>
      </c>
    </row>
    <row r="125" spans="1:2" outlineLevel="1" x14ac:dyDescent="0.35">
      <c r="A125" s="22" t="s">
        <v>275</v>
      </c>
      <c r="B125" s="173" t="str">
        <f>IF('PI12 Women''s empowerment'!F31="","",'PI12 Women''s empowerment'!F31)</f>
        <v/>
      </c>
    </row>
    <row r="126" spans="1:2" outlineLevel="1" x14ac:dyDescent="0.35">
      <c r="A126" s="22" t="s">
        <v>276</v>
      </c>
      <c r="B126" s="173" t="str">
        <f>IF('PI12 Women''s empowerment'!F34="","",'PI12 Women''s empowerment'!F34)</f>
        <v/>
      </c>
    </row>
    <row r="127" spans="1:2" outlineLevel="1" x14ac:dyDescent="0.35">
      <c r="A127" s="22" t="s">
        <v>277</v>
      </c>
      <c r="B127" s="173" t="str">
        <f>IF('PI12 Women''s empowerment'!F37="","",'PI12 Women''s empowerment'!F37)</f>
        <v/>
      </c>
    </row>
    <row r="128" spans="1:2" outlineLevel="1" x14ac:dyDescent="0.35">
      <c r="A128" s="22" t="s">
        <v>287</v>
      </c>
      <c r="B128" s="173" t="str">
        <f>'Checklist SRP Standard'!F35</f>
        <v>Off</v>
      </c>
    </row>
    <row r="129" spans="1:2" outlineLevel="1" x14ac:dyDescent="0.35">
      <c r="A129" s="22" t="s">
        <v>288</v>
      </c>
      <c r="B129" s="173" t="str">
        <f>'Checklist SRP Standard'!F36</f>
        <v>Off</v>
      </c>
    </row>
    <row r="130" spans="1:2" outlineLevel="1" x14ac:dyDescent="0.35">
      <c r="A130" s="22" t="s">
        <v>289</v>
      </c>
      <c r="B130" s="173" t="str">
        <f>'Checklist SRP Standard'!F37</f>
        <v>Off</v>
      </c>
    </row>
    <row r="131" spans="1:2" outlineLevel="1" x14ac:dyDescent="0.35">
      <c r="A131" s="22" t="s">
        <v>290</v>
      </c>
      <c r="B131" s="173" t="str">
        <f>'Checklist SRP Standard'!F38</f>
        <v>Off</v>
      </c>
    </row>
    <row r="132" spans="1:2" outlineLevel="1" x14ac:dyDescent="0.35">
      <c r="A132" s="22" t="s">
        <v>291</v>
      </c>
      <c r="B132" s="173" t="str">
        <f>'Checklist SRP Standard'!F39</f>
        <v>Off</v>
      </c>
    </row>
    <row r="133" spans="1:2" ht="15" outlineLevel="1" thickBot="1" x14ac:dyDescent="0.4">
      <c r="A133" s="23" t="s">
        <v>292</v>
      </c>
      <c r="B133" s="24" t="str">
        <f>'Checklist SRP Standard'!F40</f>
        <v>Off</v>
      </c>
    </row>
    <row r="136" spans="1:2" x14ac:dyDescent="0.35">
      <c r="A136" s="171"/>
      <c r="B136" s="171"/>
    </row>
    <row r="137" spans="1:2" x14ac:dyDescent="0.35">
      <c r="A137" s="171"/>
      <c r="B137" s="171"/>
    </row>
  </sheetData>
  <sheetProtection formatColumns="0" formatRows="0" selectLockedCells="1"/>
  <mergeCells count="1">
    <mergeCell ref="A1:H1"/>
  </mergeCells>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007C68"/>
  </sheetPr>
  <dimension ref="A1:AU329"/>
  <sheetViews>
    <sheetView zoomScale="85" zoomScaleNormal="85" zoomScalePageLayoutView="70" workbookViewId="0">
      <selection activeCell="D2" sqref="D2"/>
    </sheetView>
  </sheetViews>
  <sheetFormatPr defaultColWidth="0.7265625" defaultRowHeight="15.5" zeroHeight="1" x14ac:dyDescent="0.35"/>
  <cols>
    <col min="1" max="1" width="4.26953125" style="176" customWidth="1"/>
    <col min="2" max="2" width="9.1796875" style="176" customWidth="1"/>
    <col min="3" max="3" width="45.453125" style="148" hidden="1" customWidth="1"/>
    <col min="4" max="4" width="45.453125" style="148" customWidth="1"/>
    <col min="5" max="5" width="85.7265625" style="176" customWidth="1"/>
    <col min="6" max="6" width="46.1796875" style="176" customWidth="1"/>
    <col min="7" max="7" width="5.7265625" style="176" customWidth="1"/>
    <col min="8" max="8" width="12.26953125" style="176" customWidth="1"/>
    <col min="9" max="9" width="11.453125" style="176" customWidth="1"/>
    <col min="10" max="10" width="29.7265625" style="176" customWidth="1"/>
    <col min="11" max="11" width="11.453125" style="176" customWidth="1"/>
    <col min="12" max="12" width="16.453125" style="176" customWidth="1"/>
    <col min="13" max="13" width="2" style="176" hidden="1" customWidth="1"/>
    <col min="14" max="14" width="2.1796875" style="176" hidden="1" customWidth="1"/>
    <col min="15" max="16" width="2" style="176" hidden="1" customWidth="1"/>
    <col min="17" max="17" width="2.26953125" style="176" hidden="1" customWidth="1"/>
    <col min="18" max="18" width="1.7265625" style="176" hidden="1" customWidth="1"/>
    <col min="19" max="19" width="2.453125" style="176" hidden="1" customWidth="1"/>
    <col min="20" max="20" width="0.1796875" style="176" hidden="1" customWidth="1"/>
    <col min="21" max="21" width="2.453125" style="176" customWidth="1"/>
    <col min="22" max="23" width="4.7265625" style="176" customWidth="1"/>
    <col min="24" max="47" width="17.453125" style="176" customWidth="1"/>
    <col min="48" max="55" width="4.7265625" style="176" customWidth="1"/>
    <col min="56" max="16384" width="0.7265625" style="176"/>
  </cols>
  <sheetData>
    <row r="1" spans="1:47" ht="14.5" x14ac:dyDescent="0.35">
      <c r="A1" s="175"/>
      <c r="B1" s="175"/>
      <c r="C1" s="175"/>
      <c r="D1" s="175"/>
      <c r="E1" s="175"/>
      <c r="F1" s="175"/>
      <c r="G1" s="175"/>
      <c r="H1" s="175"/>
      <c r="I1" s="175"/>
      <c r="J1" s="175"/>
      <c r="K1" s="175"/>
      <c r="L1" s="175"/>
      <c r="M1" s="175"/>
      <c r="N1" s="175"/>
      <c r="O1" s="175"/>
      <c r="P1" s="175"/>
      <c r="Q1" s="175"/>
      <c r="R1" s="175"/>
      <c r="S1" s="175"/>
      <c r="T1" s="175"/>
      <c r="U1" s="175"/>
    </row>
    <row r="2" spans="1:47" ht="29.25" customHeight="1" x14ac:dyDescent="0.35">
      <c r="A2" s="175"/>
      <c r="C2" s="176"/>
      <c r="D2" s="176"/>
      <c r="U2" s="175"/>
      <c r="X2" s="177"/>
      <c r="Y2" s="34" t="s">
        <v>70</v>
      </c>
      <c r="Z2" s="35"/>
      <c r="AA2" s="35"/>
      <c r="AB2" s="35"/>
      <c r="AC2" s="35"/>
      <c r="AD2" s="177"/>
      <c r="AE2" s="177"/>
      <c r="AF2" s="177"/>
      <c r="AG2" s="177"/>
      <c r="AH2" s="177"/>
      <c r="AI2" s="177"/>
      <c r="AJ2" s="177"/>
      <c r="AK2" s="177"/>
      <c r="AL2" s="177"/>
      <c r="AM2" s="177"/>
      <c r="AN2" s="177"/>
      <c r="AO2" s="177"/>
      <c r="AP2" s="177"/>
      <c r="AQ2" s="177"/>
      <c r="AR2" s="177"/>
      <c r="AS2" s="177"/>
      <c r="AT2" s="177"/>
      <c r="AU2" s="177"/>
    </row>
    <row r="3" spans="1:47" ht="41.25" customHeight="1" thickBot="1" x14ac:dyDescent="0.4">
      <c r="A3" s="175"/>
      <c r="C3" s="176"/>
      <c r="D3" s="176"/>
      <c r="E3" s="36" t="s">
        <v>939</v>
      </c>
      <c r="F3" s="256"/>
      <c r="G3" s="36"/>
      <c r="H3" s="36"/>
      <c r="I3" s="36"/>
      <c r="M3" s="36"/>
      <c r="N3" s="36"/>
      <c r="O3" s="36"/>
      <c r="P3" s="36"/>
      <c r="Q3" s="36"/>
      <c r="R3" s="36"/>
      <c r="S3" s="36"/>
      <c r="U3" s="175"/>
      <c r="X3" s="177"/>
      <c r="AU3" s="177"/>
    </row>
    <row r="4" spans="1:47" ht="29.25" customHeight="1" thickTop="1" x14ac:dyDescent="0.35">
      <c r="A4" s="175"/>
      <c r="C4" s="176"/>
      <c r="D4" s="176"/>
      <c r="E4" s="731" t="s">
        <v>974</v>
      </c>
      <c r="F4" s="731"/>
      <c r="G4" s="731"/>
      <c r="H4" s="731"/>
      <c r="I4" s="731"/>
      <c r="J4" s="731"/>
      <c r="K4" s="36"/>
      <c r="L4" s="36"/>
      <c r="M4" s="36"/>
      <c r="N4" s="36"/>
      <c r="O4" s="36"/>
      <c r="P4" s="36"/>
      <c r="Q4" s="36"/>
      <c r="R4" s="36"/>
      <c r="S4" s="36"/>
      <c r="U4" s="175"/>
      <c r="X4" s="177"/>
      <c r="Z4" s="176" t="s">
        <v>28</v>
      </c>
      <c r="AO4" s="37" t="s">
        <v>60</v>
      </c>
      <c r="AP4" s="38"/>
      <c r="AQ4" s="38"/>
      <c r="AR4" s="38"/>
      <c r="AS4" s="39"/>
      <c r="AU4" s="177"/>
    </row>
    <row r="5" spans="1:47" ht="29.25" customHeight="1" x14ac:dyDescent="0.35">
      <c r="A5" s="175"/>
      <c r="C5" s="176"/>
      <c r="D5" s="176"/>
      <c r="U5" s="175"/>
      <c r="X5" s="177"/>
      <c r="Y5" s="40" t="s">
        <v>117</v>
      </c>
      <c r="Z5" s="40" t="s">
        <v>118</v>
      </c>
      <c r="AA5" s="40" t="s">
        <v>119</v>
      </c>
      <c r="AB5" s="40" t="s">
        <v>120</v>
      </c>
      <c r="AC5" s="40" t="s">
        <v>121</v>
      </c>
      <c r="AD5" s="40" t="s">
        <v>122</v>
      </c>
      <c r="AE5" s="40" t="s">
        <v>130</v>
      </c>
      <c r="AF5" s="40" t="s">
        <v>134</v>
      </c>
      <c r="AG5" s="40" t="s">
        <v>136</v>
      </c>
      <c r="AH5" s="40" t="s">
        <v>137</v>
      </c>
      <c r="AI5" s="115" t="s">
        <v>142</v>
      </c>
      <c r="AJ5" s="115" t="s">
        <v>143</v>
      </c>
      <c r="AK5" s="115" t="s">
        <v>146</v>
      </c>
      <c r="AL5" s="115" t="s">
        <v>149</v>
      </c>
      <c r="AM5" s="115" t="s">
        <v>150</v>
      </c>
      <c r="AO5" s="41">
        <f>SUM(K44:K278)</f>
        <v>129</v>
      </c>
      <c r="AP5" s="42" t="s">
        <v>61</v>
      </c>
      <c r="AQ5" s="42"/>
      <c r="AR5" s="42"/>
      <c r="AS5" s="43"/>
      <c r="AU5" s="177"/>
    </row>
    <row r="6" spans="1:47" ht="18" customHeight="1" x14ac:dyDescent="0.35">
      <c r="A6" s="175"/>
      <c r="B6" s="175"/>
      <c r="C6" s="175"/>
      <c r="D6" s="175"/>
      <c r="E6" s="175"/>
      <c r="F6" s="175"/>
      <c r="G6" s="175"/>
      <c r="H6" s="175"/>
      <c r="I6" s="175"/>
      <c r="J6" s="175"/>
      <c r="K6" s="175"/>
      <c r="L6" s="175"/>
      <c r="M6" s="175"/>
      <c r="N6" s="175"/>
      <c r="O6" s="175"/>
      <c r="P6" s="175"/>
      <c r="Q6" s="175"/>
      <c r="R6" s="175"/>
      <c r="S6" s="175"/>
      <c r="T6" s="175"/>
      <c r="U6" s="175"/>
      <c r="X6" s="177"/>
      <c r="Y6" s="178" t="s">
        <v>6</v>
      </c>
      <c r="Z6" s="44" t="s">
        <v>6</v>
      </c>
      <c r="AA6" s="178" t="s">
        <v>6</v>
      </c>
      <c r="AB6" s="178" t="s">
        <v>6</v>
      </c>
      <c r="AC6" s="178" t="s">
        <v>33</v>
      </c>
      <c r="AD6" s="178" t="s">
        <v>123</v>
      </c>
      <c r="AE6" s="178" t="s">
        <v>126</v>
      </c>
      <c r="AF6" s="178" t="s">
        <v>5</v>
      </c>
      <c r="AG6" s="178" t="s">
        <v>5</v>
      </c>
      <c r="AH6" s="178" t="s">
        <v>5</v>
      </c>
      <c r="AI6" s="178" t="s">
        <v>139</v>
      </c>
      <c r="AJ6" s="178" t="s">
        <v>153</v>
      </c>
      <c r="AK6" s="178" t="s">
        <v>155</v>
      </c>
      <c r="AL6" s="178" t="s">
        <v>147</v>
      </c>
      <c r="AM6" s="178" t="s">
        <v>151</v>
      </c>
      <c r="AO6" s="41">
        <f>SUM(M44:M278)</f>
        <v>132</v>
      </c>
      <c r="AP6" s="42" t="s">
        <v>64</v>
      </c>
      <c r="AQ6" s="42"/>
      <c r="AR6" s="42"/>
      <c r="AS6" s="43"/>
      <c r="AU6" s="177"/>
    </row>
    <row r="7" spans="1:47" ht="18" customHeight="1" x14ac:dyDescent="0.35">
      <c r="A7" s="175"/>
      <c r="B7" s="732" t="s">
        <v>363</v>
      </c>
      <c r="C7" s="732"/>
      <c r="D7" s="732"/>
      <c r="E7" s="732"/>
      <c r="F7" s="732"/>
      <c r="G7" s="732"/>
      <c r="H7" s="732"/>
      <c r="I7" s="732"/>
      <c r="J7" s="732"/>
      <c r="K7" s="732"/>
      <c r="L7" s="732"/>
      <c r="U7" s="175"/>
      <c r="X7" s="177"/>
      <c r="Y7" s="178" t="s">
        <v>5</v>
      </c>
      <c r="Z7" s="44" t="s">
        <v>5</v>
      </c>
      <c r="AA7" s="178" t="s">
        <v>5</v>
      </c>
      <c r="AB7" s="178" t="s">
        <v>5</v>
      </c>
      <c r="AC7" s="178" t="s">
        <v>34</v>
      </c>
      <c r="AD7" s="178" t="s">
        <v>124</v>
      </c>
      <c r="AE7" s="178" t="s">
        <v>159</v>
      </c>
      <c r="AF7" s="178" t="s">
        <v>3</v>
      </c>
      <c r="AG7" s="178" t="s">
        <v>3</v>
      </c>
      <c r="AH7" s="178" t="s">
        <v>3</v>
      </c>
      <c r="AI7" s="178" t="s">
        <v>140</v>
      </c>
      <c r="AJ7" s="178" t="s">
        <v>154</v>
      </c>
      <c r="AK7" s="178" t="s">
        <v>156</v>
      </c>
      <c r="AL7" s="178" t="s">
        <v>148</v>
      </c>
      <c r="AM7" s="178" t="s">
        <v>152</v>
      </c>
      <c r="AO7" s="41"/>
      <c r="AP7" s="42"/>
      <c r="AQ7" s="42"/>
      <c r="AR7" s="42"/>
      <c r="AS7" s="43"/>
      <c r="AU7" s="177"/>
    </row>
    <row r="8" spans="1:47" ht="113.25" customHeight="1" x14ac:dyDescent="0.35">
      <c r="A8" s="175"/>
      <c r="B8" s="732"/>
      <c r="C8" s="732"/>
      <c r="D8" s="732"/>
      <c r="E8" s="732"/>
      <c r="F8" s="732"/>
      <c r="G8" s="732"/>
      <c r="H8" s="732"/>
      <c r="I8" s="732"/>
      <c r="J8" s="732"/>
      <c r="K8" s="732"/>
      <c r="L8" s="732"/>
      <c r="U8" s="175"/>
      <c r="X8" s="177"/>
      <c r="Y8" s="178" t="s">
        <v>3</v>
      </c>
      <c r="Z8" s="44" t="s">
        <v>3</v>
      </c>
      <c r="AA8" s="178" t="s">
        <v>3</v>
      </c>
      <c r="AB8" s="178"/>
      <c r="AC8" s="178"/>
      <c r="AD8" s="178" t="s">
        <v>125</v>
      </c>
      <c r="AE8" s="178" t="s">
        <v>127</v>
      </c>
      <c r="AF8" s="178" t="s">
        <v>4</v>
      </c>
      <c r="AG8" s="178" t="s">
        <v>4</v>
      </c>
      <c r="AH8" s="178"/>
      <c r="AI8" s="178" t="s">
        <v>141</v>
      </c>
      <c r="AJ8" s="178" t="s">
        <v>144</v>
      </c>
      <c r="AK8" s="178" t="s">
        <v>157</v>
      </c>
      <c r="AL8" s="178" t="s">
        <v>167</v>
      </c>
      <c r="AM8" s="178"/>
      <c r="AO8" s="41"/>
      <c r="AP8" s="42"/>
      <c r="AQ8" s="42"/>
      <c r="AR8" s="42"/>
      <c r="AS8" s="43"/>
      <c r="AU8" s="177"/>
    </row>
    <row r="9" spans="1:47" ht="18" customHeight="1" x14ac:dyDescent="0.35">
      <c r="A9" s="175"/>
      <c r="B9" s="175"/>
      <c r="C9" s="175"/>
      <c r="D9" s="175"/>
      <c r="E9" s="175"/>
      <c r="F9" s="175"/>
      <c r="G9" s="175"/>
      <c r="H9" s="175"/>
      <c r="I9" s="175"/>
      <c r="J9" s="175"/>
      <c r="K9" s="175"/>
      <c r="L9" s="175"/>
      <c r="M9" s="175"/>
      <c r="N9" s="175"/>
      <c r="O9" s="175"/>
      <c r="P9" s="175"/>
      <c r="Q9" s="175"/>
      <c r="R9" s="175"/>
      <c r="S9" s="175"/>
      <c r="T9" s="175"/>
      <c r="U9" s="175"/>
      <c r="X9" s="177"/>
      <c r="Y9" s="178" t="s">
        <v>4</v>
      </c>
      <c r="Z9" s="44" t="s">
        <v>4</v>
      </c>
      <c r="AA9" s="178"/>
      <c r="AB9" s="178"/>
      <c r="AC9" s="178"/>
      <c r="AD9" s="178"/>
      <c r="AE9" s="178"/>
      <c r="AF9" s="178"/>
      <c r="AG9" s="178" t="s">
        <v>32</v>
      </c>
      <c r="AH9" s="178"/>
      <c r="AI9" s="178"/>
      <c r="AJ9" s="178" t="s">
        <v>145</v>
      </c>
      <c r="AK9" s="178" t="s">
        <v>158</v>
      </c>
      <c r="AL9" s="178"/>
      <c r="AM9" s="178"/>
      <c r="AO9" s="41"/>
      <c r="AP9" s="42"/>
      <c r="AQ9" s="42"/>
      <c r="AR9" s="42"/>
      <c r="AS9" s="43"/>
      <c r="AU9" s="177"/>
    </row>
    <row r="10" spans="1:47" ht="44.25" customHeight="1" x14ac:dyDescent="0.35">
      <c r="A10" s="175"/>
      <c r="B10" s="45" t="s">
        <v>29</v>
      </c>
      <c r="C10" s="45"/>
      <c r="D10" s="45"/>
      <c r="U10" s="175"/>
      <c r="X10" s="177"/>
      <c r="Y10" s="178" t="s">
        <v>32</v>
      </c>
      <c r="Z10" s="178"/>
      <c r="AA10" s="178"/>
      <c r="AB10" s="178"/>
      <c r="AC10" s="178"/>
      <c r="AD10" s="178"/>
      <c r="AE10" s="178"/>
      <c r="AF10" s="178"/>
      <c r="AG10" s="178"/>
      <c r="AH10" s="178"/>
      <c r="AI10" s="178"/>
      <c r="AJ10" s="178"/>
      <c r="AK10" s="178"/>
      <c r="AL10" s="178"/>
      <c r="AM10" s="178"/>
      <c r="AO10" s="41">
        <f>COUNTIF(K44:K278,"not applicable")</f>
        <v>0</v>
      </c>
      <c r="AP10" s="42" t="s">
        <v>63</v>
      </c>
      <c r="AQ10" s="42"/>
      <c r="AR10" s="42"/>
      <c r="AS10" s="43"/>
      <c r="AU10" s="177"/>
    </row>
    <row r="11" spans="1:47" ht="18" customHeight="1" thickBot="1" x14ac:dyDescent="0.4">
      <c r="A11" s="175"/>
      <c r="C11" s="176"/>
      <c r="D11" s="176"/>
      <c r="U11" s="175"/>
      <c r="X11" s="177"/>
      <c r="AO11" s="41">
        <f>SUMIF(K44:K278,"Not applicable",M44:M278)</f>
        <v>0</v>
      </c>
      <c r="AP11" s="42" t="s">
        <v>62</v>
      </c>
      <c r="AQ11" s="42"/>
      <c r="AR11" s="42"/>
      <c r="AS11" s="43"/>
      <c r="AU11" s="177"/>
    </row>
    <row r="12" spans="1:47" ht="41.25" customHeight="1" thickBot="1" x14ac:dyDescent="0.4">
      <c r="A12" s="175"/>
      <c r="B12" s="46" t="s">
        <v>16</v>
      </c>
      <c r="C12" s="47"/>
      <c r="D12" s="47"/>
      <c r="E12" s="48"/>
      <c r="F12" s="252">
        <f>(SUM(K44:K278)/(SUM(M44:M278)-SUMIF(K44:K278,"Not applicable",M44:M278)))*100</f>
        <v>97.727272727272734</v>
      </c>
      <c r="G12" s="49"/>
      <c r="H12" s="745" t="s">
        <v>355</v>
      </c>
      <c r="I12" s="746"/>
      <c r="U12" s="175"/>
      <c r="X12" s="177"/>
      <c r="AO12" s="50">
        <f>(SUM(K44:K278)/(SUM(M44:M278)-SUMIF(K44:K278,"Not applicable",M44:M278)))*100</f>
        <v>97.727272727272734</v>
      </c>
      <c r="AP12" s="42" t="s">
        <v>65</v>
      </c>
      <c r="AQ12" s="42"/>
      <c r="AR12" s="42"/>
      <c r="AS12" s="43"/>
      <c r="AU12" s="177"/>
    </row>
    <row r="13" spans="1:47" ht="41.25" customHeight="1" thickBot="1" x14ac:dyDescent="0.4">
      <c r="A13" s="175"/>
      <c r="B13" s="46" t="s">
        <v>18</v>
      </c>
      <c r="C13" s="47"/>
      <c r="D13" s="47"/>
      <c r="E13" s="48"/>
      <c r="F13" s="253">
        <f>COUNTIF(L44:L278,"N")</f>
        <v>2</v>
      </c>
      <c r="G13" s="51"/>
      <c r="H13" s="747" t="s">
        <v>173</v>
      </c>
      <c r="I13" s="748"/>
      <c r="U13" s="175"/>
      <c r="X13" s="177"/>
      <c r="AO13" s="41" t="s">
        <v>133</v>
      </c>
      <c r="AP13" s="42" t="str">
        <f>IF(((COUNTIF(I88:I96,"No Answer"))=2),"","You have filled in too many anwers for this question. You can only select one")</f>
        <v>You have filled in too many anwers for this question. You can only select one</v>
      </c>
      <c r="AQ13" s="42"/>
      <c r="AR13" s="42"/>
      <c r="AS13" s="43"/>
      <c r="AU13" s="177"/>
    </row>
    <row r="14" spans="1:47" ht="29.25" customHeight="1" thickBot="1" x14ac:dyDescent="0.4">
      <c r="A14" s="175"/>
      <c r="C14" s="176"/>
      <c r="D14" s="176"/>
      <c r="U14" s="175"/>
      <c r="X14" s="177"/>
      <c r="AO14" s="52"/>
      <c r="AP14" s="53"/>
      <c r="AQ14" s="53"/>
      <c r="AR14" s="53"/>
      <c r="AS14" s="54"/>
      <c r="AU14" s="177"/>
    </row>
    <row r="15" spans="1:47" ht="15" thickTop="1" x14ac:dyDescent="0.35">
      <c r="A15" s="175"/>
      <c r="B15" s="175"/>
      <c r="C15" s="175"/>
      <c r="D15" s="175"/>
      <c r="E15" s="175"/>
      <c r="F15" s="175"/>
      <c r="G15" s="175"/>
      <c r="H15" s="175"/>
      <c r="I15" s="175"/>
      <c r="J15" s="175"/>
      <c r="K15" s="175"/>
      <c r="L15" s="175"/>
      <c r="M15" s="175"/>
      <c r="N15" s="175"/>
      <c r="O15" s="175"/>
      <c r="P15" s="175"/>
      <c r="Q15" s="175"/>
      <c r="R15" s="175"/>
      <c r="S15" s="175"/>
      <c r="T15" s="175"/>
      <c r="U15" s="175"/>
      <c r="X15" s="177"/>
      <c r="AU15" s="177"/>
    </row>
    <row r="16" spans="1:47" ht="36.5" thickBot="1" x14ac:dyDescent="0.4">
      <c r="A16" s="175"/>
      <c r="B16" s="45" t="s">
        <v>177</v>
      </c>
      <c r="C16" s="45"/>
      <c r="D16" s="45"/>
      <c r="U16" s="175"/>
      <c r="X16" s="177"/>
      <c r="AU16" s="177"/>
    </row>
    <row r="17" spans="1:47" ht="15" thickBot="1" x14ac:dyDescent="0.4">
      <c r="A17" s="175"/>
      <c r="B17" s="196"/>
      <c r="C17" s="196"/>
      <c r="D17" s="196"/>
      <c r="E17" s="197"/>
      <c r="F17" s="742" t="s">
        <v>24</v>
      </c>
      <c r="G17" s="743"/>
      <c r="H17" s="743"/>
      <c r="I17" s="744"/>
      <c r="J17" s="201" t="s">
        <v>36</v>
      </c>
      <c r="U17" s="175"/>
      <c r="X17" s="177"/>
      <c r="AU17" s="177"/>
    </row>
    <row r="18" spans="1:47" ht="15" customHeight="1" thickBot="1" x14ac:dyDescent="0.4">
      <c r="A18" s="175"/>
      <c r="B18" s="179" t="s">
        <v>356</v>
      </c>
      <c r="C18" s="688" t="s">
        <v>357</v>
      </c>
      <c r="D18" s="689"/>
      <c r="E18" s="690"/>
      <c r="F18" s="736"/>
      <c r="G18" s="737"/>
      <c r="H18" s="737"/>
      <c r="I18" s="738"/>
      <c r="J18" s="258"/>
      <c r="U18" s="175"/>
      <c r="X18" s="177"/>
      <c r="Z18" s="55" t="s">
        <v>67</v>
      </c>
      <c r="AA18" s="56" t="s">
        <v>69</v>
      </c>
      <c r="AB18" s="56" t="s">
        <v>68</v>
      </c>
      <c r="AC18" s="57"/>
      <c r="AE18" s="56" t="s">
        <v>132</v>
      </c>
      <c r="AF18" s="56" t="s">
        <v>131</v>
      </c>
      <c r="AO18" s="55"/>
      <c r="AP18" s="56"/>
      <c r="AQ18" s="57"/>
      <c r="AR18" s="59" t="s">
        <v>68</v>
      </c>
      <c r="AU18" s="177"/>
    </row>
    <row r="19" spans="1:47" ht="15" customHeight="1" thickBot="1" x14ac:dyDescent="0.4">
      <c r="A19" s="175"/>
      <c r="B19" s="179" t="s">
        <v>359</v>
      </c>
      <c r="C19" s="688" t="s">
        <v>358</v>
      </c>
      <c r="D19" s="689"/>
      <c r="E19" s="690"/>
      <c r="F19" s="554"/>
      <c r="G19" s="555"/>
      <c r="H19" s="555"/>
      <c r="I19" s="555"/>
      <c r="J19" s="258"/>
      <c r="U19" s="175"/>
      <c r="X19" s="177"/>
      <c r="Z19" s="156"/>
      <c r="AA19" s="157"/>
      <c r="AB19" s="157"/>
      <c r="AC19" s="158"/>
      <c r="AE19" s="159"/>
      <c r="AF19" s="159"/>
      <c r="AO19" s="156"/>
      <c r="AP19" s="157"/>
      <c r="AQ19" s="254"/>
      <c r="AR19" s="255"/>
      <c r="AU19" s="177"/>
    </row>
    <row r="20" spans="1:47" ht="15" customHeight="1" x14ac:dyDescent="0.35">
      <c r="A20" s="175"/>
      <c r="B20" s="179" t="s">
        <v>179</v>
      </c>
      <c r="C20" s="688" t="s">
        <v>161</v>
      </c>
      <c r="D20" s="689"/>
      <c r="E20" s="690"/>
      <c r="F20" s="736"/>
      <c r="G20" s="737"/>
      <c r="H20" s="737"/>
      <c r="I20" s="738"/>
      <c r="J20" s="259"/>
      <c r="U20" s="175"/>
      <c r="X20" s="177"/>
      <c r="Z20" s="156"/>
      <c r="AA20" s="157"/>
      <c r="AB20" s="157"/>
      <c r="AC20" s="158"/>
      <c r="AE20" s="159"/>
      <c r="AF20" s="159"/>
      <c r="AO20" s="180" t="s">
        <v>50</v>
      </c>
      <c r="AP20" s="181" t="s">
        <v>51</v>
      </c>
      <c r="AQ20" s="183">
        <f>SUM(K44:K55)/(SUM(M44:M55)-SUMIF(K44:K55,"not applicable",M44:M55))</f>
        <v>1</v>
      </c>
      <c r="AR20" s="60">
        <f>COUNTIF(L44:L53,"N")</f>
        <v>0</v>
      </c>
      <c r="AU20" s="177"/>
    </row>
    <row r="21" spans="1:47" ht="15" customHeight="1" x14ac:dyDescent="0.35">
      <c r="A21" s="175"/>
      <c r="B21" s="179" t="s">
        <v>180</v>
      </c>
      <c r="C21" s="688" t="s">
        <v>174</v>
      </c>
      <c r="D21" s="689"/>
      <c r="E21" s="690"/>
      <c r="F21" s="736"/>
      <c r="G21" s="737"/>
      <c r="H21" s="737"/>
      <c r="I21" s="738"/>
      <c r="J21" s="258"/>
      <c r="U21" s="175"/>
      <c r="X21" s="177"/>
      <c r="Z21" s="156"/>
      <c r="AA21" s="157"/>
      <c r="AB21" s="157"/>
      <c r="AC21" s="158"/>
      <c r="AE21" s="159"/>
      <c r="AF21" s="159"/>
      <c r="AO21" s="180" t="s">
        <v>76</v>
      </c>
      <c r="AP21" s="181" t="s">
        <v>52</v>
      </c>
      <c r="AQ21" s="183">
        <f>SUM(K57:K81)/(SUM(M57:M81)-SUMIF(K57:K81,"not applicable",M57:M81))</f>
        <v>1</v>
      </c>
      <c r="AR21" s="182">
        <f>COUNTIF(L57:L81,"N")</f>
        <v>0</v>
      </c>
      <c r="AU21" s="177"/>
    </row>
    <row r="22" spans="1:47" ht="15" customHeight="1" x14ac:dyDescent="0.35">
      <c r="A22" s="175"/>
      <c r="B22" s="179" t="s">
        <v>181</v>
      </c>
      <c r="C22" s="551" t="s">
        <v>169</v>
      </c>
      <c r="D22" s="551"/>
      <c r="E22" s="552"/>
      <c r="F22" s="736"/>
      <c r="G22" s="737"/>
      <c r="H22" s="737"/>
      <c r="I22" s="738"/>
      <c r="J22" s="259"/>
      <c r="U22" s="175"/>
      <c r="X22" s="177"/>
      <c r="Z22" s="156"/>
      <c r="AA22" s="157"/>
      <c r="AB22" s="157"/>
      <c r="AC22" s="158"/>
      <c r="AE22" s="159"/>
      <c r="AF22" s="159"/>
      <c r="AO22" s="180" t="s">
        <v>77</v>
      </c>
      <c r="AP22" s="181" t="s">
        <v>55</v>
      </c>
      <c r="AQ22" s="183">
        <f>SUM(K88:K116)/(SUM(M85:M116)-SUMIF(K88:K116,"not applicable",M85:M116))</f>
        <v>0.8</v>
      </c>
      <c r="AR22" s="182">
        <f>COUNTIF(L85:L116,"N")</f>
        <v>2</v>
      </c>
      <c r="AU22" s="177"/>
    </row>
    <row r="23" spans="1:47" ht="15" customHeight="1" x14ac:dyDescent="0.35">
      <c r="A23" s="175"/>
      <c r="B23" s="179" t="s">
        <v>182</v>
      </c>
      <c r="C23" s="688" t="s">
        <v>168</v>
      </c>
      <c r="D23" s="689"/>
      <c r="E23" s="690"/>
      <c r="F23" s="736"/>
      <c r="G23" s="737"/>
      <c r="H23" s="737"/>
      <c r="I23" s="738"/>
      <c r="J23" s="258"/>
      <c r="U23" s="175"/>
      <c r="X23" s="177"/>
      <c r="Z23" s="156"/>
      <c r="AA23" s="157"/>
      <c r="AB23" s="157"/>
      <c r="AC23" s="158"/>
      <c r="AE23" s="159"/>
      <c r="AF23" s="159"/>
      <c r="AO23" s="180" t="s">
        <v>56</v>
      </c>
      <c r="AP23" s="181" t="s">
        <v>57</v>
      </c>
      <c r="AQ23" s="183">
        <f>SUM(K122:K133)/(SUM(M122:M133)-SUMIF(K122:K133,"not applicable",M122:M133))</f>
        <v>1</v>
      </c>
      <c r="AR23" s="182">
        <f>COUNTIF(L122:L133,"N")</f>
        <v>0</v>
      </c>
      <c r="AU23" s="177"/>
    </row>
    <row r="24" spans="1:47" ht="30.75" customHeight="1" x14ac:dyDescent="0.35">
      <c r="A24" s="175"/>
      <c r="B24" s="179" t="s">
        <v>183</v>
      </c>
      <c r="C24" s="688" t="s">
        <v>195</v>
      </c>
      <c r="D24" s="689"/>
      <c r="E24" s="690"/>
      <c r="F24" s="736"/>
      <c r="G24" s="737"/>
      <c r="H24" s="737"/>
      <c r="I24" s="738"/>
      <c r="J24" s="258"/>
      <c r="U24" s="175"/>
      <c r="X24" s="177"/>
      <c r="Z24" s="156"/>
      <c r="AA24" s="157"/>
      <c r="AB24" s="157"/>
      <c r="AC24" s="158"/>
      <c r="AE24" s="159"/>
      <c r="AF24" s="159"/>
      <c r="AO24" s="180" t="s">
        <v>58</v>
      </c>
      <c r="AP24" s="181" t="s">
        <v>163</v>
      </c>
      <c r="AQ24" s="183">
        <f>SUM(K136:K171)/(SUM(M136:M171)-SUMIF(K136:K171,"not applicable",M136:M171))</f>
        <v>1</v>
      </c>
      <c r="AR24" s="182">
        <f>COUNTIF(L136:L171,"N")</f>
        <v>0</v>
      </c>
      <c r="AU24" s="177"/>
    </row>
    <row r="25" spans="1:47" ht="34.5" customHeight="1" x14ac:dyDescent="0.35">
      <c r="A25" s="175"/>
      <c r="B25" s="179" t="s">
        <v>184</v>
      </c>
      <c r="C25" s="688" t="s">
        <v>191</v>
      </c>
      <c r="D25" s="689"/>
      <c r="E25" s="690"/>
      <c r="F25" s="736"/>
      <c r="G25" s="737"/>
      <c r="H25" s="737"/>
      <c r="I25" s="738"/>
      <c r="J25" s="258"/>
      <c r="U25" s="175"/>
      <c r="X25" s="177"/>
      <c r="Z25" s="180" t="s">
        <v>66</v>
      </c>
      <c r="AA25" s="181">
        <f>(SUMIF(N44:N267,"X",K44:K267)/(SUMIF(N44:N267,"X",K44:K267)-SUMIFS(M44:M267,N44:N267,"X",K44:K267,"not applicable")))</f>
        <v>1</v>
      </c>
      <c r="AB25" s="58">
        <f>COUNTIFS(N44:N267,"x",L44:L267,"N")</f>
        <v>1</v>
      </c>
      <c r="AC25" s="182"/>
      <c r="AE25" s="168" t="s">
        <v>20</v>
      </c>
      <c r="AF25" s="167" t="s">
        <v>344</v>
      </c>
      <c r="AO25" s="180" t="s">
        <v>59</v>
      </c>
      <c r="AP25" s="181" t="s">
        <v>164</v>
      </c>
      <c r="AQ25" s="183">
        <f>SUM(K173:K203)/(SUM(M173:M203)-SUMIF(K173:K203,"not applicable",M173:M203))</f>
        <v>1</v>
      </c>
      <c r="AR25" s="182">
        <f>COUNTIF(L173:L203,"N")</f>
        <v>0</v>
      </c>
      <c r="AU25" s="177"/>
    </row>
    <row r="26" spans="1:47" ht="34.5" customHeight="1" x14ac:dyDescent="0.35">
      <c r="A26" s="175"/>
      <c r="B26" s="179" t="s">
        <v>185</v>
      </c>
      <c r="C26" s="688" t="s">
        <v>192</v>
      </c>
      <c r="D26" s="689"/>
      <c r="E26" s="690"/>
      <c r="F26" s="736"/>
      <c r="G26" s="737"/>
      <c r="H26" s="737"/>
      <c r="I26" s="738"/>
      <c r="J26" s="258"/>
      <c r="U26" s="175"/>
      <c r="X26" s="177"/>
      <c r="Z26" s="180" t="s">
        <v>10</v>
      </c>
      <c r="AA26" s="181">
        <f>(SUMIF(O44:O267,"X",K44:K267)/(SUMIF(O44:O267,"X",M44:M267)-SUMIFS(M44:M267,O44:O267,"X",K44:K267,"not applicable")))</f>
        <v>1</v>
      </c>
      <c r="AB26" s="58">
        <f>COUNTIFS(O44:O267,"x",L44:L267,"N")</f>
        <v>0</v>
      </c>
      <c r="AC26" s="182"/>
      <c r="AE26" s="168" t="s">
        <v>21</v>
      </c>
      <c r="AF26" s="167">
        <v>27</v>
      </c>
      <c r="AO26" s="180" t="s">
        <v>41</v>
      </c>
      <c r="AP26" s="181" t="s">
        <v>165</v>
      </c>
      <c r="AQ26" s="183">
        <f>SUM(K205:K239)/(SUM(M205:M239)-SUMIF(K205:K239,"not applicable",M205:M239))</f>
        <v>1</v>
      </c>
      <c r="AR26" s="182">
        <f>COUNTIF(L205:L239,"N")</f>
        <v>0</v>
      </c>
      <c r="AU26" s="177"/>
    </row>
    <row r="27" spans="1:47" ht="33" customHeight="1" thickBot="1" x14ac:dyDescent="0.4">
      <c r="A27" s="175"/>
      <c r="B27" s="179" t="s">
        <v>186</v>
      </c>
      <c r="C27" s="688" t="s">
        <v>193</v>
      </c>
      <c r="D27" s="689"/>
      <c r="E27" s="690"/>
      <c r="F27" s="736"/>
      <c r="G27" s="737"/>
      <c r="H27" s="737"/>
      <c r="I27" s="738"/>
      <c r="J27" s="258"/>
      <c r="U27" s="175"/>
      <c r="X27" s="177"/>
      <c r="Z27" s="180" t="s">
        <v>11</v>
      </c>
      <c r="AA27" s="181">
        <f>(SUMIF(P44:P267,"X",K44:K267)/(SUMIF(P44:P267,"X",K44:K267)-SUMIFS(M44:M267,P44:P267,"X",K44:K267,"not applicable")))</f>
        <v>1</v>
      </c>
      <c r="AB27" s="58">
        <f>COUNTIFS(P44:P267,"x",L44:L267,"N")</f>
        <v>1</v>
      </c>
      <c r="AC27" s="182"/>
      <c r="AE27" s="168" t="s">
        <v>26</v>
      </c>
      <c r="AF27" s="167">
        <v>28</v>
      </c>
      <c r="AO27" s="184" t="s">
        <v>78</v>
      </c>
      <c r="AP27" s="185" t="s">
        <v>166</v>
      </c>
      <c r="AQ27" s="187">
        <f>SUM(K241:K267)/(SUM(M241:M267)-SUMIF(K241:K267,"not applicable",M241:M267))</f>
        <v>1</v>
      </c>
      <c r="AR27" s="186">
        <f>COUNTIF(L241:L267,"N")</f>
        <v>0</v>
      </c>
      <c r="AU27" s="177"/>
    </row>
    <row r="28" spans="1:47" ht="32.25" customHeight="1" x14ac:dyDescent="0.35">
      <c r="A28" s="175"/>
      <c r="B28" s="179" t="s">
        <v>187</v>
      </c>
      <c r="C28" s="688" t="s">
        <v>194</v>
      </c>
      <c r="D28" s="689"/>
      <c r="E28" s="690"/>
      <c r="F28" s="736"/>
      <c r="G28" s="737"/>
      <c r="H28" s="737"/>
      <c r="I28" s="738"/>
      <c r="J28" s="258"/>
      <c r="U28" s="175"/>
      <c r="X28" s="177"/>
      <c r="Z28" s="180" t="s">
        <v>12</v>
      </c>
      <c r="AA28" s="181">
        <f>(SUMIF(Q44:Q267,"X",K44:K267)/(SUMIF(Q44:Q267,"X",M44:M267)-SUMIFS(M44:M267,Q44:Q267,"X",K44:K267,"not applicable")))</f>
        <v>1</v>
      </c>
      <c r="AB28" s="58">
        <f>COUNTIFS(Q44:Q267,"x",L44:L267,"N")</f>
        <v>0</v>
      </c>
      <c r="AC28" s="182"/>
      <c r="AE28" s="168" t="s">
        <v>22</v>
      </c>
      <c r="AF28" s="167">
        <v>41</v>
      </c>
      <c r="AU28" s="177"/>
    </row>
    <row r="29" spans="1:47" ht="15" customHeight="1" x14ac:dyDescent="0.35">
      <c r="A29" s="175"/>
      <c r="B29" s="179" t="s">
        <v>188</v>
      </c>
      <c r="C29" s="688" t="s">
        <v>175</v>
      </c>
      <c r="D29" s="689"/>
      <c r="E29" s="690"/>
      <c r="F29" s="736"/>
      <c r="G29" s="737"/>
      <c r="H29" s="737"/>
      <c r="I29" s="738"/>
      <c r="J29" s="258"/>
      <c r="U29" s="175"/>
      <c r="X29" s="177"/>
      <c r="Z29" s="180" t="s">
        <v>13</v>
      </c>
      <c r="AA29" s="181">
        <f>(SUMIF(R44:R267,"X",K44:K267)/(SUMIF(R44:R267,"X",M44:M267)-SUMIFS(M44:M267,R44:R267,"X",K44:K267,"not applicable")))</f>
        <v>1</v>
      </c>
      <c r="AB29" s="58">
        <f>COUNTIFS(R44:R267,"x",L44:L267,"N")</f>
        <v>0</v>
      </c>
      <c r="AC29" s="182"/>
      <c r="AE29" s="168" t="s">
        <v>92</v>
      </c>
      <c r="AF29" s="167">
        <v>42</v>
      </c>
      <c r="AU29" s="177"/>
    </row>
    <row r="30" spans="1:47" ht="16" thickBot="1" x14ac:dyDescent="0.4">
      <c r="A30" s="175"/>
      <c r="B30" s="198" t="s">
        <v>189</v>
      </c>
      <c r="C30" s="713" t="s">
        <v>176</v>
      </c>
      <c r="D30" s="714"/>
      <c r="E30" s="715"/>
      <c r="F30" s="739"/>
      <c r="G30" s="740"/>
      <c r="H30" s="740"/>
      <c r="I30" s="741"/>
      <c r="J30" s="260"/>
      <c r="U30" s="175"/>
      <c r="X30" s="177"/>
      <c r="Z30" s="162" t="s">
        <v>14</v>
      </c>
      <c r="AA30" s="163">
        <f>(SUMIF(S44:S267,"X",K44:K267)/(SUMIF(S44:S267,"X",M44:M267)-SUMIFS(M44:M267,S44:S267,"X",K44:K267,"not applicable")))</f>
        <v>0.875</v>
      </c>
      <c r="AB30" s="164">
        <f>COUNTIFS(S44:S267,"x",L44:L267,"N")</f>
        <v>1</v>
      </c>
      <c r="AC30" s="165"/>
      <c r="AE30" s="168" t="s">
        <v>23</v>
      </c>
      <c r="AF30" s="167" t="s">
        <v>162</v>
      </c>
      <c r="AU30" s="177"/>
    </row>
    <row r="31" spans="1:47" ht="16" thickBot="1" x14ac:dyDescent="0.4">
      <c r="A31" s="175"/>
      <c r="C31" s="176"/>
      <c r="D31" s="176"/>
      <c r="U31" s="175"/>
      <c r="X31" s="177"/>
      <c r="Z31" s="184" t="s">
        <v>15</v>
      </c>
      <c r="AA31" s="185">
        <f>(SUMIF(T44:T267,"X",K44:K267)/(SUMIF(T44:T267,"X",M44:M267)-SUMIFS(M44:M267,T44:T267,"X",K44:K267,"not applicable")))</f>
        <v>1</v>
      </c>
      <c r="AB31" s="166">
        <f>COUNTIFS(T44:T267,"x",L44:L267,"N")</f>
        <v>0</v>
      </c>
      <c r="AC31" s="186"/>
      <c r="AU31" s="177"/>
    </row>
    <row r="32" spans="1:47" ht="15" thickBot="1" x14ac:dyDescent="0.4">
      <c r="A32" s="175"/>
      <c r="B32" s="175"/>
      <c r="C32" s="175"/>
      <c r="D32" s="175"/>
      <c r="E32" s="175"/>
      <c r="F32" s="175"/>
      <c r="G32" s="175"/>
      <c r="H32" s="175"/>
      <c r="I32" s="175"/>
      <c r="J32" s="175"/>
      <c r="K32" s="175"/>
      <c r="L32" s="175"/>
      <c r="M32" s="175"/>
      <c r="N32" s="175"/>
      <c r="O32" s="175"/>
      <c r="P32" s="175"/>
      <c r="Q32" s="175"/>
      <c r="R32" s="175"/>
      <c r="S32" s="175"/>
      <c r="T32" s="175"/>
      <c r="U32" s="175"/>
      <c r="X32" s="177"/>
      <c r="AU32" s="177"/>
    </row>
    <row r="33" spans="1:47" ht="66.650000000000006" customHeight="1" thickBot="1" x14ac:dyDescent="0.4">
      <c r="A33" s="175"/>
      <c r="B33" s="755" t="s">
        <v>361</v>
      </c>
      <c r="C33" s="756"/>
      <c r="D33" s="756"/>
      <c r="E33" s="756"/>
      <c r="F33" s="149"/>
      <c r="G33" s="149"/>
      <c r="H33" s="149"/>
      <c r="I33" s="149"/>
      <c r="J33" s="149"/>
      <c r="K33" s="149"/>
      <c r="L33" s="150"/>
      <c r="U33" s="175"/>
      <c r="X33" s="177"/>
      <c r="Y33" s="177"/>
      <c r="Z33" s="177"/>
      <c r="AA33" s="177"/>
      <c r="AB33" s="177"/>
      <c r="AC33" s="177"/>
      <c r="AD33" s="177"/>
      <c r="AE33" s="177"/>
      <c r="AF33" s="177"/>
      <c r="AG33" s="177"/>
      <c r="AH33" s="177"/>
      <c r="AI33" s="177"/>
      <c r="AJ33" s="177"/>
      <c r="AK33" s="177"/>
      <c r="AL33" s="177"/>
      <c r="AM33" s="177"/>
      <c r="AN33" s="177"/>
      <c r="AO33" s="177"/>
      <c r="AP33" s="177"/>
      <c r="AQ33" s="177"/>
      <c r="AR33" s="177"/>
      <c r="AS33" s="177"/>
      <c r="AT33" s="177"/>
      <c r="AU33" s="177"/>
    </row>
    <row r="34" spans="1:47" ht="14.5" x14ac:dyDescent="0.35">
      <c r="A34" s="175"/>
      <c r="B34" s="61"/>
      <c r="C34" s="62"/>
      <c r="D34" s="62"/>
      <c r="E34" s="63" t="s">
        <v>24</v>
      </c>
      <c r="F34" s="752" t="s">
        <v>25</v>
      </c>
      <c r="G34" s="753"/>
      <c r="H34" s="753"/>
      <c r="I34" s="754"/>
      <c r="J34" s="201" t="s">
        <v>36</v>
      </c>
      <c r="K34" s="532"/>
      <c r="L34" s="532"/>
      <c r="M34" s="532"/>
      <c r="N34" s="532"/>
      <c r="O34" s="532"/>
      <c r="P34" s="532"/>
      <c r="Q34" s="532"/>
      <c r="R34" s="532"/>
      <c r="S34" s="532"/>
      <c r="T34" s="532"/>
      <c r="U34" s="175"/>
    </row>
    <row r="35" spans="1:47" ht="14.5" x14ac:dyDescent="0.35">
      <c r="A35" s="175"/>
      <c r="B35" s="64">
        <v>1</v>
      </c>
      <c r="C35" s="65" t="s">
        <v>20</v>
      </c>
      <c r="D35" s="559" t="s">
        <v>20</v>
      </c>
      <c r="E35" s="190" t="s">
        <v>33</v>
      </c>
      <c r="F35" s="749" t="str">
        <f t="shared" ref="F35:F40" si="0">IF(E35="No","On",(IF(E35="Yes","Off","Off")))</f>
        <v>Off</v>
      </c>
      <c r="G35" s="750"/>
      <c r="H35" s="750"/>
      <c r="I35" s="751"/>
      <c r="J35" s="261"/>
      <c r="K35" s="66"/>
      <c r="L35" s="66"/>
      <c r="M35" s="66"/>
      <c r="N35" s="67"/>
      <c r="O35" s="66"/>
      <c r="P35" s="67"/>
      <c r="Q35" s="66"/>
      <c r="R35" s="67"/>
      <c r="S35" s="66"/>
      <c r="T35" s="67"/>
      <c r="U35" s="175"/>
    </row>
    <row r="36" spans="1:47" ht="14.5" x14ac:dyDescent="0.35">
      <c r="A36" s="175"/>
      <c r="B36" s="64">
        <v>2</v>
      </c>
      <c r="C36" s="65" t="s">
        <v>21</v>
      </c>
      <c r="D36" s="559" t="s">
        <v>21</v>
      </c>
      <c r="E36" s="190" t="s">
        <v>33</v>
      </c>
      <c r="F36" s="749" t="str">
        <f t="shared" si="0"/>
        <v>Off</v>
      </c>
      <c r="G36" s="750"/>
      <c r="H36" s="750"/>
      <c r="I36" s="751"/>
      <c r="J36" s="259"/>
      <c r="K36" s="66"/>
      <c r="L36" s="66"/>
      <c r="M36" s="66"/>
      <c r="N36" s="66"/>
      <c r="O36" s="66"/>
      <c r="P36" s="66"/>
      <c r="Q36" s="66"/>
      <c r="R36" s="66"/>
      <c r="S36" s="66"/>
      <c r="T36" s="66"/>
      <c r="U36" s="175"/>
    </row>
    <row r="37" spans="1:47" ht="14.5" x14ac:dyDescent="0.35">
      <c r="A37" s="175"/>
      <c r="B37" s="64">
        <v>3</v>
      </c>
      <c r="C37" s="65" t="s">
        <v>170</v>
      </c>
      <c r="D37" s="559" t="s">
        <v>170</v>
      </c>
      <c r="E37" s="190" t="s">
        <v>33</v>
      </c>
      <c r="F37" s="749" t="str">
        <f t="shared" si="0"/>
        <v>Off</v>
      </c>
      <c r="G37" s="750"/>
      <c r="H37" s="750"/>
      <c r="I37" s="751"/>
      <c r="J37" s="258"/>
      <c r="K37" s="66"/>
      <c r="L37" s="66"/>
      <c r="M37" s="66"/>
      <c r="N37" s="66"/>
      <c r="O37" s="66"/>
      <c r="P37" s="66"/>
      <c r="Q37" s="66"/>
      <c r="R37" s="66"/>
      <c r="S37" s="66"/>
      <c r="T37" s="66"/>
      <c r="U37" s="175"/>
    </row>
    <row r="38" spans="1:47" ht="29" x14ac:dyDescent="0.35">
      <c r="A38" s="175"/>
      <c r="B38" s="64">
        <v>4</v>
      </c>
      <c r="C38" s="151" t="s">
        <v>171</v>
      </c>
      <c r="D38" s="560" t="s">
        <v>171</v>
      </c>
      <c r="E38" s="190" t="s">
        <v>33</v>
      </c>
      <c r="F38" s="749" t="str">
        <f t="shared" si="0"/>
        <v>Off</v>
      </c>
      <c r="G38" s="750"/>
      <c r="H38" s="750"/>
      <c r="I38" s="751"/>
      <c r="J38" s="258"/>
      <c r="K38" s="66"/>
      <c r="L38" s="66"/>
      <c r="M38" s="66"/>
      <c r="N38" s="66"/>
      <c r="O38" s="66"/>
      <c r="P38" s="66"/>
      <c r="Q38" s="66"/>
      <c r="R38" s="66"/>
      <c r="S38" s="66"/>
      <c r="T38" s="66"/>
      <c r="U38" s="175"/>
    </row>
    <row r="39" spans="1:47" ht="29" x14ac:dyDescent="0.35">
      <c r="A39" s="175"/>
      <c r="B39" s="64">
        <v>5</v>
      </c>
      <c r="C39" s="151" t="s">
        <v>190</v>
      </c>
      <c r="D39" s="560" t="s">
        <v>190</v>
      </c>
      <c r="E39" s="190" t="s">
        <v>33</v>
      </c>
      <c r="F39" s="749" t="str">
        <f t="shared" si="0"/>
        <v>Off</v>
      </c>
      <c r="G39" s="750"/>
      <c r="H39" s="750"/>
      <c r="I39" s="751"/>
      <c r="J39" s="258"/>
      <c r="K39" s="66"/>
      <c r="L39" s="66"/>
      <c r="M39" s="66"/>
      <c r="N39" s="66"/>
      <c r="O39" s="66"/>
      <c r="P39" s="66"/>
      <c r="Q39" s="66"/>
      <c r="R39" s="66"/>
      <c r="S39" s="66"/>
      <c r="T39" s="66"/>
      <c r="U39" s="175"/>
    </row>
    <row r="40" spans="1:47" ht="15" thickBot="1" x14ac:dyDescent="0.4">
      <c r="A40" s="175"/>
      <c r="B40" s="64">
        <v>6</v>
      </c>
      <c r="C40" s="65" t="s">
        <v>23</v>
      </c>
      <c r="D40" s="559" t="s">
        <v>23</v>
      </c>
      <c r="E40" s="190" t="s">
        <v>33</v>
      </c>
      <c r="F40" s="733" t="str">
        <f t="shared" si="0"/>
        <v>Off</v>
      </c>
      <c r="G40" s="734"/>
      <c r="H40" s="734"/>
      <c r="I40" s="735"/>
      <c r="J40" s="258"/>
      <c r="K40" s="68"/>
      <c r="L40" s="68"/>
      <c r="M40" s="68"/>
      <c r="N40" s="68"/>
      <c r="O40" s="68"/>
      <c r="P40" s="68"/>
      <c r="Q40" s="68"/>
      <c r="R40" s="68"/>
      <c r="S40" s="68"/>
      <c r="T40" s="68"/>
      <c r="U40" s="175"/>
    </row>
    <row r="41" spans="1:47" ht="46.5" customHeight="1" thickBot="1" x14ac:dyDescent="0.4">
      <c r="A41" s="175"/>
      <c r="B41" s="69"/>
      <c r="C41" s="152" t="s">
        <v>362</v>
      </c>
      <c r="D41" s="152"/>
      <c r="E41" s="70" t="s">
        <v>19</v>
      </c>
      <c r="F41" s="71" t="s">
        <v>27</v>
      </c>
      <c r="G41" s="71" t="s">
        <v>79</v>
      </c>
      <c r="H41" s="71" t="s">
        <v>24</v>
      </c>
      <c r="I41" s="71" t="s">
        <v>82</v>
      </c>
      <c r="J41" s="71" t="s">
        <v>36</v>
      </c>
      <c r="K41" s="72" t="s">
        <v>31</v>
      </c>
      <c r="L41" s="73" t="s">
        <v>9</v>
      </c>
      <c r="M41" s="74" t="s">
        <v>17</v>
      </c>
      <c r="N41" s="75"/>
      <c r="O41" s="75"/>
      <c r="P41" s="75"/>
      <c r="Q41" s="75"/>
      <c r="R41" s="75"/>
      <c r="S41" s="75"/>
      <c r="T41" s="75"/>
      <c r="U41" s="175"/>
    </row>
    <row r="42" spans="1:47" ht="131.25" hidden="1" customHeight="1" thickBot="1" x14ac:dyDescent="0.4">
      <c r="A42" s="175"/>
      <c r="B42" s="76"/>
      <c r="C42" s="77"/>
      <c r="D42" s="77"/>
      <c r="E42" s="77"/>
      <c r="F42" s="78"/>
      <c r="G42" s="78"/>
      <c r="H42" s="78"/>
      <c r="I42" s="78"/>
      <c r="J42" s="78"/>
      <c r="K42" s="79"/>
      <c r="L42" s="80" t="s">
        <v>9</v>
      </c>
      <c r="M42" s="81" t="s">
        <v>17</v>
      </c>
      <c r="N42" s="82" t="s">
        <v>115</v>
      </c>
      <c r="O42" s="83" t="s">
        <v>10</v>
      </c>
      <c r="P42" s="83" t="s">
        <v>11</v>
      </c>
      <c r="Q42" s="83" t="s">
        <v>12</v>
      </c>
      <c r="R42" s="83" t="s">
        <v>13</v>
      </c>
      <c r="S42" s="83" t="s">
        <v>14</v>
      </c>
      <c r="T42" s="83" t="s">
        <v>15</v>
      </c>
      <c r="U42" s="175"/>
    </row>
    <row r="43" spans="1:47" ht="31.5" thickBot="1" x14ac:dyDescent="0.4">
      <c r="A43" s="84"/>
      <c r="B43" s="85" t="s">
        <v>50</v>
      </c>
      <c r="C43" s="85"/>
      <c r="D43" s="85"/>
      <c r="E43" s="85"/>
      <c r="F43" s="85"/>
      <c r="G43" s="85"/>
      <c r="H43" s="85"/>
      <c r="I43" s="85"/>
      <c r="J43" s="85"/>
      <c r="K43" s="85"/>
      <c r="L43" s="85"/>
      <c r="M43" s="85"/>
      <c r="N43" s="85"/>
      <c r="O43" s="85"/>
      <c r="P43" s="85"/>
      <c r="Q43" s="85"/>
      <c r="R43" s="85"/>
      <c r="S43" s="85"/>
      <c r="T43" s="86"/>
      <c r="U43" s="175"/>
    </row>
    <row r="44" spans="1:47" ht="66.75" customHeight="1" x14ac:dyDescent="0.35">
      <c r="A44" s="175"/>
      <c r="B44" s="435">
        <v>1</v>
      </c>
      <c r="C44" s="591" t="s">
        <v>85</v>
      </c>
      <c r="D44" s="564" t="s">
        <v>85</v>
      </c>
      <c r="E44" s="609" t="s">
        <v>699</v>
      </c>
      <c r="F44" s="87" t="s">
        <v>695</v>
      </c>
      <c r="G44" s="88">
        <v>3</v>
      </c>
      <c r="H44" s="613" t="s">
        <v>6</v>
      </c>
      <c r="I44" s="616">
        <f>IF(H44="","No Answer",(IF(H44="a",3,(IF(H44="b",2,(IF(H44="c",1,(IF(H44="d",0)))))))))</f>
        <v>3</v>
      </c>
      <c r="J44" s="262"/>
      <c r="K44" s="606">
        <f>IF(H44="","",I44)</f>
        <v>3</v>
      </c>
      <c r="L44" s="616" t="str">
        <f>IF(I44="No Answer","",(IF(I44&gt;=1,"Y","N")))</f>
        <v>Y</v>
      </c>
      <c r="M44" s="624">
        <v>3</v>
      </c>
      <c r="N44" s="89" t="s">
        <v>7</v>
      </c>
      <c r="O44" s="90"/>
      <c r="P44" s="90"/>
      <c r="Q44" s="90"/>
      <c r="R44" s="90"/>
      <c r="S44" s="90"/>
      <c r="T44" s="91"/>
      <c r="U44" s="175"/>
    </row>
    <row r="45" spans="1:47" ht="71.25" customHeight="1" x14ac:dyDescent="0.35">
      <c r="A45" s="175"/>
      <c r="B45" s="92"/>
      <c r="C45" s="593"/>
      <c r="D45" s="562"/>
      <c r="E45" s="610"/>
      <c r="F45" s="93" t="s">
        <v>696</v>
      </c>
      <c r="G45" s="94">
        <v>2</v>
      </c>
      <c r="H45" s="614"/>
      <c r="I45" s="617"/>
      <c r="J45" s="263"/>
      <c r="K45" s="607"/>
      <c r="L45" s="617"/>
      <c r="M45" s="612"/>
      <c r="N45" s="95"/>
      <c r="O45" s="96"/>
      <c r="P45" s="96"/>
      <c r="Q45" s="96"/>
      <c r="R45" s="96"/>
      <c r="S45" s="96"/>
      <c r="T45" s="97"/>
      <c r="U45" s="175"/>
    </row>
    <row r="46" spans="1:47" ht="62.25" customHeight="1" x14ac:dyDescent="0.35">
      <c r="A46" s="175"/>
      <c r="B46" s="92"/>
      <c r="C46" s="593"/>
      <c r="D46" s="562"/>
      <c r="E46" s="610"/>
      <c r="F46" s="93" t="s">
        <v>697</v>
      </c>
      <c r="G46" s="94" t="s">
        <v>895</v>
      </c>
      <c r="H46" s="614"/>
      <c r="I46" s="617"/>
      <c r="J46" s="263"/>
      <c r="K46" s="607"/>
      <c r="L46" s="617"/>
      <c r="M46" s="612"/>
      <c r="N46" s="98"/>
      <c r="O46" s="66"/>
      <c r="P46" s="66"/>
      <c r="Q46" s="66"/>
      <c r="R46" s="66"/>
      <c r="S46" s="66"/>
      <c r="T46" s="99"/>
      <c r="U46" s="175"/>
    </row>
    <row r="47" spans="1:47" ht="34.15" customHeight="1" thickBot="1" x14ac:dyDescent="0.4">
      <c r="A47" s="175"/>
      <c r="B47" s="100"/>
      <c r="C47" s="592"/>
      <c r="D47" s="563"/>
      <c r="E47" s="619"/>
      <c r="F47" s="101" t="s">
        <v>698</v>
      </c>
      <c r="G47" s="102">
        <v>0</v>
      </c>
      <c r="H47" s="615"/>
      <c r="I47" s="618"/>
      <c r="J47" s="264"/>
      <c r="K47" s="608"/>
      <c r="L47" s="618"/>
      <c r="M47" s="611"/>
      <c r="N47" s="103"/>
      <c r="O47" s="68"/>
      <c r="P47" s="68"/>
      <c r="Q47" s="68"/>
      <c r="R47" s="68"/>
      <c r="S47" s="68"/>
      <c r="T47" s="104"/>
      <c r="U47" s="175"/>
    </row>
    <row r="48" spans="1:47" ht="34.5" customHeight="1" x14ac:dyDescent="0.35">
      <c r="A48" s="175"/>
      <c r="B48" s="435">
        <v>2</v>
      </c>
      <c r="C48" s="591" t="s">
        <v>710</v>
      </c>
      <c r="D48" s="591" t="s">
        <v>949</v>
      </c>
      <c r="E48" s="609" t="s">
        <v>704</v>
      </c>
      <c r="F48" s="87" t="s">
        <v>700</v>
      </c>
      <c r="G48" s="88">
        <v>3</v>
      </c>
      <c r="H48" s="613" t="s">
        <v>6</v>
      </c>
      <c r="I48" s="616">
        <f>IF(H48="","No Answer",(IF(H48="a",3,(IF(H48="b",2,(IF(H48="c",1,(IF(H48="d",0)))))))))</f>
        <v>3</v>
      </c>
      <c r="J48" s="262"/>
      <c r="K48" s="606">
        <f>IF(H48="","",I48)</f>
        <v>3</v>
      </c>
      <c r="L48" s="616" t="str">
        <f>IF(I48="No Answer","",IF(I48&gt;=1,"Y","N"))</f>
        <v>Y</v>
      </c>
      <c r="M48" s="624">
        <v>3</v>
      </c>
      <c r="N48" s="89" t="s">
        <v>7</v>
      </c>
      <c r="O48" s="90"/>
      <c r="P48" s="90"/>
      <c r="Q48" s="90"/>
      <c r="R48" s="90"/>
      <c r="S48" s="90"/>
      <c r="T48" s="91"/>
      <c r="U48" s="175"/>
    </row>
    <row r="49" spans="1:21" ht="29" x14ac:dyDescent="0.35">
      <c r="A49" s="175"/>
      <c r="B49" s="92"/>
      <c r="C49" s="593"/>
      <c r="D49" s="716"/>
      <c r="E49" s="610"/>
      <c r="F49" s="93" t="s">
        <v>701</v>
      </c>
      <c r="G49" s="94">
        <v>2</v>
      </c>
      <c r="H49" s="614"/>
      <c r="I49" s="617"/>
      <c r="J49" s="263"/>
      <c r="K49" s="607"/>
      <c r="L49" s="617"/>
      <c r="M49" s="612"/>
      <c r="N49" s="95"/>
      <c r="O49" s="96"/>
      <c r="P49" s="96"/>
      <c r="Q49" s="96"/>
      <c r="R49" s="96"/>
      <c r="S49" s="96"/>
      <c r="T49" s="97"/>
      <c r="U49" s="175"/>
    </row>
    <row r="50" spans="1:21" ht="58" x14ac:dyDescent="0.35">
      <c r="A50" s="175"/>
      <c r="B50" s="92"/>
      <c r="C50" s="593"/>
      <c r="D50" s="716"/>
      <c r="E50" s="610"/>
      <c r="F50" s="439" t="s">
        <v>703</v>
      </c>
      <c r="G50" s="94" t="s">
        <v>895</v>
      </c>
      <c r="H50" s="614"/>
      <c r="I50" s="617"/>
      <c r="J50" s="263"/>
      <c r="K50" s="607"/>
      <c r="L50" s="617"/>
      <c r="M50" s="612"/>
      <c r="N50" s="98"/>
      <c r="O50" s="66"/>
      <c r="P50" s="66"/>
      <c r="Q50" s="66"/>
      <c r="R50" s="66"/>
      <c r="S50" s="66"/>
      <c r="T50" s="99"/>
      <c r="U50" s="175"/>
    </row>
    <row r="51" spans="1:21" ht="183.4" customHeight="1" thickBot="1" x14ac:dyDescent="0.4">
      <c r="A51" s="175"/>
      <c r="B51" s="100"/>
      <c r="C51" s="592"/>
      <c r="D51" s="717"/>
      <c r="E51" s="619"/>
      <c r="F51" s="101" t="s">
        <v>702</v>
      </c>
      <c r="G51" s="102">
        <v>0</v>
      </c>
      <c r="H51" s="615"/>
      <c r="I51" s="618"/>
      <c r="J51" s="264"/>
      <c r="K51" s="608"/>
      <c r="L51" s="618"/>
      <c r="M51" s="611"/>
      <c r="N51" s="103"/>
      <c r="O51" s="68"/>
      <c r="P51" s="68"/>
      <c r="Q51" s="68"/>
      <c r="R51" s="68"/>
      <c r="S51" s="68"/>
      <c r="T51" s="104"/>
      <c r="U51" s="175"/>
    </row>
    <row r="52" spans="1:21" ht="72" customHeight="1" x14ac:dyDescent="0.35">
      <c r="A52" s="175"/>
      <c r="B52" s="435">
        <v>3</v>
      </c>
      <c r="C52" s="591" t="s">
        <v>965</v>
      </c>
      <c r="D52" s="564" t="s">
        <v>966</v>
      </c>
      <c r="E52" s="609" t="s">
        <v>705</v>
      </c>
      <c r="F52" s="87" t="s">
        <v>706</v>
      </c>
      <c r="G52" s="88">
        <v>3</v>
      </c>
      <c r="H52" s="613" t="s">
        <v>6</v>
      </c>
      <c r="I52" s="616">
        <f>IF(H52="","No Answer",(IF(H52="a",3,(IF(H52="b",2,(IF(H52="c",1,(IF(H52="d",0)))))))))</f>
        <v>3</v>
      </c>
      <c r="J52" s="262"/>
      <c r="K52" s="606">
        <f>IF(H52="","",I52)</f>
        <v>3</v>
      </c>
      <c r="L52" s="616" t="str">
        <f>IF(I52="No Answer","",IF(I52&gt;=1,"Y","N"))</f>
        <v>Y</v>
      </c>
      <c r="M52" s="624">
        <v>3</v>
      </c>
      <c r="N52" s="89" t="s">
        <v>7</v>
      </c>
      <c r="O52" s="90" t="s">
        <v>7</v>
      </c>
      <c r="P52" s="90" t="s">
        <v>7</v>
      </c>
      <c r="Q52" s="90" t="s">
        <v>7</v>
      </c>
      <c r="R52" s="90" t="s">
        <v>7</v>
      </c>
      <c r="S52" s="90" t="s">
        <v>7</v>
      </c>
      <c r="T52" s="91" t="s">
        <v>7</v>
      </c>
      <c r="U52" s="175"/>
    </row>
    <row r="53" spans="1:21" ht="64.5" customHeight="1" x14ac:dyDescent="0.35">
      <c r="A53" s="175"/>
      <c r="B53" s="92"/>
      <c r="C53" s="593"/>
      <c r="D53" s="565"/>
      <c r="E53" s="610"/>
      <c r="F53" s="93" t="s">
        <v>707</v>
      </c>
      <c r="G53" s="94">
        <v>2</v>
      </c>
      <c r="H53" s="614"/>
      <c r="I53" s="617"/>
      <c r="J53" s="263"/>
      <c r="K53" s="607"/>
      <c r="L53" s="617"/>
      <c r="M53" s="612"/>
      <c r="N53" s="95"/>
      <c r="O53" s="96"/>
      <c r="P53" s="96"/>
      <c r="Q53" s="96"/>
      <c r="R53" s="96"/>
      <c r="S53" s="96"/>
      <c r="T53" s="97"/>
      <c r="U53" s="175"/>
    </row>
    <row r="54" spans="1:21" ht="58" x14ac:dyDescent="0.35">
      <c r="A54" s="175"/>
      <c r="B54" s="92"/>
      <c r="C54" s="593"/>
      <c r="D54" s="565"/>
      <c r="E54" s="610"/>
      <c r="F54" s="439" t="s">
        <v>709</v>
      </c>
      <c r="G54" s="94" t="s">
        <v>895</v>
      </c>
      <c r="H54" s="614"/>
      <c r="I54" s="617"/>
      <c r="J54" s="263"/>
      <c r="K54" s="607"/>
      <c r="L54" s="617"/>
      <c r="M54" s="612"/>
      <c r="N54" s="98"/>
      <c r="O54" s="66"/>
      <c r="P54" s="66"/>
      <c r="Q54" s="66"/>
      <c r="R54" s="66"/>
      <c r="S54" s="66"/>
      <c r="T54" s="99"/>
      <c r="U54" s="175"/>
    </row>
    <row r="55" spans="1:21" ht="34.9" customHeight="1" thickBot="1" x14ac:dyDescent="0.4">
      <c r="A55" s="175"/>
      <c r="B55" s="100"/>
      <c r="C55" s="592"/>
      <c r="D55" s="566"/>
      <c r="E55" s="619"/>
      <c r="F55" s="101" t="s">
        <v>708</v>
      </c>
      <c r="G55" s="102">
        <v>0</v>
      </c>
      <c r="H55" s="615"/>
      <c r="I55" s="618"/>
      <c r="J55" s="264"/>
      <c r="K55" s="608"/>
      <c r="L55" s="618"/>
      <c r="M55" s="611"/>
      <c r="N55" s="103"/>
      <c r="O55" s="68"/>
      <c r="P55" s="68"/>
      <c r="Q55" s="68"/>
      <c r="R55" s="68"/>
      <c r="S55" s="68"/>
      <c r="T55" s="104"/>
      <c r="U55" s="175"/>
    </row>
    <row r="56" spans="1:21" ht="31.5" thickBot="1" x14ac:dyDescent="0.4">
      <c r="A56" s="84"/>
      <c r="B56" s="85" t="s">
        <v>53</v>
      </c>
      <c r="C56" s="105"/>
      <c r="D56" s="105"/>
      <c r="E56" s="85"/>
      <c r="F56" s="85"/>
      <c r="G56" s="85"/>
      <c r="H56" s="85"/>
      <c r="I56" s="85"/>
      <c r="J56" s="85"/>
      <c r="K56" s="85"/>
      <c r="L56" s="85"/>
      <c r="M56" s="85"/>
      <c r="N56" s="85"/>
      <c r="O56" s="85"/>
      <c r="P56" s="85"/>
      <c r="Q56" s="85"/>
      <c r="R56" s="85"/>
      <c r="S56" s="85"/>
      <c r="T56" s="86"/>
      <c r="U56" s="175"/>
    </row>
    <row r="57" spans="1:21" ht="37.15" customHeight="1" x14ac:dyDescent="0.35">
      <c r="A57" s="175"/>
      <c r="B57" s="435">
        <v>4</v>
      </c>
      <c r="C57" s="591" t="s">
        <v>711</v>
      </c>
      <c r="D57" s="591" t="s">
        <v>950</v>
      </c>
      <c r="E57" s="711" t="s">
        <v>712</v>
      </c>
      <c r="F57" s="87" t="s">
        <v>713</v>
      </c>
      <c r="G57" s="88">
        <v>3</v>
      </c>
      <c r="H57" s="613" t="s">
        <v>6</v>
      </c>
      <c r="I57" s="616">
        <f>IF(H57="","No Answer",(IF(H57="a",3,(IF(H57="b",3,(IF(H57="c",2,(IF(H57="d",1,)))))))))</f>
        <v>3</v>
      </c>
      <c r="J57" s="262"/>
      <c r="K57" s="606">
        <f>IF(H57="","",I57)</f>
        <v>3</v>
      </c>
      <c r="L57" s="616" t="str">
        <f>IF(I57="No Answer","",(IF(I57&gt;=2,"Y","N")))</f>
        <v>Y</v>
      </c>
      <c r="M57" s="624">
        <v>3</v>
      </c>
      <c r="N57" s="89"/>
      <c r="O57" s="90" t="s">
        <v>7</v>
      </c>
      <c r="P57" s="90"/>
      <c r="Q57" s="90"/>
      <c r="R57" s="90"/>
      <c r="S57" s="90"/>
      <c r="T57" s="91"/>
      <c r="U57" s="175"/>
    </row>
    <row r="58" spans="1:21" ht="75" customHeight="1" x14ac:dyDescent="0.35">
      <c r="A58" s="175"/>
      <c r="B58" s="92"/>
      <c r="C58" s="593"/>
      <c r="D58" s="593"/>
      <c r="E58" s="712"/>
      <c r="F58" s="439" t="s">
        <v>716</v>
      </c>
      <c r="G58" s="94">
        <v>3</v>
      </c>
      <c r="H58" s="614"/>
      <c r="I58" s="617"/>
      <c r="J58" s="263"/>
      <c r="K58" s="607"/>
      <c r="L58" s="617"/>
      <c r="M58" s="612"/>
      <c r="N58" s="95"/>
      <c r="O58" s="96"/>
      <c r="P58" s="96"/>
      <c r="Q58" s="96"/>
      <c r="R58" s="96"/>
      <c r="S58" s="96"/>
      <c r="T58" s="97"/>
      <c r="U58" s="175"/>
    </row>
    <row r="59" spans="1:21" ht="73" thickBot="1" x14ac:dyDescent="0.4">
      <c r="A59" s="175"/>
      <c r="B59" s="92"/>
      <c r="C59" s="593"/>
      <c r="D59" s="593"/>
      <c r="E59" s="712"/>
      <c r="F59" s="440" t="s">
        <v>717</v>
      </c>
      <c r="G59" s="474" t="s">
        <v>896</v>
      </c>
      <c r="H59" s="614"/>
      <c r="I59" s="617"/>
      <c r="J59" s="268"/>
      <c r="K59" s="607"/>
      <c r="L59" s="617"/>
      <c r="M59" s="612"/>
      <c r="N59" s="98"/>
      <c r="O59" s="66"/>
      <c r="P59" s="66"/>
      <c r="Q59" s="66"/>
      <c r="R59" s="66"/>
      <c r="S59" s="66"/>
      <c r="T59" s="99"/>
      <c r="U59" s="175"/>
    </row>
    <row r="60" spans="1:21" ht="58.5" thickBot="1" x14ac:dyDescent="0.4">
      <c r="A60" s="175"/>
      <c r="B60" s="92"/>
      <c r="C60" s="593"/>
      <c r="D60" s="581"/>
      <c r="E60" s="712"/>
      <c r="F60" s="441" t="s">
        <v>714</v>
      </c>
      <c r="G60" s="474">
        <v>1</v>
      </c>
      <c r="H60" s="614"/>
      <c r="I60" s="617"/>
      <c r="J60" s="268"/>
      <c r="K60" s="607"/>
      <c r="L60" s="617"/>
      <c r="M60" s="612"/>
      <c r="N60" s="98"/>
      <c r="O60" s="66"/>
      <c r="P60" s="66"/>
      <c r="Q60" s="66"/>
      <c r="R60" s="66"/>
      <c r="S60" s="66"/>
      <c r="T60" s="99"/>
      <c r="U60" s="175"/>
    </row>
    <row r="61" spans="1:21" ht="15" customHeight="1" thickBot="1" x14ac:dyDescent="0.4">
      <c r="A61" s="175"/>
      <c r="B61" s="100"/>
      <c r="C61" s="592"/>
      <c r="D61" s="580"/>
      <c r="E61" s="590"/>
      <c r="F61" s="441" t="s">
        <v>715</v>
      </c>
      <c r="G61" s="102">
        <v>0</v>
      </c>
      <c r="H61" s="615"/>
      <c r="I61" s="618"/>
      <c r="J61" s="264"/>
      <c r="K61" s="608"/>
      <c r="L61" s="618"/>
      <c r="M61" s="611"/>
      <c r="N61" s="103"/>
      <c r="O61" s="68"/>
      <c r="P61" s="68"/>
      <c r="Q61" s="68"/>
      <c r="R61" s="68"/>
      <c r="S61" s="68"/>
      <c r="T61" s="104"/>
      <c r="U61" s="175"/>
    </row>
    <row r="62" spans="1:21" ht="106.9" customHeight="1" x14ac:dyDescent="0.35">
      <c r="A62" s="175"/>
      <c r="B62" s="435">
        <v>5</v>
      </c>
      <c r="C62" s="591" t="s">
        <v>718</v>
      </c>
      <c r="D62" s="591" t="s">
        <v>951</v>
      </c>
      <c r="E62" s="609" t="s">
        <v>894</v>
      </c>
      <c r="F62" s="87" t="s">
        <v>719</v>
      </c>
      <c r="G62" s="88">
        <v>3</v>
      </c>
      <c r="H62" s="613" t="s">
        <v>6</v>
      </c>
      <c r="I62" s="616">
        <f>IF(H62="","No Answer",(IF(H62="a",3,(IF(H62="b",2,(IF(H62="c",1,(IF(H62="d",0,)))))))))</f>
        <v>3</v>
      </c>
      <c r="J62" s="262"/>
      <c r="K62" s="606">
        <f>IF(H62="","",I62)</f>
        <v>3</v>
      </c>
      <c r="L62" s="616" t="str">
        <f>IF(I62="No Answer","",IF(I62&gt;=1,"Y","N"))</f>
        <v>Y</v>
      </c>
      <c r="M62" s="624">
        <v>3</v>
      </c>
      <c r="N62" s="89" t="s">
        <v>7</v>
      </c>
      <c r="O62" s="90"/>
      <c r="P62" s="90" t="s">
        <v>7</v>
      </c>
      <c r="Q62" s="90"/>
      <c r="R62" s="90"/>
      <c r="S62" s="90"/>
      <c r="T62" s="91"/>
      <c r="U62" s="175"/>
    </row>
    <row r="63" spans="1:21" ht="58" x14ac:dyDescent="0.35">
      <c r="A63" s="175"/>
      <c r="B63" s="92"/>
      <c r="C63" s="593"/>
      <c r="D63" s="593"/>
      <c r="E63" s="610"/>
      <c r="F63" s="93" t="s">
        <v>720</v>
      </c>
      <c r="G63" s="94">
        <v>2</v>
      </c>
      <c r="H63" s="614"/>
      <c r="I63" s="617"/>
      <c r="J63" s="263"/>
      <c r="K63" s="607"/>
      <c r="L63" s="617"/>
      <c r="M63" s="612"/>
      <c r="N63" s="95"/>
      <c r="O63" s="96"/>
      <c r="P63" s="96"/>
      <c r="Q63" s="96"/>
      <c r="R63" s="96"/>
      <c r="S63" s="96"/>
      <c r="T63" s="97"/>
      <c r="U63" s="175"/>
    </row>
    <row r="64" spans="1:21" ht="58.5" thickBot="1" x14ac:dyDescent="0.4">
      <c r="A64" s="175"/>
      <c r="B64" s="92"/>
      <c r="C64" s="593"/>
      <c r="D64" s="593"/>
      <c r="E64" s="610"/>
      <c r="F64" s="441" t="s">
        <v>721</v>
      </c>
      <c r="G64" s="474" t="s">
        <v>895</v>
      </c>
      <c r="H64" s="614"/>
      <c r="I64" s="617"/>
      <c r="J64" s="268"/>
      <c r="K64" s="607"/>
      <c r="L64" s="617"/>
      <c r="M64" s="612"/>
      <c r="N64" s="98"/>
      <c r="O64" s="66"/>
      <c r="P64" s="66"/>
      <c r="Q64" s="66"/>
      <c r="R64" s="66"/>
      <c r="S64" s="66"/>
      <c r="T64" s="99"/>
      <c r="U64" s="175"/>
    </row>
    <row r="65" spans="1:21" ht="15" customHeight="1" thickBot="1" x14ac:dyDescent="0.4">
      <c r="A65" s="175"/>
      <c r="B65" s="100"/>
      <c r="C65" s="592"/>
      <c r="D65" s="580"/>
      <c r="E65" s="619"/>
      <c r="F65" s="441" t="s">
        <v>722</v>
      </c>
      <c r="G65" s="102">
        <v>0</v>
      </c>
      <c r="H65" s="615"/>
      <c r="I65" s="618"/>
      <c r="J65" s="264"/>
      <c r="K65" s="608"/>
      <c r="L65" s="618"/>
      <c r="M65" s="611"/>
      <c r="N65" s="103"/>
      <c r="O65" s="68"/>
      <c r="P65" s="68"/>
      <c r="Q65" s="68"/>
      <c r="R65" s="68"/>
      <c r="S65" s="68"/>
      <c r="T65" s="104"/>
      <c r="U65" s="175"/>
    </row>
    <row r="66" spans="1:21" ht="67.150000000000006" customHeight="1" x14ac:dyDescent="0.35">
      <c r="A66" s="175"/>
      <c r="B66" s="435">
        <v>6</v>
      </c>
      <c r="C66" s="591" t="s">
        <v>729</v>
      </c>
      <c r="D66" s="591" t="s">
        <v>952</v>
      </c>
      <c r="E66" s="591" t="s">
        <v>923</v>
      </c>
      <c r="F66" s="87" t="s">
        <v>724</v>
      </c>
      <c r="G66" s="477">
        <v>3</v>
      </c>
      <c r="H66" s="613" t="s">
        <v>6</v>
      </c>
      <c r="I66" s="616">
        <f>IF(H66="","No Answer",(IF(H66="a",3,(IF(H66="b",2,(IF(H66="c",1,(IF(H66="d",0,)))))))))</f>
        <v>3</v>
      </c>
      <c r="J66" s="262"/>
      <c r="K66" s="606">
        <f>IF(H66="","",I66)</f>
        <v>3</v>
      </c>
      <c r="L66" s="616" t="str">
        <f>IF(I66="No Answer","",IF(I66&gt;=1,"Y","N"))</f>
        <v>Y</v>
      </c>
      <c r="M66" s="624">
        <v>3</v>
      </c>
      <c r="N66" s="89"/>
      <c r="O66" s="90"/>
      <c r="P66" s="90"/>
      <c r="Q66" s="90" t="s">
        <v>7</v>
      </c>
      <c r="R66" s="90"/>
      <c r="S66" s="90" t="s">
        <v>7</v>
      </c>
      <c r="T66" s="91"/>
      <c r="U66" s="175"/>
    </row>
    <row r="67" spans="1:21" ht="55.9" customHeight="1" thickBot="1" x14ac:dyDescent="0.4">
      <c r="A67" s="175"/>
      <c r="B67" s="436"/>
      <c r="C67" s="593"/>
      <c r="D67" s="593"/>
      <c r="E67" s="593"/>
      <c r="F67" s="476" t="s">
        <v>723</v>
      </c>
      <c r="G67" s="94">
        <v>2</v>
      </c>
      <c r="H67" s="614"/>
      <c r="I67" s="617"/>
      <c r="J67" s="438"/>
      <c r="K67" s="607"/>
      <c r="L67" s="617"/>
      <c r="M67" s="612"/>
      <c r="N67" s="98"/>
      <c r="O67" s="66"/>
      <c r="P67" s="66"/>
      <c r="Q67" s="66"/>
      <c r="R67" s="66"/>
      <c r="S67" s="66"/>
      <c r="T67" s="99"/>
      <c r="U67" s="175"/>
    </row>
    <row r="68" spans="1:21" ht="67.150000000000006" customHeight="1" thickBot="1" x14ac:dyDescent="0.4">
      <c r="A68" s="175"/>
      <c r="B68" s="436"/>
      <c r="C68" s="593"/>
      <c r="D68" s="581"/>
      <c r="E68" s="593"/>
      <c r="F68" s="442" t="s">
        <v>725</v>
      </c>
      <c r="G68" s="475" t="s">
        <v>895</v>
      </c>
      <c r="H68" s="614"/>
      <c r="I68" s="617"/>
      <c r="J68" s="438"/>
      <c r="K68" s="607"/>
      <c r="L68" s="617"/>
      <c r="M68" s="612"/>
      <c r="N68" s="98"/>
      <c r="O68" s="66"/>
      <c r="P68" s="66"/>
      <c r="Q68" s="66"/>
      <c r="R68" s="66"/>
      <c r="S68" s="66"/>
      <c r="T68" s="99"/>
      <c r="U68" s="175"/>
    </row>
    <row r="69" spans="1:21" ht="42" customHeight="1" thickBot="1" x14ac:dyDescent="0.4">
      <c r="A69" s="175"/>
      <c r="B69" s="100"/>
      <c r="C69" s="592"/>
      <c r="D69" s="580"/>
      <c r="E69" s="592"/>
      <c r="F69" s="443" t="s">
        <v>726</v>
      </c>
      <c r="G69" s="102">
        <v>0</v>
      </c>
      <c r="H69" s="615"/>
      <c r="I69" s="618"/>
      <c r="J69" s="264"/>
      <c r="K69" s="608"/>
      <c r="L69" s="618"/>
      <c r="M69" s="611"/>
      <c r="N69" s="103"/>
      <c r="O69" s="68"/>
      <c r="P69" s="68"/>
      <c r="Q69" s="68"/>
      <c r="R69" s="68"/>
      <c r="S69" s="68"/>
      <c r="T69" s="104"/>
      <c r="U69" s="175"/>
    </row>
    <row r="70" spans="1:21" ht="57.65" customHeight="1" x14ac:dyDescent="0.35">
      <c r="A70" s="175"/>
      <c r="B70" s="435">
        <v>7</v>
      </c>
      <c r="C70" s="591" t="s">
        <v>728</v>
      </c>
      <c r="D70" s="591" t="s">
        <v>953</v>
      </c>
      <c r="E70" s="609" t="s">
        <v>727</v>
      </c>
      <c r="F70" s="87" t="s">
        <v>730</v>
      </c>
      <c r="G70" s="469" t="s">
        <v>914</v>
      </c>
      <c r="H70" s="613" t="s">
        <v>6</v>
      </c>
      <c r="I70" s="616">
        <f>IF(H70="","No Answer",(IF(H70="a",3,(IF(H70="b",1,(IF(H70="c",0,)))))))</f>
        <v>3</v>
      </c>
      <c r="J70" s="262"/>
      <c r="K70" s="606">
        <f>IF(H70="","",I70)</f>
        <v>3</v>
      </c>
      <c r="L70" s="616" t="str">
        <f>IF(I70="No Answer","",IF(I70&gt;=3,"Y","N"))</f>
        <v>Y</v>
      </c>
      <c r="M70" s="624">
        <v>3</v>
      </c>
      <c r="N70" s="89"/>
      <c r="O70" s="90"/>
      <c r="P70" s="90"/>
      <c r="Q70" s="90" t="s">
        <v>7</v>
      </c>
      <c r="R70" s="90"/>
      <c r="S70" s="90"/>
      <c r="T70" s="91"/>
      <c r="U70" s="175"/>
    </row>
    <row r="71" spans="1:21" ht="29.5" thickBot="1" x14ac:dyDescent="0.4">
      <c r="A71" s="175"/>
      <c r="B71" s="436"/>
      <c r="C71" s="593"/>
      <c r="D71" s="592"/>
      <c r="E71" s="610"/>
      <c r="F71" s="441" t="s">
        <v>731</v>
      </c>
      <c r="G71" s="475">
        <v>1</v>
      </c>
      <c r="H71" s="614"/>
      <c r="I71" s="617"/>
      <c r="J71" s="438"/>
      <c r="K71" s="607"/>
      <c r="L71" s="617"/>
      <c r="M71" s="612"/>
      <c r="N71" s="98"/>
      <c r="O71" s="66"/>
      <c r="P71" s="66"/>
      <c r="Q71" s="66"/>
      <c r="R71" s="66"/>
      <c r="S71" s="66"/>
      <c r="T71" s="99"/>
      <c r="U71" s="175"/>
    </row>
    <row r="72" spans="1:21" ht="61.5" customHeight="1" thickBot="1" x14ac:dyDescent="0.4">
      <c r="A72" s="175"/>
      <c r="B72" s="100"/>
      <c r="C72" s="592"/>
      <c r="D72" s="561"/>
      <c r="E72" s="619"/>
      <c r="F72" s="443" t="s">
        <v>732</v>
      </c>
      <c r="G72" s="102">
        <v>0</v>
      </c>
      <c r="H72" s="615"/>
      <c r="I72" s="618"/>
      <c r="J72" s="264"/>
      <c r="K72" s="608"/>
      <c r="L72" s="618"/>
      <c r="M72" s="611"/>
      <c r="N72" s="98"/>
      <c r="O72" s="66"/>
      <c r="P72" s="66"/>
      <c r="Q72" s="66"/>
      <c r="R72" s="66"/>
      <c r="S72" s="66"/>
      <c r="T72" s="99"/>
      <c r="U72" s="175"/>
    </row>
    <row r="73" spans="1:21" ht="49.15" customHeight="1" x14ac:dyDescent="0.35">
      <c r="A73" s="175"/>
      <c r="B73" s="435">
        <v>8</v>
      </c>
      <c r="C73" s="591" t="s">
        <v>733</v>
      </c>
      <c r="D73" s="591" t="s">
        <v>967</v>
      </c>
      <c r="E73" s="609" t="s">
        <v>734</v>
      </c>
      <c r="F73" s="478" t="s">
        <v>924</v>
      </c>
      <c r="G73" s="459">
        <v>3</v>
      </c>
      <c r="H73" s="613" t="s">
        <v>6</v>
      </c>
      <c r="I73" s="616">
        <f>IF(H73="","No Answer",(IF(H73="a",3,(IF(H73="b",2,(IF(H73="c",0,(IF(H73="d",2,(IF(H73="e",0,"No Answer")))))))))))</f>
        <v>3</v>
      </c>
      <c r="J73" s="262"/>
      <c r="K73" s="606">
        <f>IF(H73="","",I73)</f>
        <v>3</v>
      </c>
      <c r="L73" s="616" t="str">
        <f>IF(I73="No Answer","",IF(I73&gt;=2,"Y","N"))</f>
        <v>Y</v>
      </c>
      <c r="M73" s="624">
        <v>3</v>
      </c>
      <c r="N73" s="89" t="s">
        <v>30</v>
      </c>
      <c r="O73" s="90"/>
      <c r="P73" s="90" t="s">
        <v>30</v>
      </c>
      <c r="Q73" s="90" t="s">
        <v>30</v>
      </c>
      <c r="R73" s="90"/>
      <c r="S73" s="90"/>
      <c r="T73" s="91"/>
      <c r="U73" s="175"/>
    </row>
    <row r="74" spans="1:21" ht="61.5" customHeight="1" x14ac:dyDescent="0.35">
      <c r="A74" s="175"/>
      <c r="B74" s="92"/>
      <c r="C74" s="593"/>
      <c r="D74" s="593"/>
      <c r="E74" s="610"/>
      <c r="F74" s="479" t="s">
        <v>925</v>
      </c>
      <c r="G74" s="463" t="s">
        <v>896</v>
      </c>
      <c r="H74" s="614"/>
      <c r="I74" s="617"/>
      <c r="J74" s="263"/>
      <c r="K74" s="607"/>
      <c r="L74" s="617"/>
      <c r="M74" s="612"/>
      <c r="N74" s="98"/>
      <c r="O74" s="66"/>
      <c r="P74" s="66"/>
      <c r="Q74" s="66"/>
      <c r="R74" s="66"/>
      <c r="S74" s="66"/>
      <c r="T74" s="99"/>
      <c r="U74" s="175"/>
    </row>
    <row r="75" spans="1:21" ht="33" customHeight="1" x14ac:dyDescent="0.35">
      <c r="A75" s="175"/>
      <c r="B75" s="92"/>
      <c r="C75" s="593"/>
      <c r="D75" s="593"/>
      <c r="E75" s="610"/>
      <c r="F75" s="479" t="s">
        <v>926</v>
      </c>
      <c r="G75" s="463">
        <v>0</v>
      </c>
      <c r="H75" s="614"/>
      <c r="I75" s="617"/>
      <c r="J75" s="263"/>
      <c r="K75" s="607"/>
      <c r="L75" s="617"/>
      <c r="M75" s="612"/>
      <c r="N75" s="98"/>
      <c r="O75" s="66"/>
      <c r="P75" s="66"/>
      <c r="Q75" s="66"/>
      <c r="R75" s="66"/>
      <c r="S75" s="66"/>
      <c r="T75" s="99"/>
      <c r="U75" s="175"/>
    </row>
    <row r="76" spans="1:21" ht="72.5" x14ac:dyDescent="0.35">
      <c r="A76" s="175"/>
      <c r="B76" s="92"/>
      <c r="C76" s="593"/>
      <c r="D76" s="593"/>
      <c r="E76" s="610"/>
      <c r="F76" s="479" t="s">
        <v>927</v>
      </c>
      <c r="G76" s="483">
        <v>3</v>
      </c>
      <c r="H76" s="614"/>
      <c r="I76" s="617"/>
      <c r="J76" s="263"/>
      <c r="K76" s="607"/>
      <c r="L76" s="617"/>
      <c r="M76" s="612"/>
      <c r="N76" s="98"/>
      <c r="O76" s="66"/>
      <c r="P76" s="66"/>
      <c r="Q76" s="66"/>
      <c r="R76" s="66"/>
      <c r="S76" s="66"/>
      <c r="T76" s="99"/>
      <c r="U76" s="175"/>
    </row>
    <row r="77" spans="1:21" ht="84.75" customHeight="1" thickBot="1" x14ac:dyDescent="0.4">
      <c r="A77" s="175"/>
      <c r="B77" s="92"/>
      <c r="C77" s="593"/>
      <c r="D77" s="593"/>
      <c r="E77" s="610"/>
      <c r="F77" s="480" t="s">
        <v>928</v>
      </c>
      <c r="G77" s="465" t="s">
        <v>896</v>
      </c>
      <c r="H77" s="614"/>
      <c r="I77" s="617"/>
      <c r="J77" s="268"/>
      <c r="K77" s="607"/>
      <c r="L77" s="617"/>
      <c r="M77" s="612"/>
      <c r="N77" s="98"/>
      <c r="O77" s="66"/>
      <c r="P77" s="66"/>
      <c r="Q77" s="66"/>
      <c r="R77" s="66"/>
      <c r="S77" s="66"/>
      <c r="T77" s="99"/>
      <c r="U77" s="175"/>
    </row>
    <row r="78" spans="1:21" ht="73" thickBot="1" x14ac:dyDescent="0.4">
      <c r="A78" s="175"/>
      <c r="B78" s="92"/>
      <c r="C78" s="593"/>
      <c r="D78" s="581"/>
      <c r="E78" s="610"/>
      <c r="F78" s="481" t="s">
        <v>929</v>
      </c>
      <c r="G78" s="465">
        <v>0</v>
      </c>
      <c r="H78" s="614"/>
      <c r="I78" s="617"/>
      <c r="J78" s="268"/>
      <c r="K78" s="607"/>
      <c r="L78" s="617"/>
      <c r="M78" s="612"/>
      <c r="N78" s="98"/>
      <c r="O78" s="66"/>
      <c r="P78" s="66"/>
      <c r="Q78" s="66"/>
      <c r="R78" s="66"/>
      <c r="S78" s="66"/>
      <c r="T78" s="99"/>
      <c r="U78" s="175"/>
    </row>
    <row r="79" spans="1:21" ht="37.9" customHeight="1" thickBot="1" x14ac:dyDescent="0.4">
      <c r="A79" s="175"/>
      <c r="B79" s="92"/>
      <c r="C79" s="592"/>
      <c r="D79" s="580"/>
      <c r="E79" s="619"/>
      <c r="F79" s="482" t="s">
        <v>930</v>
      </c>
      <c r="G79" s="484">
        <v>3</v>
      </c>
      <c r="H79" s="615"/>
      <c r="I79" s="618"/>
      <c r="J79" s="264"/>
      <c r="K79" s="608"/>
      <c r="L79" s="618"/>
      <c r="M79" s="611"/>
      <c r="N79" s="103"/>
      <c r="O79" s="68"/>
      <c r="P79" s="68"/>
      <c r="Q79" s="68"/>
      <c r="R79" s="68"/>
      <c r="S79" s="68"/>
      <c r="T79" s="104"/>
      <c r="U79" s="175"/>
    </row>
    <row r="80" spans="1:21" ht="28.9" customHeight="1" x14ac:dyDescent="0.35">
      <c r="A80" s="175"/>
      <c r="B80" s="435">
        <v>9</v>
      </c>
      <c r="C80" s="591" t="s">
        <v>86</v>
      </c>
      <c r="D80" s="591" t="s">
        <v>86</v>
      </c>
      <c r="E80" s="609" t="s">
        <v>735</v>
      </c>
      <c r="F80" s="87" t="s">
        <v>736</v>
      </c>
      <c r="G80" s="88">
        <v>3</v>
      </c>
      <c r="H80" s="613" t="s">
        <v>6</v>
      </c>
      <c r="I80" s="616">
        <f>IF(H80="","No Answer",(IF(H80="a",3,(IF(H80="b",3,(IF(H80="c",2,(IF(H80="d",0)))))))))</f>
        <v>3</v>
      </c>
      <c r="J80" s="262"/>
      <c r="K80" s="606">
        <f>IF(H80="","",I80)</f>
        <v>3</v>
      </c>
      <c r="L80" s="616" t="str">
        <f>IF(I80="No Answer","",IF(I80&gt;=2,"Y","N"))</f>
        <v>Y</v>
      </c>
      <c r="M80" s="624">
        <v>3</v>
      </c>
      <c r="N80" s="89" t="s">
        <v>30</v>
      </c>
      <c r="O80" s="90"/>
      <c r="P80" s="90"/>
      <c r="Q80" s="90"/>
      <c r="R80" s="90"/>
      <c r="S80" s="90"/>
      <c r="T80" s="91"/>
      <c r="U80" s="175"/>
    </row>
    <row r="81" spans="1:21" ht="48" customHeight="1" x14ac:dyDescent="0.35">
      <c r="A81" s="175"/>
      <c r="B81" s="92"/>
      <c r="C81" s="593"/>
      <c r="D81" s="593"/>
      <c r="E81" s="610"/>
      <c r="F81" s="93" t="s">
        <v>737</v>
      </c>
      <c r="G81" s="94">
        <v>3</v>
      </c>
      <c r="H81" s="614"/>
      <c r="I81" s="617"/>
      <c r="J81" s="263"/>
      <c r="K81" s="607"/>
      <c r="L81" s="617"/>
      <c r="M81" s="612"/>
      <c r="N81" s="95"/>
      <c r="O81" s="96"/>
      <c r="P81" s="96"/>
      <c r="Q81" s="96"/>
      <c r="R81" s="96"/>
      <c r="S81" s="96"/>
      <c r="T81" s="97"/>
      <c r="U81" s="175"/>
    </row>
    <row r="82" spans="1:21" ht="75.400000000000006" customHeight="1" x14ac:dyDescent="0.35">
      <c r="A82" s="175"/>
      <c r="B82" s="92"/>
      <c r="C82" s="593"/>
      <c r="D82" s="593"/>
      <c r="E82" s="610"/>
      <c r="F82" s="93" t="s">
        <v>738</v>
      </c>
      <c r="G82" s="94" t="s">
        <v>896</v>
      </c>
      <c r="H82" s="614"/>
      <c r="I82" s="617"/>
      <c r="J82" s="263"/>
      <c r="K82" s="607"/>
      <c r="L82" s="617"/>
      <c r="M82" s="612"/>
      <c r="N82" s="98"/>
      <c r="O82" s="66"/>
      <c r="P82" s="66"/>
      <c r="Q82" s="66"/>
      <c r="R82" s="66"/>
      <c r="S82" s="66"/>
      <c r="T82" s="99"/>
      <c r="U82" s="175"/>
    </row>
    <row r="83" spans="1:21" ht="87.5" thickBot="1" x14ac:dyDescent="0.4">
      <c r="A83" s="175"/>
      <c r="B83" s="100"/>
      <c r="C83" s="592"/>
      <c r="D83" s="592"/>
      <c r="E83" s="619"/>
      <c r="F83" s="101" t="s">
        <v>739</v>
      </c>
      <c r="G83" s="102">
        <v>0</v>
      </c>
      <c r="H83" s="615"/>
      <c r="I83" s="618"/>
      <c r="J83" s="264"/>
      <c r="K83" s="608"/>
      <c r="L83" s="618"/>
      <c r="M83" s="611"/>
      <c r="N83" s="103"/>
      <c r="O83" s="68"/>
      <c r="P83" s="68"/>
      <c r="Q83" s="68"/>
      <c r="R83" s="68"/>
      <c r="S83" s="68"/>
      <c r="T83" s="104"/>
      <c r="U83" s="175"/>
    </row>
    <row r="84" spans="1:21" ht="31.5" thickBot="1" x14ac:dyDescent="0.4">
      <c r="A84" s="84"/>
      <c r="B84" s="106" t="s">
        <v>54</v>
      </c>
      <c r="C84" s="105"/>
      <c r="D84" s="105"/>
      <c r="E84" s="85"/>
      <c r="F84" s="85"/>
      <c r="G84" s="85"/>
      <c r="H84" s="107"/>
      <c r="I84" s="85"/>
      <c r="J84" s="85"/>
      <c r="K84" s="85"/>
      <c r="L84" s="85"/>
      <c r="M84" s="85"/>
      <c r="N84" s="85"/>
      <c r="O84" s="85"/>
      <c r="P84" s="85"/>
      <c r="Q84" s="85"/>
      <c r="R84" s="85"/>
      <c r="S84" s="85"/>
      <c r="T84" s="86"/>
      <c r="U84" s="175"/>
    </row>
    <row r="85" spans="1:21" ht="113.25" customHeight="1" thickBot="1" x14ac:dyDescent="0.4">
      <c r="A85" s="175"/>
      <c r="B85" s="597">
        <v>10</v>
      </c>
      <c r="C85" s="594" t="s">
        <v>740</v>
      </c>
      <c r="D85" s="594" t="s">
        <v>954</v>
      </c>
      <c r="E85" s="553" t="s">
        <v>744</v>
      </c>
      <c r="F85" s="693"/>
      <c r="G85" s="108"/>
      <c r="H85" s="109"/>
      <c r="I85" s="653">
        <f>IF(E87="","",IF(OR(I88="No Answer",I92="No Answer",I96="No Answer"),"No Answer",SUM(I88:I99)))</f>
        <v>0</v>
      </c>
      <c r="J85" s="650"/>
      <c r="L85" s="616" t="str">
        <f>IF(E87="","",IF(I85&gt;=1,"Y","N"))</f>
        <v>N</v>
      </c>
      <c r="M85" s="624">
        <v>3</v>
      </c>
      <c r="N85" s="110" t="s">
        <v>7</v>
      </c>
      <c r="O85" s="111"/>
      <c r="P85" s="111" t="s">
        <v>7</v>
      </c>
      <c r="Q85" s="111"/>
      <c r="R85" s="111"/>
      <c r="S85" s="111" t="s">
        <v>7</v>
      </c>
      <c r="T85" s="112"/>
      <c r="U85" s="175"/>
    </row>
    <row r="86" spans="1:21" ht="113.25" customHeight="1" thickBot="1" x14ac:dyDescent="0.4">
      <c r="A86" s="175"/>
      <c r="B86" s="598"/>
      <c r="C86" s="595"/>
      <c r="D86" s="595"/>
      <c r="E86" s="113" t="s">
        <v>172</v>
      </c>
      <c r="F86" s="694"/>
      <c r="G86" s="108"/>
      <c r="H86" s="114"/>
      <c r="I86" s="654"/>
      <c r="J86" s="651"/>
      <c r="L86" s="617"/>
      <c r="M86" s="612"/>
      <c r="N86" s="66"/>
      <c r="O86" s="66"/>
      <c r="P86" s="66"/>
      <c r="Q86" s="66"/>
      <c r="R86" s="66"/>
      <c r="S86" s="66"/>
      <c r="T86" s="99"/>
      <c r="U86" s="175"/>
    </row>
    <row r="87" spans="1:21" ht="31.5" thickBot="1" x14ac:dyDescent="0.4">
      <c r="A87" s="115"/>
      <c r="B87" s="599"/>
      <c r="C87" s="596"/>
      <c r="D87" s="596"/>
      <c r="E87" s="199" t="s">
        <v>126</v>
      </c>
      <c r="F87" s="695"/>
      <c r="G87" s="116"/>
      <c r="H87" s="117"/>
      <c r="I87" s="655"/>
      <c r="J87" s="652"/>
      <c r="L87" s="649"/>
      <c r="M87" s="612"/>
      <c r="N87" s="118"/>
      <c r="O87" s="118"/>
      <c r="P87" s="118"/>
      <c r="Q87" s="118"/>
      <c r="R87" s="118"/>
      <c r="S87" s="118"/>
      <c r="T87" s="119"/>
      <c r="U87" s="175"/>
    </row>
    <row r="88" spans="1:21" ht="21.4" customHeight="1" x14ac:dyDescent="0.35">
      <c r="A88" s="175"/>
      <c r="B88" s="120" t="s">
        <v>0</v>
      </c>
      <c r="C88" s="121" t="s">
        <v>754</v>
      </c>
      <c r="D88" s="705" t="s">
        <v>955</v>
      </c>
      <c r="E88" s="701" t="s">
        <v>745</v>
      </c>
      <c r="F88" s="516" t="s">
        <v>741</v>
      </c>
      <c r="G88" s="517">
        <v>3</v>
      </c>
      <c r="H88" s="665" t="s">
        <v>4</v>
      </c>
      <c r="I88" s="666">
        <f>IF($E$87&lt;&gt;"I do not use irrigation, I have a rainfed production system","",IF(H88="","No Answer",(IF(H88="a",3,(IF(H88="b",2,(IF(H88="c",1,(IF(H88="d",0,))))))))))</f>
        <v>0</v>
      </c>
      <c r="J88" s="265"/>
      <c r="K88" s="643">
        <f>IF(I88="","",I88)</f>
        <v>0</v>
      </c>
      <c r="L88" s="628" t="str">
        <f>IF(I88="No Answer","",IF(I88&gt;=1,"Y","N"))</f>
        <v>N</v>
      </c>
      <c r="M88" s="612"/>
      <c r="N88" s="98"/>
      <c r="O88" s="66"/>
      <c r="P88" s="66"/>
      <c r="Q88" s="66"/>
      <c r="R88" s="66"/>
      <c r="S88" s="66"/>
      <c r="T88" s="99"/>
      <c r="U88" s="175"/>
    </row>
    <row r="89" spans="1:21" ht="23.5" customHeight="1" x14ac:dyDescent="0.35">
      <c r="A89" s="175"/>
      <c r="B89" s="436"/>
      <c r="C89" s="444"/>
      <c r="D89" s="706"/>
      <c r="E89" s="702"/>
      <c r="F89" s="518" t="s">
        <v>742</v>
      </c>
      <c r="G89" s="519">
        <v>2</v>
      </c>
      <c r="H89" s="657"/>
      <c r="I89" s="667"/>
      <c r="J89" s="265"/>
      <c r="K89" s="644"/>
      <c r="L89" s="629"/>
      <c r="M89" s="612"/>
      <c r="N89" s="98"/>
      <c r="O89" s="66"/>
      <c r="P89" s="66"/>
      <c r="Q89" s="66"/>
      <c r="R89" s="66"/>
      <c r="S89" s="66"/>
      <c r="T89" s="99"/>
      <c r="U89" s="175"/>
    </row>
    <row r="90" spans="1:21" ht="87" x14ac:dyDescent="0.35">
      <c r="A90" s="175"/>
      <c r="B90" s="436"/>
      <c r="C90" s="691" t="s">
        <v>135</v>
      </c>
      <c r="D90" s="706"/>
      <c r="E90" s="703"/>
      <c r="F90" s="520" t="s">
        <v>893</v>
      </c>
      <c r="G90" s="521" t="s">
        <v>895</v>
      </c>
      <c r="H90" s="657"/>
      <c r="I90" s="667"/>
      <c r="J90" s="529"/>
      <c r="K90" s="644"/>
      <c r="L90" s="629"/>
      <c r="M90" s="612"/>
      <c r="N90" s="98"/>
      <c r="O90" s="66"/>
      <c r="P90" s="66"/>
      <c r="Q90" s="66"/>
      <c r="R90" s="66"/>
      <c r="S90" s="66"/>
      <c r="T90" s="99"/>
      <c r="U90" s="175"/>
    </row>
    <row r="91" spans="1:21" ht="84" customHeight="1" thickBot="1" x14ac:dyDescent="0.4">
      <c r="A91" s="175"/>
      <c r="B91" s="100"/>
      <c r="C91" s="692"/>
      <c r="D91" s="707"/>
      <c r="E91" s="704"/>
      <c r="F91" s="522" t="s">
        <v>743</v>
      </c>
      <c r="G91" s="523">
        <v>0</v>
      </c>
      <c r="H91" s="658"/>
      <c r="I91" s="668"/>
      <c r="J91" s="266"/>
      <c r="K91" s="645"/>
      <c r="L91" s="630"/>
      <c r="M91" s="612"/>
      <c r="N91" s="98"/>
      <c r="O91" s="66"/>
      <c r="P91" s="66"/>
      <c r="Q91" s="66"/>
      <c r="R91" s="66"/>
      <c r="S91" s="66"/>
      <c r="T91" s="99"/>
      <c r="U91" s="175"/>
    </row>
    <row r="92" spans="1:21" ht="47.25" customHeight="1" x14ac:dyDescent="0.35">
      <c r="A92" s="175"/>
      <c r="B92" s="436" t="s">
        <v>1</v>
      </c>
      <c r="C92" s="191" t="s">
        <v>96</v>
      </c>
      <c r="D92" s="708" t="s">
        <v>96</v>
      </c>
      <c r="E92" s="696" t="s">
        <v>746</v>
      </c>
      <c r="F92" s="524" t="s">
        <v>747</v>
      </c>
      <c r="G92" s="525">
        <v>3</v>
      </c>
      <c r="H92" s="656" t="s">
        <v>5</v>
      </c>
      <c r="I92" s="659" t="str">
        <f>IF($E$87&lt;&gt;"I have an irrigated surface water production system that is flood prone","",IF(H92="","No Answer",(IF(H92="a",3,(IF(H92="b",2,(IF(H92="c",1,(IF(H92="d",0,))))))))))</f>
        <v/>
      </c>
      <c r="J92" s="530"/>
      <c r="K92" s="669" t="str">
        <f>IF(I92="","",I92)</f>
        <v/>
      </c>
      <c r="L92" s="631" t="str">
        <f>IF(I92="No Answer","",IF(I92&gt;=1,"Y","N"))</f>
        <v>Y</v>
      </c>
      <c r="M92" s="612"/>
      <c r="N92" s="98"/>
      <c r="O92" s="66"/>
      <c r="P92" s="66"/>
      <c r="Q92" s="66"/>
      <c r="R92" s="66"/>
      <c r="S92" s="66"/>
      <c r="T92" s="99"/>
      <c r="U92" s="175"/>
    </row>
    <row r="93" spans="1:21" ht="29" x14ac:dyDescent="0.35">
      <c r="A93" s="175"/>
      <c r="B93" s="436"/>
      <c r="C93" s="445"/>
      <c r="D93" s="709"/>
      <c r="E93" s="697"/>
      <c r="F93" s="518" t="s">
        <v>748</v>
      </c>
      <c r="G93" s="517">
        <v>2</v>
      </c>
      <c r="H93" s="657"/>
      <c r="I93" s="660"/>
      <c r="J93" s="265"/>
      <c r="K93" s="670"/>
      <c r="L93" s="629"/>
      <c r="M93" s="612"/>
      <c r="N93" s="98"/>
      <c r="O93" s="66"/>
      <c r="P93" s="66"/>
      <c r="Q93" s="66"/>
      <c r="R93" s="66"/>
      <c r="S93" s="66"/>
      <c r="T93" s="99"/>
      <c r="U93" s="175"/>
    </row>
    <row r="94" spans="1:21" ht="43.5" x14ac:dyDescent="0.35">
      <c r="A94" s="175"/>
      <c r="B94" s="436"/>
      <c r="C94" s="691" t="s">
        <v>135</v>
      </c>
      <c r="D94" s="709"/>
      <c r="E94" s="697"/>
      <c r="F94" s="520" t="s">
        <v>749</v>
      </c>
      <c r="G94" s="521" t="s">
        <v>895</v>
      </c>
      <c r="H94" s="657"/>
      <c r="I94" s="660"/>
      <c r="J94" s="531"/>
      <c r="K94" s="670"/>
      <c r="L94" s="629"/>
      <c r="M94" s="612"/>
      <c r="N94" s="98"/>
      <c r="O94" s="66"/>
      <c r="P94" s="66"/>
      <c r="Q94" s="66"/>
      <c r="R94" s="66"/>
      <c r="S94" s="66"/>
      <c r="T94" s="99"/>
      <c r="U94" s="175"/>
    </row>
    <row r="95" spans="1:21" ht="15.75" customHeight="1" thickBot="1" x14ac:dyDescent="0.4">
      <c r="A95" s="175"/>
      <c r="B95" s="100"/>
      <c r="C95" s="692"/>
      <c r="D95" s="710"/>
      <c r="E95" s="698"/>
      <c r="F95" s="522" t="s">
        <v>743</v>
      </c>
      <c r="G95" s="523">
        <v>0</v>
      </c>
      <c r="H95" s="658"/>
      <c r="I95" s="661"/>
      <c r="J95" s="266"/>
      <c r="K95" s="671"/>
      <c r="L95" s="630"/>
      <c r="M95" s="612"/>
      <c r="N95" s="98"/>
      <c r="O95" s="66"/>
      <c r="P95" s="66"/>
      <c r="Q95" s="66"/>
      <c r="R95" s="66"/>
      <c r="S95" s="66"/>
      <c r="T95" s="99"/>
      <c r="U95" s="175"/>
    </row>
    <row r="96" spans="1:21" ht="46.9" customHeight="1" x14ac:dyDescent="0.35">
      <c r="A96" s="175"/>
      <c r="B96" s="436" t="s">
        <v>2</v>
      </c>
      <c r="C96" s="191" t="s">
        <v>87</v>
      </c>
      <c r="D96" s="708" t="s">
        <v>87</v>
      </c>
      <c r="E96" s="696" t="s">
        <v>750</v>
      </c>
      <c r="F96" s="516" t="s">
        <v>751</v>
      </c>
      <c r="G96" s="517">
        <v>3</v>
      </c>
      <c r="H96" s="656" t="s">
        <v>3</v>
      </c>
      <c r="I96" s="662" t="str">
        <f>IF($E$87&lt;&gt;" I have an irrigated surface/ground water production system that is not flood-prone","",IF(H96="","No Answer",(IF(H96="a",3,(IF(H96="b",2,(IF(H96="c",1,(IF(H96="d",0,))))))))))</f>
        <v/>
      </c>
      <c r="J96" s="526"/>
      <c r="K96" s="646" t="str">
        <f>IF(I96="","",I96)</f>
        <v/>
      </c>
      <c r="L96" s="632" t="str">
        <f>IF(I96="No Answer","",IF(I96&gt;=1,"Y","N"))</f>
        <v>Y</v>
      </c>
      <c r="M96" s="612"/>
      <c r="N96" s="98"/>
      <c r="O96" s="66"/>
      <c r="P96" s="66"/>
      <c r="Q96" s="66"/>
      <c r="R96" s="66"/>
      <c r="S96" s="66"/>
      <c r="T96" s="99"/>
      <c r="U96" s="175"/>
    </row>
    <row r="97" spans="1:23" ht="23.5" customHeight="1" x14ac:dyDescent="0.35">
      <c r="A97" s="175"/>
      <c r="B97" s="436"/>
      <c r="C97" s="445"/>
      <c r="D97" s="709"/>
      <c r="E97" s="699"/>
      <c r="F97" s="518" t="s">
        <v>752</v>
      </c>
      <c r="G97" s="517">
        <v>2</v>
      </c>
      <c r="H97" s="657"/>
      <c r="I97" s="663"/>
      <c r="J97" s="527"/>
      <c r="K97" s="647"/>
      <c r="L97" s="633"/>
      <c r="M97" s="612"/>
      <c r="N97" s="98"/>
      <c r="O97" s="66"/>
      <c r="P97" s="66"/>
      <c r="Q97" s="66"/>
      <c r="R97" s="66"/>
      <c r="S97" s="66"/>
      <c r="T97" s="99"/>
      <c r="U97" s="175"/>
    </row>
    <row r="98" spans="1:23" ht="49.9" customHeight="1" x14ac:dyDescent="0.35">
      <c r="A98" s="175"/>
      <c r="B98" s="436"/>
      <c r="C98" s="691" t="s">
        <v>135</v>
      </c>
      <c r="D98" s="709"/>
      <c r="E98" s="699"/>
      <c r="F98" s="520" t="s">
        <v>753</v>
      </c>
      <c r="G98" s="521" t="s">
        <v>895</v>
      </c>
      <c r="H98" s="657"/>
      <c r="I98" s="663"/>
      <c r="J98" s="527"/>
      <c r="K98" s="647"/>
      <c r="L98" s="633"/>
      <c r="M98" s="612"/>
      <c r="N98" s="98"/>
      <c r="O98" s="66"/>
      <c r="P98" s="66"/>
      <c r="Q98" s="66"/>
      <c r="R98" s="66"/>
      <c r="S98" s="66"/>
      <c r="T98" s="99"/>
      <c r="U98" s="175"/>
    </row>
    <row r="99" spans="1:23" ht="63.4" customHeight="1" thickBot="1" x14ac:dyDescent="0.4">
      <c r="A99" s="175"/>
      <c r="B99" s="100"/>
      <c r="C99" s="692"/>
      <c r="D99" s="710"/>
      <c r="E99" s="700"/>
      <c r="F99" s="522" t="s">
        <v>743</v>
      </c>
      <c r="G99" s="523">
        <v>0</v>
      </c>
      <c r="H99" s="658"/>
      <c r="I99" s="664"/>
      <c r="J99" s="528"/>
      <c r="K99" s="648"/>
      <c r="L99" s="634"/>
      <c r="M99" s="611"/>
      <c r="N99" s="98"/>
      <c r="O99" s="66"/>
      <c r="P99" s="66"/>
      <c r="Q99" s="66"/>
      <c r="R99" s="66"/>
      <c r="S99" s="66"/>
      <c r="T99" s="99"/>
      <c r="U99" s="175"/>
    </row>
    <row r="100" spans="1:23" ht="51" customHeight="1" thickBot="1" x14ac:dyDescent="0.4">
      <c r="A100" s="175"/>
      <c r="B100" s="435">
        <v>11</v>
      </c>
      <c r="C100" s="538" t="s">
        <v>968</v>
      </c>
      <c r="D100" s="567" t="s">
        <v>956</v>
      </c>
      <c r="E100" s="609" t="s">
        <v>755</v>
      </c>
      <c r="F100" s="446" t="s">
        <v>756</v>
      </c>
      <c r="G100" s="88" t="s">
        <v>80</v>
      </c>
      <c r="H100" s="613" t="s">
        <v>5</v>
      </c>
      <c r="I100" s="616">
        <f>IF(H100="","No Answer",IF(E35="No","Not applicable",(IF(H100="a","Not Applicable",(IF(H100="b",3,(IF(H100="c",2,IF(H100="d",1,(IF(H100="e",0,)))))))))))</f>
        <v>3</v>
      </c>
      <c r="J100" s="262"/>
      <c r="K100" s="606">
        <f>IF($F$35="On","Not Applicable",I100)</f>
        <v>3</v>
      </c>
      <c r="L100" s="616" t="str">
        <f>IF(I100="No Answer","",IF(I100&gt;=2,"Y","N"))</f>
        <v>Y</v>
      </c>
      <c r="M100" s="624">
        <v>3</v>
      </c>
      <c r="N100" s="89"/>
      <c r="O100" s="90"/>
      <c r="P100" s="90" t="s">
        <v>30</v>
      </c>
      <c r="Q100" s="90"/>
      <c r="R100" s="90"/>
      <c r="S100" s="90"/>
      <c r="T100" s="91"/>
      <c r="U100" s="175"/>
      <c r="W100" s="122"/>
    </row>
    <row r="101" spans="1:23" ht="19.149999999999999" customHeight="1" x14ac:dyDescent="0.35">
      <c r="A101" s="175"/>
      <c r="B101" s="436"/>
      <c r="C101" s="123"/>
      <c r="D101" s="123"/>
      <c r="E101" s="610"/>
      <c r="F101" s="93" t="s">
        <v>757</v>
      </c>
      <c r="G101" s="230">
        <v>3</v>
      </c>
      <c r="H101" s="614"/>
      <c r="I101" s="617"/>
      <c r="J101" s="267"/>
      <c r="K101" s="607"/>
      <c r="L101" s="617"/>
      <c r="M101" s="612"/>
      <c r="N101" s="98"/>
      <c r="O101" s="66"/>
      <c r="P101" s="66"/>
      <c r="Q101" s="66"/>
      <c r="R101" s="66"/>
      <c r="S101" s="66"/>
      <c r="T101" s="99"/>
      <c r="U101" s="175"/>
      <c r="W101" s="122"/>
    </row>
    <row r="102" spans="1:23" ht="46.9" customHeight="1" x14ac:dyDescent="0.35">
      <c r="A102" s="175"/>
      <c r="B102" s="436"/>
      <c r="C102" s="123"/>
      <c r="D102" s="123"/>
      <c r="E102" s="610"/>
      <c r="F102" s="93" t="s">
        <v>758</v>
      </c>
      <c r="G102" s="230" t="s">
        <v>896</v>
      </c>
      <c r="H102" s="614"/>
      <c r="I102" s="617"/>
      <c r="J102" s="267"/>
      <c r="K102" s="607"/>
      <c r="L102" s="617"/>
      <c r="M102" s="612"/>
      <c r="N102" s="98"/>
      <c r="O102" s="66"/>
      <c r="P102" s="66"/>
      <c r="Q102" s="66"/>
      <c r="R102" s="66"/>
      <c r="S102" s="66"/>
      <c r="T102" s="99"/>
      <c r="U102" s="175"/>
      <c r="W102" s="122"/>
    </row>
    <row r="103" spans="1:23" ht="18.399999999999999" customHeight="1" x14ac:dyDescent="0.35">
      <c r="A103" s="175"/>
      <c r="B103" s="92"/>
      <c r="C103" s="123"/>
      <c r="D103" s="123"/>
      <c r="E103" s="610"/>
      <c r="F103" s="93" t="s">
        <v>759</v>
      </c>
      <c r="G103" s="94">
        <v>1</v>
      </c>
      <c r="H103" s="614"/>
      <c r="I103" s="617"/>
      <c r="J103" s="263"/>
      <c r="K103" s="607"/>
      <c r="L103" s="617"/>
      <c r="M103" s="612"/>
      <c r="N103" s="124" t="s">
        <v>35</v>
      </c>
      <c r="O103" s="125"/>
      <c r="P103" s="125"/>
      <c r="Q103" s="125"/>
      <c r="R103" s="125"/>
      <c r="S103" s="125"/>
      <c r="T103" s="126"/>
      <c r="U103" s="175"/>
    </row>
    <row r="104" spans="1:23" ht="19.899999999999999" customHeight="1" thickBot="1" x14ac:dyDescent="0.4">
      <c r="A104" s="175"/>
      <c r="B104" s="92"/>
      <c r="C104" s="127" t="s">
        <v>135</v>
      </c>
      <c r="D104" s="127"/>
      <c r="E104" s="619"/>
      <c r="F104" s="101" t="s">
        <v>715</v>
      </c>
      <c r="G104" s="94">
        <v>0</v>
      </c>
      <c r="H104" s="615"/>
      <c r="I104" s="618"/>
      <c r="J104" s="263"/>
      <c r="K104" s="608"/>
      <c r="L104" s="618"/>
      <c r="M104" s="611"/>
      <c r="N104" s="98"/>
      <c r="O104" s="66"/>
      <c r="P104" s="66"/>
      <c r="Q104" s="66"/>
      <c r="R104" s="66"/>
      <c r="S104" s="66"/>
      <c r="T104" s="99"/>
      <c r="U104" s="175"/>
    </row>
    <row r="105" spans="1:23" ht="66" customHeight="1" x14ac:dyDescent="0.35">
      <c r="A105" s="175"/>
      <c r="B105" s="435">
        <v>12</v>
      </c>
      <c r="C105" s="538" t="s">
        <v>88</v>
      </c>
      <c r="D105" s="568" t="s">
        <v>88</v>
      </c>
      <c r="E105" s="609" t="s">
        <v>760</v>
      </c>
      <c r="F105" s="87" t="s">
        <v>756</v>
      </c>
      <c r="G105" s="88" t="s">
        <v>80</v>
      </c>
      <c r="H105" s="613" t="s">
        <v>5</v>
      </c>
      <c r="I105" s="616">
        <f>IF(H105="","No Answer",IF(E35="No","Not applicable",(IF(H105="a","Not applicable",(IF(H105="b",3,(IF(H105="c",2,(IF(H105="d",1,(IF(H105="e",0,))))))))))))</f>
        <v>3</v>
      </c>
      <c r="J105" s="262"/>
      <c r="K105" s="606">
        <f>IF($F$35="On","Not Applicable",I105)</f>
        <v>3</v>
      </c>
      <c r="L105" s="616" t="str">
        <f>IF(I105="No Answer","",IF(I105&gt;=1,"Y","N"))</f>
        <v>Y</v>
      </c>
      <c r="M105" s="624">
        <v>3</v>
      </c>
      <c r="N105" s="89"/>
      <c r="O105" s="90" t="s">
        <v>30</v>
      </c>
      <c r="P105" s="90" t="s">
        <v>30</v>
      </c>
      <c r="Q105" s="90"/>
      <c r="R105" s="90"/>
      <c r="S105" s="90"/>
      <c r="T105" s="91"/>
      <c r="U105" s="175"/>
    </row>
    <row r="106" spans="1:23" ht="48.4" customHeight="1" x14ac:dyDescent="0.35">
      <c r="A106" s="175"/>
      <c r="B106" s="436"/>
      <c r="C106" s="128"/>
      <c r="D106" s="128"/>
      <c r="E106" s="610"/>
      <c r="F106" s="93" t="s">
        <v>761</v>
      </c>
      <c r="G106" s="230">
        <v>3</v>
      </c>
      <c r="H106" s="614"/>
      <c r="I106" s="617"/>
      <c r="J106" s="267"/>
      <c r="K106" s="607"/>
      <c r="L106" s="617"/>
      <c r="M106" s="612"/>
      <c r="N106" s="98"/>
      <c r="O106" s="66"/>
      <c r="P106" s="66"/>
      <c r="Q106" s="66"/>
      <c r="R106" s="66"/>
      <c r="S106" s="66"/>
      <c r="T106" s="99"/>
      <c r="U106" s="175"/>
    </row>
    <row r="107" spans="1:23" ht="34.15" customHeight="1" x14ac:dyDescent="0.35">
      <c r="A107" s="175"/>
      <c r="B107" s="436"/>
      <c r="C107" s="128"/>
      <c r="D107" s="128"/>
      <c r="E107" s="610"/>
      <c r="F107" s="93" t="s">
        <v>762</v>
      </c>
      <c r="G107" s="230">
        <v>2</v>
      </c>
      <c r="H107" s="614"/>
      <c r="I107" s="617"/>
      <c r="J107" s="267"/>
      <c r="K107" s="607"/>
      <c r="L107" s="617"/>
      <c r="M107" s="612"/>
      <c r="N107" s="98"/>
      <c r="O107" s="66"/>
      <c r="P107" s="66"/>
      <c r="Q107" s="66"/>
      <c r="R107" s="66"/>
      <c r="S107" s="66"/>
      <c r="T107" s="99"/>
      <c r="U107" s="175"/>
    </row>
    <row r="108" spans="1:23" ht="72.5" x14ac:dyDescent="0.35">
      <c r="A108" s="175"/>
      <c r="B108" s="92"/>
      <c r="C108" s="128"/>
      <c r="D108" s="128"/>
      <c r="E108" s="610"/>
      <c r="F108" s="93" t="s">
        <v>763</v>
      </c>
      <c r="G108" s="94" t="s">
        <v>895</v>
      </c>
      <c r="H108" s="614"/>
      <c r="I108" s="617"/>
      <c r="J108" s="263"/>
      <c r="K108" s="607"/>
      <c r="L108" s="617"/>
      <c r="M108" s="612"/>
      <c r="N108" s="124" t="s">
        <v>35</v>
      </c>
      <c r="O108" s="129"/>
      <c r="P108" s="129"/>
      <c r="Q108" s="129"/>
      <c r="R108" s="129"/>
      <c r="S108" s="129"/>
      <c r="T108" s="130"/>
      <c r="U108" s="175"/>
    </row>
    <row r="109" spans="1:23" ht="18.399999999999999" customHeight="1" thickBot="1" x14ac:dyDescent="0.4">
      <c r="A109" s="175"/>
      <c r="B109" s="92"/>
      <c r="C109" s="192" t="s">
        <v>135</v>
      </c>
      <c r="D109" s="192"/>
      <c r="E109" s="619"/>
      <c r="F109" s="101" t="s">
        <v>715</v>
      </c>
      <c r="G109" s="102">
        <v>0</v>
      </c>
      <c r="H109" s="615"/>
      <c r="I109" s="618"/>
      <c r="J109" s="264"/>
      <c r="K109" s="608"/>
      <c r="L109" s="618"/>
      <c r="M109" s="611"/>
      <c r="N109" s="98"/>
      <c r="O109" s="66"/>
      <c r="P109" s="66"/>
      <c r="Q109" s="66"/>
      <c r="R109" s="66"/>
      <c r="S109" s="66"/>
      <c r="T109" s="99"/>
      <c r="U109" s="175"/>
    </row>
    <row r="110" spans="1:23" ht="34.15" customHeight="1" x14ac:dyDescent="0.35">
      <c r="A110" s="175"/>
      <c r="B110" s="435">
        <v>13</v>
      </c>
      <c r="C110" s="582" t="s">
        <v>89</v>
      </c>
      <c r="D110" s="582" t="s">
        <v>89</v>
      </c>
      <c r="E110" s="609" t="s">
        <v>764</v>
      </c>
      <c r="F110" s="93" t="s">
        <v>756</v>
      </c>
      <c r="G110" s="88" t="s">
        <v>80</v>
      </c>
      <c r="H110" s="613" t="s">
        <v>5</v>
      </c>
      <c r="I110" s="616">
        <f>IF(H110="","No Answer",IF(E35="No","Not applicable",(IF(H110="a","Not applicable",(IF(H110="b",3,(IF(H110="c",2,(IF(H110="d",1,(IF(H110="e",0,))))))))))))</f>
        <v>3</v>
      </c>
      <c r="J110" s="262"/>
      <c r="K110" s="606">
        <f>IF($F$35="On","Not Applicable",I110)</f>
        <v>3</v>
      </c>
      <c r="L110" s="616" t="str">
        <f>IF(I110="No Answer","",IF(I110&gt;=2,"Y","N"))</f>
        <v>Y</v>
      </c>
      <c r="M110" s="624">
        <v>3</v>
      </c>
      <c r="N110" s="89"/>
      <c r="O110" s="90"/>
      <c r="P110" s="90" t="s">
        <v>30</v>
      </c>
      <c r="Q110" s="90"/>
      <c r="R110" s="90" t="s">
        <v>30</v>
      </c>
      <c r="S110" s="90"/>
      <c r="T110" s="91"/>
      <c r="U110" s="175"/>
    </row>
    <row r="111" spans="1:23" ht="34.15" customHeight="1" x14ac:dyDescent="0.35">
      <c r="A111" s="175"/>
      <c r="B111" s="436"/>
      <c r="C111" s="583"/>
      <c r="D111" s="583"/>
      <c r="E111" s="610"/>
      <c r="F111" s="93" t="s">
        <v>765</v>
      </c>
      <c r="G111" s="230">
        <v>3</v>
      </c>
      <c r="H111" s="614"/>
      <c r="I111" s="617"/>
      <c r="J111" s="267"/>
      <c r="K111" s="607"/>
      <c r="L111" s="617"/>
      <c r="M111" s="612"/>
      <c r="N111" s="98"/>
      <c r="O111" s="66"/>
      <c r="P111" s="66"/>
      <c r="Q111" s="66"/>
      <c r="R111" s="66"/>
      <c r="S111" s="66"/>
      <c r="T111" s="99"/>
      <c r="U111" s="175"/>
    </row>
    <row r="112" spans="1:23" ht="60.4" customHeight="1" x14ac:dyDescent="0.35">
      <c r="A112" s="175"/>
      <c r="B112" s="92"/>
      <c r="C112" s="583"/>
      <c r="D112" s="583"/>
      <c r="E112" s="610"/>
      <c r="F112" s="93" t="s">
        <v>766</v>
      </c>
      <c r="G112" s="94" t="s">
        <v>896</v>
      </c>
      <c r="H112" s="614"/>
      <c r="I112" s="617"/>
      <c r="J112" s="263"/>
      <c r="K112" s="607"/>
      <c r="L112" s="617"/>
      <c r="M112" s="612"/>
      <c r="N112" s="131" t="s">
        <v>35</v>
      </c>
      <c r="O112" s="132"/>
      <c r="P112" s="132"/>
      <c r="Q112" s="132"/>
      <c r="R112" s="132"/>
      <c r="S112" s="132"/>
      <c r="T112" s="133"/>
      <c r="U112" s="175"/>
    </row>
    <row r="113" spans="1:21" ht="45.4" customHeight="1" thickBot="1" x14ac:dyDescent="0.4">
      <c r="A113" s="175"/>
      <c r="B113" s="92"/>
      <c r="C113" s="535"/>
      <c r="D113" s="535"/>
      <c r="E113" s="610"/>
      <c r="F113" s="137" t="s">
        <v>767</v>
      </c>
      <c r="G113" s="94">
        <v>1</v>
      </c>
      <c r="H113" s="614"/>
      <c r="I113" s="617"/>
      <c r="J113" s="263"/>
      <c r="K113" s="607"/>
      <c r="L113" s="617"/>
      <c r="M113" s="612"/>
      <c r="N113" s="447"/>
      <c r="O113" s="448"/>
      <c r="P113" s="448"/>
      <c r="Q113" s="448"/>
      <c r="R113" s="448"/>
      <c r="S113" s="448"/>
      <c r="T113" s="449"/>
      <c r="U113" s="175"/>
    </row>
    <row r="114" spans="1:21" ht="19.149999999999999" customHeight="1" thickBot="1" x14ac:dyDescent="0.4">
      <c r="A114" s="175"/>
      <c r="B114" s="92"/>
      <c r="C114" s="127" t="s">
        <v>135</v>
      </c>
      <c r="D114" s="127"/>
      <c r="E114" s="729"/>
      <c r="F114" s="452" t="s">
        <v>715</v>
      </c>
      <c r="G114" s="140">
        <v>0</v>
      </c>
      <c r="H114" s="730"/>
      <c r="I114" s="672"/>
      <c r="J114" s="268"/>
      <c r="K114" s="676"/>
      <c r="L114" s="672"/>
      <c r="M114" s="611"/>
      <c r="N114" s="98"/>
      <c r="O114" s="66"/>
      <c r="P114" s="66"/>
      <c r="Q114" s="66"/>
      <c r="R114" s="66"/>
      <c r="S114" s="66"/>
      <c r="T114" s="99"/>
      <c r="U114" s="175"/>
    </row>
    <row r="115" spans="1:21" ht="32.65" customHeight="1" x14ac:dyDescent="0.35">
      <c r="A115" s="175"/>
      <c r="B115" s="485">
        <v>14</v>
      </c>
      <c r="C115" s="600" t="s">
        <v>93</v>
      </c>
      <c r="D115" s="582" t="s">
        <v>93</v>
      </c>
      <c r="E115" s="723" t="s">
        <v>940</v>
      </c>
      <c r="F115" s="486" t="s">
        <v>756</v>
      </c>
      <c r="G115" s="487" t="s">
        <v>80</v>
      </c>
      <c r="H115" s="673" t="s">
        <v>5</v>
      </c>
      <c r="I115" s="637">
        <f>IF(H115="","No Answer",IF(H115="a","Not applicable",(IF(H115="b",3,(IF(H115="c",3,(IF(H115="d",2,(IF(H115="e",1,(IF(H115="f",0,"NA"))))))))))))</f>
        <v>3</v>
      </c>
      <c r="J115" s="488"/>
      <c r="K115" s="677">
        <f>IF($F$35="On","Not Applicable",I115)</f>
        <v>3</v>
      </c>
      <c r="L115" s="677" t="str">
        <f>IF(I115="No Answer","",IF(I115&gt;=2,"Y","N"))</f>
        <v>Y</v>
      </c>
      <c r="M115" s="625">
        <v>3</v>
      </c>
      <c r="N115" s="89"/>
      <c r="O115" s="90"/>
      <c r="P115" s="90" t="s">
        <v>30</v>
      </c>
      <c r="Q115" s="90" t="s">
        <v>30</v>
      </c>
      <c r="R115" s="90"/>
      <c r="S115" s="90"/>
      <c r="T115" s="91"/>
      <c r="U115" s="175"/>
    </row>
    <row r="116" spans="1:21" ht="58" x14ac:dyDescent="0.35">
      <c r="A116" s="175"/>
      <c r="B116" s="489"/>
      <c r="C116" s="601"/>
      <c r="D116" s="583"/>
      <c r="E116" s="724"/>
      <c r="F116" s="486" t="s">
        <v>898</v>
      </c>
      <c r="G116" s="487">
        <v>3</v>
      </c>
      <c r="H116" s="674"/>
      <c r="I116" s="638"/>
      <c r="J116" s="488"/>
      <c r="K116" s="678"/>
      <c r="L116" s="678"/>
      <c r="M116" s="626"/>
      <c r="N116" s="124" t="s">
        <v>35</v>
      </c>
      <c r="O116" s="134"/>
      <c r="P116" s="134"/>
      <c r="Q116" s="134"/>
      <c r="R116" s="134"/>
      <c r="S116" s="134"/>
      <c r="T116" s="135"/>
      <c r="U116" s="175"/>
    </row>
    <row r="117" spans="1:21" ht="29" x14ac:dyDescent="0.35">
      <c r="A117" s="175"/>
      <c r="B117" s="489"/>
      <c r="C117" s="601"/>
      <c r="D117" s="583"/>
      <c r="E117" s="724"/>
      <c r="F117" s="486" t="s">
        <v>897</v>
      </c>
      <c r="G117" s="487">
        <v>3</v>
      </c>
      <c r="H117" s="674"/>
      <c r="I117" s="638"/>
      <c r="J117" s="488"/>
      <c r="K117" s="678"/>
      <c r="L117" s="678"/>
      <c r="M117" s="626"/>
      <c r="N117" s="98"/>
      <c r="O117" s="66"/>
      <c r="P117" s="66"/>
      <c r="Q117" s="66"/>
      <c r="R117" s="66"/>
      <c r="S117" s="66"/>
      <c r="T117" s="99"/>
      <c r="U117" s="175"/>
    </row>
    <row r="118" spans="1:21" ht="87" x14ac:dyDescent="0.35">
      <c r="A118" s="175"/>
      <c r="B118" s="489"/>
      <c r="C118" s="601"/>
      <c r="D118" s="583"/>
      <c r="E118" s="724"/>
      <c r="F118" s="486" t="s">
        <v>941</v>
      </c>
      <c r="G118" s="487" t="s">
        <v>896</v>
      </c>
      <c r="H118" s="674"/>
      <c r="I118" s="638"/>
      <c r="J118" s="488"/>
      <c r="K118" s="678"/>
      <c r="L118" s="678"/>
      <c r="M118" s="626"/>
      <c r="N118" s="98"/>
      <c r="O118" s="66"/>
      <c r="P118" s="66"/>
      <c r="Q118" s="66"/>
      <c r="R118" s="66"/>
      <c r="S118" s="66"/>
      <c r="T118" s="99"/>
      <c r="U118" s="175"/>
    </row>
    <row r="119" spans="1:21" ht="44" thickBot="1" x14ac:dyDescent="0.4">
      <c r="A119" s="175"/>
      <c r="B119" s="489"/>
      <c r="C119" s="601"/>
      <c r="D119" s="585"/>
      <c r="E119" s="724"/>
      <c r="F119" s="486" t="s">
        <v>899</v>
      </c>
      <c r="G119" s="487">
        <v>1</v>
      </c>
      <c r="H119" s="675"/>
      <c r="I119" s="639"/>
      <c r="J119" s="488"/>
      <c r="K119" s="679"/>
      <c r="L119" s="679"/>
      <c r="M119" s="627"/>
      <c r="N119" s="103"/>
      <c r="O119" s="68"/>
      <c r="P119" s="68"/>
      <c r="Q119" s="68"/>
      <c r="R119" s="68"/>
      <c r="S119" s="68"/>
      <c r="T119" s="104"/>
      <c r="U119" s="175"/>
    </row>
    <row r="120" spans="1:21" ht="26.5" thickBot="1" x14ac:dyDescent="0.4">
      <c r="A120" s="175"/>
      <c r="B120" s="490"/>
      <c r="C120" s="602"/>
      <c r="D120" s="558"/>
      <c r="E120" s="725"/>
      <c r="F120" s="491" t="s">
        <v>900</v>
      </c>
      <c r="G120" s="487">
        <v>0</v>
      </c>
      <c r="H120" s="548"/>
      <c r="I120" s="544"/>
      <c r="J120" s="488"/>
      <c r="K120" s="546"/>
      <c r="L120" s="546"/>
      <c r="M120" s="453"/>
      <c r="N120" s="68"/>
      <c r="O120" s="68"/>
      <c r="P120" s="68"/>
      <c r="Q120" s="68"/>
      <c r="R120" s="68"/>
      <c r="S120" s="68"/>
      <c r="T120" s="104"/>
      <c r="U120" s="175"/>
    </row>
    <row r="121" spans="1:21" ht="31.5" thickBot="1" x14ac:dyDescent="0.4">
      <c r="A121" s="84"/>
      <c r="B121" s="85" t="s">
        <v>56</v>
      </c>
      <c r="C121" s="454"/>
      <c r="D121" s="454"/>
      <c r="E121" s="455"/>
      <c r="F121" s="455"/>
      <c r="G121" s="455"/>
      <c r="H121" s="456"/>
      <c r="I121" s="455"/>
      <c r="J121" s="455"/>
      <c r="K121" s="455"/>
      <c r="L121" s="455"/>
      <c r="M121" s="85"/>
      <c r="N121" s="85"/>
      <c r="O121" s="85"/>
      <c r="P121" s="85"/>
      <c r="Q121" s="85"/>
      <c r="R121" s="85"/>
      <c r="S121" s="85"/>
      <c r="T121" s="86"/>
      <c r="U121" s="175"/>
    </row>
    <row r="122" spans="1:21" ht="63" customHeight="1" x14ac:dyDescent="0.35">
      <c r="A122" s="175"/>
      <c r="B122" s="435">
        <v>15</v>
      </c>
      <c r="C122" s="582" t="s">
        <v>769</v>
      </c>
      <c r="D122" s="582" t="s">
        <v>957</v>
      </c>
      <c r="E122" s="609" t="s">
        <v>768</v>
      </c>
      <c r="F122" s="87" t="s">
        <v>770</v>
      </c>
      <c r="G122" s="88">
        <v>6</v>
      </c>
      <c r="H122" s="613" t="s">
        <v>6</v>
      </c>
      <c r="I122" s="616">
        <f>IF(H122="","No Answer",(IF(H122="a",6,(IF(H122="b",4,(IF(H122="c",2,(IF(H122="d",0)))))))))</f>
        <v>6</v>
      </c>
      <c r="J122" s="262"/>
      <c r="K122" s="606">
        <f>IF(H122="","",I122)</f>
        <v>6</v>
      </c>
      <c r="L122" s="616" t="str">
        <f>IF(I122="No Answer","",IF(I122&gt;=4,"Y","N"))</f>
        <v>Y</v>
      </c>
      <c r="M122" s="624">
        <v>6</v>
      </c>
      <c r="N122" s="89" t="s">
        <v>30</v>
      </c>
      <c r="O122" s="90"/>
      <c r="P122" s="90" t="s">
        <v>30</v>
      </c>
      <c r="Q122" s="90" t="s">
        <v>30</v>
      </c>
      <c r="R122" s="90"/>
      <c r="S122" s="90" t="s">
        <v>30</v>
      </c>
      <c r="T122" s="91"/>
      <c r="U122" s="175"/>
    </row>
    <row r="123" spans="1:21" ht="70.5" customHeight="1" x14ac:dyDescent="0.35">
      <c r="A123" s="175"/>
      <c r="B123" s="92"/>
      <c r="C123" s="583"/>
      <c r="D123" s="583"/>
      <c r="E123" s="610"/>
      <c r="F123" s="93" t="s">
        <v>771</v>
      </c>
      <c r="G123" s="94" t="s">
        <v>921</v>
      </c>
      <c r="H123" s="614"/>
      <c r="I123" s="617"/>
      <c r="J123" s="263"/>
      <c r="K123" s="607"/>
      <c r="L123" s="617"/>
      <c r="M123" s="612"/>
      <c r="N123" s="95"/>
      <c r="O123" s="96"/>
      <c r="P123" s="96"/>
      <c r="Q123" s="96"/>
      <c r="R123" s="96"/>
      <c r="S123" s="96"/>
      <c r="T123" s="97"/>
      <c r="U123" s="175"/>
    </row>
    <row r="124" spans="1:21" ht="63" customHeight="1" x14ac:dyDescent="0.35">
      <c r="A124" s="175"/>
      <c r="B124" s="92"/>
      <c r="C124" s="583"/>
      <c r="D124" s="583"/>
      <c r="E124" s="610"/>
      <c r="F124" s="93" t="s">
        <v>772</v>
      </c>
      <c r="G124" s="94">
        <v>2</v>
      </c>
      <c r="H124" s="614"/>
      <c r="I124" s="617"/>
      <c r="J124" s="263"/>
      <c r="K124" s="607"/>
      <c r="L124" s="617"/>
      <c r="M124" s="612"/>
      <c r="N124" s="98"/>
      <c r="O124" s="66"/>
      <c r="P124" s="66"/>
      <c r="Q124" s="66"/>
      <c r="R124" s="66"/>
      <c r="S124" s="66"/>
      <c r="T124" s="99"/>
      <c r="U124" s="175"/>
    </row>
    <row r="125" spans="1:21" ht="63" customHeight="1" thickBot="1" x14ac:dyDescent="0.4">
      <c r="A125" s="175"/>
      <c r="B125" s="100"/>
      <c r="C125" s="585"/>
      <c r="D125" s="585"/>
      <c r="E125" s="619"/>
      <c r="F125" s="101" t="s">
        <v>773</v>
      </c>
      <c r="G125" s="102">
        <v>0</v>
      </c>
      <c r="H125" s="615"/>
      <c r="I125" s="618"/>
      <c r="J125" s="264"/>
      <c r="K125" s="608"/>
      <c r="L125" s="618"/>
      <c r="M125" s="611"/>
      <c r="N125" s="98"/>
      <c r="O125" s="66"/>
      <c r="P125" s="66"/>
      <c r="Q125" s="66"/>
      <c r="R125" s="66"/>
      <c r="S125" s="66"/>
      <c r="T125" s="99"/>
      <c r="U125" s="175"/>
    </row>
    <row r="126" spans="1:21" ht="34.9" customHeight="1" x14ac:dyDescent="0.35">
      <c r="A126" s="175"/>
      <c r="B126" s="457">
        <v>16</v>
      </c>
      <c r="C126" s="683" t="s">
        <v>102</v>
      </c>
      <c r="D126" s="582" t="s">
        <v>102</v>
      </c>
      <c r="E126" s="719" t="s">
        <v>774</v>
      </c>
      <c r="F126" s="458" t="s">
        <v>775</v>
      </c>
      <c r="G126" s="459">
        <v>3</v>
      </c>
      <c r="H126" s="613" t="s">
        <v>6</v>
      </c>
      <c r="I126" s="616">
        <f>IF(H126="","No Answer",(IF(H126="a",3,(IF(H126="b",2,(IF(H126="c",2,(IF(H126="d",1,(IF(H126="e",0,)))))))))))</f>
        <v>3</v>
      </c>
      <c r="J126" s="262"/>
      <c r="K126" s="606">
        <f>IF(H126="","",I126)</f>
        <v>3</v>
      </c>
      <c r="L126" s="616" t="str">
        <f>IF(I126="No Answer","",IF(I126&gt;=2,"Y","N"))</f>
        <v>Y</v>
      </c>
      <c r="M126" s="624">
        <v>3</v>
      </c>
      <c r="N126" s="89" t="s">
        <v>30</v>
      </c>
      <c r="O126" s="90"/>
      <c r="P126" s="90" t="s">
        <v>30</v>
      </c>
      <c r="Q126" s="90"/>
      <c r="R126" s="90"/>
      <c r="S126" s="90" t="s">
        <v>30</v>
      </c>
      <c r="T126" s="91"/>
      <c r="U126" s="175"/>
    </row>
    <row r="127" spans="1:21" ht="29" x14ac:dyDescent="0.35">
      <c r="A127" s="175"/>
      <c r="B127" s="460"/>
      <c r="C127" s="684"/>
      <c r="D127" s="583"/>
      <c r="E127" s="720"/>
      <c r="F127" s="439" t="s">
        <v>776</v>
      </c>
      <c r="G127" s="461">
        <v>2</v>
      </c>
      <c r="H127" s="614"/>
      <c r="I127" s="617"/>
      <c r="J127" s="267"/>
      <c r="K127" s="607"/>
      <c r="L127" s="617"/>
      <c r="M127" s="612"/>
      <c r="N127" s="98"/>
      <c r="O127" s="66"/>
      <c r="P127" s="66"/>
      <c r="Q127" s="66"/>
      <c r="R127" s="66"/>
      <c r="S127" s="66"/>
      <c r="T127" s="99"/>
      <c r="U127" s="175"/>
    </row>
    <row r="128" spans="1:21" ht="73" thickBot="1" x14ac:dyDescent="0.4">
      <c r="A128" s="175"/>
      <c r="B128" s="460"/>
      <c r="C128" s="684"/>
      <c r="D128" s="585"/>
      <c r="E128" s="721"/>
      <c r="F128" s="462" t="s">
        <v>777</v>
      </c>
      <c r="G128" s="463" t="s">
        <v>896</v>
      </c>
      <c r="H128" s="614"/>
      <c r="I128" s="617"/>
      <c r="J128" s="263"/>
      <c r="K128" s="607"/>
      <c r="L128" s="617"/>
      <c r="M128" s="612"/>
      <c r="N128" s="98"/>
      <c r="O128" s="66"/>
      <c r="P128" s="66"/>
      <c r="Q128" s="66"/>
      <c r="R128" s="66"/>
      <c r="S128" s="66"/>
      <c r="T128" s="99"/>
      <c r="U128" s="175"/>
    </row>
    <row r="129" spans="1:21" ht="29" x14ac:dyDescent="0.35">
      <c r="A129" s="175"/>
      <c r="B129" s="460"/>
      <c r="C129" s="684"/>
      <c r="D129" s="549"/>
      <c r="E129" s="721"/>
      <c r="F129" s="464" t="s">
        <v>778</v>
      </c>
      <c r="G129" s="465">
        <v>1</v>
      </c>
      <c r="H129" s="614"/>
      <c r="I129" s="617"/>
      <c r="J129" s="268"/>
      <c r="K129" s="607"/>
      <c r="L129" s="617"/>
      <c r="M129" s="612"/>
      <c r="N129" s="98"/>
      <c r="O129" s="66"/>
      <c r="P129" s="66"/>
      <c r="Q129" s="66"/>
      <c r="R129" s="66"/>
      <c r="S129" s="66"/>
      <c r="T129" s="99"/>
      <c r="U129" s="175"/>
    </row>
    <row r="130" spans="1:21" ht="29.5" thickBot="1" x14ac:dyDescent="0.4">
      <c r="A130" s="175"/>
      <c r="B130" s="466"/>
      <c r="C130" s="685"/>
      <c r="D130" s="550"/>
      <c r="E130" s="722"/>
      <c r="F130" s="440" t="s">
        <v>779</v>
      </c>
      <c r="G130" s="467">
        <v>0</v>
      </c>
      <c r="H130" s="615"/>
      <c r="I130" s="618"/>
      <c r="J130" s="264"/>
      <c r="K130" s="608"/>
      <c r="L130" s="618"/>
      <c r="M130" s="611"/>
      <c r="N130" s="103"/>
      <c r="O130" s="68"/>
      <c r="P130" s="68"/>
      <c r="Q130" s="68"/>
      <c r="R130" s="68"/>
      <c r="S130" s="68"/>
      <c r="T130" s="104"/>
      <c r="U130" s="175"/>
    </row>
    <row r="131" spans="1:21" ht="27" customHeight="1" x14ac:dyDescent="0.35">
      <c r="A131" s="175"/>
      <c r="B131" s="435">
        <v>17</v>
      </c>
      <c r="C131" s="586" t="s">
        <v>101</v>
      </c>
      <c r="D131" s="586" t="s">
        <v>101</v>
      </c>
      <c r="E131" s="609" t="s">
        <v>780</v>
      </c>
      <c r="F131" s="87" t="s">
        <v>37</v>
      </c>
      <c r="G131" s="88">
        <v>3</v>
      </c>
      <c r="H131" s="613" t="s">
        <v>6</v>
      </c>
      <c r="I131" s="616">
        <f>IF(H131="","No Answer",(IF(H131="a",3,(IF(H131="b",3,(IF(H131="c",0,)))))))</f>
        <v>3</v>
      </c>
      <c r="J131" s="262"/>
      <c r="K131" s="606">
        <f>IF(H131="","",I131)</f>
        <v>3</v>
      </c>
      <c r="L131" s="616" t="str">
        <f>IF(I131="No Answer","",IF(I131&gt;=2,"Y","N"))</f>
        <v>Y</v>
      </c>
      <c r="M131" s="624">
        <v>3</v>
      </c>
      <c r="N131" s="89" t="s">
        <v>30</v>
      </c>
      <c r="O131" s="90"/>
      <c r="P131" s="90" t="s">
        <v>30</v>
      </c>
      <c r="Q131" s="90"/>
      <c r="R131" s="90"/>
      <c r="S131" s="90"/>
      <c r="T131" s="91"/>
      <c r="U131" s="175"/>
    </row>
    <row r="132" spans="1:21" ht="58" x14ac:dyDescent="0.35">
      <c r="A132" s="175"/>
      <c r="B132" s="436"/>
      <c r="C132" s="587"/>
      <c r="D132" s="587"/>
      <c r="E132" s="612"/>
      <c r="F132" s="136" t="s">
        <v>781</v>
      </c>
      <c r="G132" s="94" t="s">
        <v>914</v>
      </c>
      <c r="H132" s="614"/>
      <c r="I132" s="617"/>
      <c r="J132" s="263"/>
      <c r="K132" s="607"/>
      <c r="L132" s="617"/>
      <c r="M132" s="612"/>
      <c r="N132" s="98"/>
      <c r="O132" s="66"/>
      <c r="P132" s="66"/>
      <c r="Q132" s="66"/>
      <c r="R132" s="66"/>
      <c r="S132" s="66"/>
      <c r="T132" s="99"/>
      <c r="U132" s="175"/>
    </row>
    <row r="133" spans="1:21" ht="33.4" customHeight="1" thickBot="1" x14ac:dyDescent="0.4">
      <c r="A133" s="175"/>
      <c r="B133" s="100"/>
      <c r="C133" s="588"/>
      <c r="D133" s="588"/>
      <c r="E133" s="611"/>
      <c r="F133" s="137" t="s">
        <v>782</v>
      </c>
      <c r="G133" s="102">
        <v>0</v>
      </c>
      <c r="H133" s="615"/>
      <c r="I133" s="618"/>
      <c r="J133" s="264"/>
      <c r="K133" s="608"/>
      <c r="L133" s="618"/>
      <c r="M133" s="611"/>
      <c r="N133" s="103"/>
      <c r="O133" s="68"/>
      <c r="P133" s="68"/>
      <c r="Q133" s="68"/>
      <c r="R133" s="68"/>
      <c r="S133" s="68"/>
      <c r="T133" s="104"/>
      <c r="U133" s="175"/>
    </row>
    <row r="134" spans="1:21" ht="31.5" thickBot="1" x14ac:dyDescent="0.4">
      <c r="A134" s="84"/>
      <c r="B134" s="85" t="s">
        <v>784</v>
      </c>
      <c r="C134" s="105"/>
      <c r="D134" s="105"/>
      <c r="E134" s="85"/>
      <c r="F134" s="85"/>
      <c r="G134" s="85"/>
      <c r="H134" s="85"/>
      <c r="I134" s="85"/>
      <c r="J134" s="85"/>
      <c r="K134" s="85"/>
      <c r="L134" s="85"/>
      <c r="M134" s="85"/>
      <c r="N134" s="85"/>
      <c r="O134" s="85"/>
      <c r="P134" s="85"/>
      <c r="Q134" s="85"/>
      <c r="R134" s="85"/>
      <c r="S134" s="85"/>
      <c r="T134" s="86"/>
      <c r="U134" s="175"/>
    </row>
    <row r="135" spans="1:21" ht="333" customHeight="1" thickBot="1" x14ac:dyDescent="0.4">
      <c r="A135" s="115"/>
      <c r="B135" s="435">
        <v>18</v>
      </c>
      <c r="C135" s="257" t="s">
        <v>797</v>
      </c>
      <c r="D135" s="557" t="s">
        <v>969</v>
      </c>
      <c r="E135" s="686" t="s">
        <v>783</v>
      </c>
      <c r="F135" s="687"/>
      <c r="G135" s="242"/>
      <c r="H135" s="242"/>
      <c r="I135" s="242"/>
      <c r="J135" s="242"/>
      <c r="K135" s="242"/>
      <c r="L135" s="243"/>
      <c r="M135" s="231"/>
      <c r="N135" s="228"/>
      <c r="O135" s="228"/>
      <c r="P135" s="228"/>
      <c r="Q135" s="228"/>
      <c r="R135" s="228"/>
      <c r="S135" s="228"/>
      <c r="T135" s="229"/>
      <c r="U135" s="175"/>
    </row>
    <row r="136" spans="1:21" ht="28.9" customHeight="1" x14ac:dyDescent="0.35">
      <c r="A136" s="175"/>
      <c r="B136" s="492">
        <v>18.100000000000001</v>
      </c>
      <c r="C136" s="582" t="s">
        <v>970</v>
      </c>
      <c r="D136" s="582" t="s">
        <v>971</v>
      </c>
      <c r="E136" s="591" t="s">
        <v>942</v>
      </c>
      <c r="F136" s="472" t="s">
        <v>785</v>
      </c>
      <c r="G136" s="471">
        <v>3</v>
      </c>
      <c r="H136" s="680" t="s">
        <v>6</v>
      </c>
      <c r="I136" s="640">
        <f>IF(H136="","No Answer",(IF(H136="a",3,(IF(H136="b",3,(IF(H136="c",3,(IF(H136="d",2,(IF(H136="e",1,(IF(H136="f",0)))))))))))))</f>
        <v>3</v>
      </c>
      <c r="J136" s="493"/>
      <c r="K136" s="620">
        <f>IF(H136="","",I136)</f>
        <v>3</v>
      </c>
      <c r="L136" s="640" t="str">
        <f>IF(I136="No Answer","",IF(I136&gt;=2,"Y","N"))</f>
        <v>Y</v>
      </c>
      <c r="M136" s="92">
        <v>3</v>
      </c>
      <c r="N136" s="89" t="s">
        <v>30</v>
      </c>
      <c r="O136" s="90" t="s">
        <v>30</v>
      </c>
      <c r="P136" s="90" t="s">
        <v>30</v>
      </c>
      <c r="Q136" s="90"/>
      <c r="R136" s="90"/>
      <c r="S136" s="90"/>
      <c r="T136" s="91"/>
      <c r="U136" s="175"/>
    </row>
    <row r="137" spans="1:21" ht="101.25" customHeight="1" x14ac:dyDescent="0.35">
      <c r="A137" s="175"/>
      <c r="B137" s="494"/>
      <c r="C137" s="583"/>
      <c r="D137" s="583"/>
      <c r="E137" s="593"/>
      <c r="F137" s="472" t="s">
        <v>943</v>
      </c>
      <c r="G137" s="470">
        <v>3</v>
      </c>
      <c r="H137" s="681"/>
      <c r="I137" s="641"/>
      <c r="J137" s="495"/>
      <c r="K137" s="621"/>
      <c r="L137" s="641"/>
      <c r="M137" s="92"/>
      <c r="N137" s="98"/>
      <c r="O137" s="66"/>
      <c r="P137" s="66"/>
      <c r="Q137" s="66"/>
      <c r="R137" s="66"/>
      <c r="S137" s="66"/>
      <c r="T137" s="99"/>
      <c r="U137" s="175"/>
    </row>
    <row r="138" spans="1:21" ht="56.25" customHeight="1" x14ac:dyDescent="0.35">
      <c r="A138" s="175"/>
      <c r="B138" s="494"/>
      <c r="C138" s="583"/>
      <c r="D138" s="583"/>
      <c r="E138" s="593"/>
      <c r="F138" s="496" t="s">
        <v>931</v>
      </c>
      <c r="G138" s="470">
        <v>3</v>
      </c>
      <c r="H138" s="681"/>
      <c r="I138" s="641"/>
      <c r="J138" s="495"/>
      <c r="K138" s="621"/>
      <c r="L138" s="641"/>
      <c r="M138" s="92"/>
      <c r="N138" s="98"/>
      <c r="O138" s="66"/>
      <c r="P138" s="66"/>
      <c r="Q138" s="66"/>
      <c r="R138" s="66"/>
      <c r="S138" s="66"/>
      <c r="T138" s="99"/>
      <c r="U138" s="175"/>
    </row>
    <row r="139" spans="1:21" ht="30.75" customHeight="1" x14ac:dyDescent="0.35">
      <c r="A139" s="175"/>
      <c r="B139" s="494"/>
      <c r="C139" s="583"/>
      <c r="D139" s="583"/>
      <c r="E139" s="593"/>
      <c r="F139" s="497" t="s">
        <v>932</v>
      </c>
      <c r="G139" s="474" t="s">
        <v>896</v>
      </c>
      <c r="H139" s="681"/>
      <c r="I139" s="641"/>
      <c r="J139" s="556"/>
      <c r="K139" s="621"/>
      <c r="L139" s="641"/>
      <c r="M139" s="92"/>
      <c r="N139" s="98"/>
      <c r="O139" s="66"/>
      <c r="P139" s="66"/>
      <c r="Q139" s="66"/>
      <c r="R139" s="66"/>
      <c r="S139" s="66"/>
      <c r="T139" s="99"/>
      <c r="U139" s="175"/>
    </row>
    <row r="140" spans="1:21" ht="216" customHeight="1" thickBot="1" x14ac:dyDescent="0.4">
      <c r="A140" s="175"/>
      <c r="B140" s="589"/>
      <c r="C140" s="583"/>
      <c r="D140" s="581"/>
      <c r="E140" s="593"/>
      <c r="F140" s="496" t="s">
        <v>933</v>
      </c>
      <c r="G140" s="499">
        <v>1</v>
      </c>
      <c r="H140" s="681"/>
      <c r="I140" s="641"/>
      <c r="J140" s="556"/>
      <c r="K140" s="682"/>
      <c r="L140" s="641"/>
      <c r="M140" s="92"/>
      <c r="N140" s="98"/>
      <c r="O140" s="66"/>
      <c r="P140" s="66"/>
      <c r="Q140" s="66"/>
      <c r="R140" s="66"/>
      <c r="S140" s="66"/>
      <c r="T140" s="99"/>
      <c r="U140" s="175"/>
    </row>
    <row r="141" spans="1:21" ht="38.25" customHeight="1" thickBot="1" x14ac:dyDescent="0.4">
      <c r="A141" s="175"/>
      <c r="B141" s="590"/>
      <c r="C141" s="585"/>
      <c r="D141" s="580"/>
      <c r="E141" s="728"/>
      <c r="F141" s="501" t="s">
        <v>934</v>
      </c>
      <c r="G141" s="475">
        <v>0</v>
      </c>
      <c r="H141" s="547"/>
      <c r="I141" s="543"/>
      <c r="J141" s="502"/>
      <c r="K141" s="543"/>
      <c r="L141" s="545"/>
      <c r="M141" s="92"/>
      <c r="N141" s="98"/>
      <c r="O141" s="66"/>
      <c r="P141" s="66"/>
      <c r="Q141" s="66"/>
      <c r="R141" s="66"/>
      <c r="S141" s="66"/>
      <c r="T141" s="99"/>
      <c r="U141" s="175"/>
    </row>
    <row r="142" spans="1:21" ht="30.4" customHeight="1" x14ac:dyDescent="0.35">
      <c r="A142" s="115"/>
      <c r="B142" s="503">
        <v>18.2</v>
      </c>
      <c r="C142" s="582" t="s">
        <v>972</v>
      </c>
      <c r="D142" s="582" t="s">
        <v>973</v>
      </c>
      <c r="E142" s="591" t="s">
        <v>944</v>
      </c>
      <c r="F142" s="468" t="s">
        <v>786</v>
      </c>
      <c r="G142" s="469">
        <v>3</v>
      </c>
      <c r="H142" s="680" t="s">
        <v>6</v>
      </c>
      <c r="I142" s="640">
        <f>IF(H142="","No Answer",(IF(H142="a",3,(IF(H142="b",3,(IF(H142="c",3,(IF(H142="d",2,(IF(H142="e",1,(IF(H142="f",0)))))))))))))</f>
        <v>3</v>
      </c>
      <c r="J142" s="504"/>
      <c r="K142" s="620">
        <f>IF(H142="","",I142)</f>
        <v>3</v>
      </c>
      <c r="L142" s="640" t="str">
        <f>IF(I142="No Answer","",IF(I142&gt;=2,"Y","N"))</f>
        <v>Y</v>
      </c>
      <c r="M142" s="92">
        <v>3</v>
      </c>
      <c r="N142" s="89" t="s">
        <v>30</v>
      </c>
      <c r="O142" s="90" t="s">
        <v>30</v>
      </c>
      <c r="P142" s="90" t="s">
        <v>30</v>
      </c>
      <c r="Q142" s="90"/>
      <c r="R142" s="90"/>
      <c r="S142" s="90"/>
      <c r="T142" s="91"/>
      <c r="U142" s="175"/>
    </row>
    <row r="143" spans="1:21" ht="58" x14ac:dyDescent="0.35">
      <c r="A143" s="115"/>
      <c r="B143" s="505"/>
      <c r="C143" s="583"/>
      <c r="D143" s="583"/>
      <c r="E143" s="593"/>
      <c r="F143" s="472" t="s">
        <v>901</v>
      </c>
      <c r="G143" s="471">
        <v>3</v>
      </c>
      <c r="H143" s="681"/>
      <c r="I143" s="641"/>
      <c r="J143" s="493"/>
      <c r="K143" s="621"/>
      <c r="L143" s="641"/>
      <c r="M143" s="92"/>
      <c r="N143" s="98"/>
      <c r="O143" s="66"/>
      <c r="P143" s="66"/>
      <c r="Q143" s="66"/>
      <c r="R143" s="66"/>
      <c r="S143" s="66"/>
      <c r="T143" s="99"/>
      <c r="U143" s="175"/>
    </row>
    <row r="144" spans="1:21" ht="51" customHeight="1" x14ac:dyDescent="0.35">
      <c r="A144" s="115"/>
      <c r="B144" s="505"/>
      <c r="C144" s="583"/>
      <c r="D144" s="583"/>
      <c r="E144" s="593"/>
      <c r="F144" s="472" t="s">
        <v>902</v>
      </c>
      <c r="G144" s="471">
        <v>3</v>
      </c>
      <c r="H144" s="681"/>
      <c r="I144" s="641"/>
      <c r="J144" s="493"/>
      <c r="K144" s="621"/>
      <c r="L144" s="641"/>
      <c r="M144" s="92"/>
      <c r="N144" s="98"/>
      <c r="O144" s="66"/>
      <c r="P144" s="66"/>
      <c r="Q144" s="66"/>
      <c r="R144" s="66"/>
      <c r="S144" s="66"/>
      <c r="T144" s="99"/>
      <c r="U144" s="175"/>
    </row>
    <row r="145" spans="1:21" ht="55.5" customHeight="1" x14ac:dyDescent="0.35">
      <c r="A145" s="115"/>
      <c r="B145" s="494"/>
      <c r="C145" s="583"/>
      <c r="D145" s="581"/>
      <c r="E145" s="593"/>
      <c r="F145" s="497" t="s">
        <v>903</v>
      </c>
      <c r="G145" s="470" t="s">
        <v>896</v>
      </c>
      <c r="H145" s="681"/>
      <c r="I145" s="641"/>
      <c r="J145" s="495"/>
      <c r="K145" s="621"/>
      <c r="L145" s="641"/>
      <c r="M145" s="92"/>
      <c r="N145" s="98"/>
      <c r="O145" s="66"/>
      <c r="P145" s="66"/>
      <c r="Q145" s="66"/>
      <c r="R145" s="66"/>
      <c r="S145" s="66"/>
      <c r="T145" s="99"/>
      <c r="U145" s="175"/>
    </row>
    <row r="146" spans="1:21" ht="255.75" customHeight="1" thickBot="1" x14ac:dyDescent="0.4">
      <c r="A146" s="115"/>
      <c r="B146" s="498"/>
      <c r="C146" s="585"/>
      <c r="D146" s="581"/>
      <c r="E146" s="593"/>
      <c r="F146" s="501" t="s">
        <v>904</v>
      </c>
      <c r="G146" s="499">
        <v>1</v>
      </c>
      <c r="H146" s="681"/>
      <c r="I146" s="641"/>
      <c r="J146" s="757"/>
      <c r="K146" s="622"/>
      <c r="L146" s="641"/>
      <c r="M146" s="92"/>
      <c r="N146" s="98"/>
      <c r="O146" s="66"/>
      <c r="P146" s="66"/>
      <c r="Q146" s="66"/>
      <c r="R146" s="66"/>
      <c r="S146" s="66"/>
      <c r="T146" s="99"/>
      <c r="U146" s="175"/>
    </row>
    <row r="147" spans="1:21" ht="33.75" customHeight="1" thickBot="1" x14ac:dyDescent="0.4">
      <c r="A147" s="115"/>
      <c r="B147" s="500"/>
      <c r="C147" s="535"/>
      <c r="D147" s="580"/>
      <c r="E147" s="728"/>
      <c r="F147" s="506" t="s">
        <v>905</v>
      </c>
      <c r="G147" s="475">
        <v>0</v>
      </c>
      <c r="H147" s="718"/>
      <c r="I147" s="642"/>
      <c r="J147" s="758"/>
      <c r="K147" s="543"/>
      <c r="L147" s="642"/>
      <c r="M147" s="92"/>
      <c r="N147" s="98"/>
      <c r="O147" s="66"/>
      <c r="P147" s="66"/>
      <c r="Q147" s="66"/>
      <c r="R147" s="66"/>
      <c r="S147" s="66"/>
      <c r="T147" s="99"/>
      <c r="U147" s="175"/>
    </row>
    <row r="148" spans="1:21" ht="30" customHeight="1" x14ac:dyDescent="0.35">
      <c r="A148" s="175"/>
      <c r="B148" s="503">
        <v>18.3</v>
      </c>
      <c r="C148" s="582" t="s">
        <v>97</v>
      </c>
      <c r="D148" s="582" t="s">
        <v>97</v>
      </c>
      <c r="E148" s="591" t="s">
        <v>945</v>
      </c>
      <c r="F148" s="468" t="s">
        <v>787</v>
      </c>
      <c r="G148" s="469">
        <v>3</v>
      </c>
      <c r="H148" s="680" t="s">
        <v>6</v>
      </c>
      <c r="I148" s="640">
        <f>IF(H148="","No Answer",(IF(H148="a",3,(IF(H148="b",3,(IF(H148="c",3,(IF(H148="d",2,(IF(H148="e",1,(IF(H148="f",0)))))))))))))</f>
        <v>3</v>
      </c>
      <c r="J148" s="504"/>
      <c r="K148" s="620">
        <f>IF(H148="","",I148)</f>
        <v>3</v>
      </c>
      <c r="L148" s="640" t="str">
        <f>IF(I148="No Answer","",IF(I148&gt;=2,"Y","N"))</f>
        <v>Y</v>
      </c>
      <c r="M148" s="92">
        <v>3</v>
      </c>
      <c r="N148" s="89" t="s">
        <v>30</v>
      </c>
      <c r="O148" s="90" t="s">
        <v>30</v>
      </c>
      <c r="P148" s="90" t="s">
        <v>30</v>
      </c>
      <c r="Q148" s="90"/>
      <c r="R148" s="90"/>
      <c r="S148" s="90"/>
      <c r="T148" s="91"/>
      <c r="U148" s="175"/>
    </row>
    <row r="149" spans="1:21" ht="43.5" x14ac:dyDescent="0.35">
      <c r="A149" s="175"/>
      <c r="B149" s="494"/>
      <c r="C149" s="583"/>
      <c r="D149" s="583"/>
      <c r="E149" s="593"/>
      <c r="F149" s="472" t="s">
        <v>937</v>
      </c>
      <c r="G149" s="470">
        <v>3</v>
      </c>
      <c r="H149" s="681"/>
      <c r="I149" s="641"/>
      <c r="J149" s="495"/>
      <c r="K149" s="621"/>
      <c r="L149" s="641"/>
      <c r="M149" s="92"/>
      <c r="N149" s="98"/>
      <c r="O149" s="66"/>
      <c r="P149" s="66"/>
      <c r="Q149" s="66"/>
      <c r="R149" s="66"/>
      <c r="S149" s="66"/>
      <c r="T149" s="99"/>
      <c r="U149" s="175"/>
    </row>
    <row r="150" spans="1:21" ht="45.75" customHeight="1" x14ac:dyDescent="0.35">
      <c r="A150" s="175"/>
      <c r="B150" s="494"/>
      <c r="C150" s="583"/>
      <c r="D150" s="583"/>
      <c r="E150" s="593"/>
      <c r="F150" s="472" t="s">
        <v>906</v>
      </c>
      <c r="G150" s="474">
        <v>3</v>
      </c>
      <c r="H150" s="681"/>
      <c r="I150" s="641"/>
      <c r="J150" s="556"/>
      <c r="K150" s="621"/>
      <c r="L150" s="641"/>
      <c r="M150" s="92"/>
      <c r="N150" s="98"/>
      <c r="O150" s="66"/>
      <c r="P150" s="66"/>
      <c r="Q150" s="66"/>
      <c r="R150" s="66"/>
      <c r="S150" s="66"/>
      <c r="T150" s="99"/>
      <c r="U150" s="175"/>
    </row>
    <row r="151" spans="1:21" ht="54" customHeight="1" x14ac:dyDescent="0.35">
      <c r="A151" s="175"/>
      <c r="B151" s="494"/>
      <c r="C151" s="583"/>
      <c r="D151" s="581"/>
      <c r="E151" s="593"/>
      <c r="F151" s="496" t="s">
        <v>935</v>
      </c>
      <c r="G151" s="474" t="s">
        <v>896</v>
      </c>
      <c r="H151" s="681"/>
      <c r="I151" s="641"/>
      <c r="J151" s="556"/>
      <c r="K151" s="621"/>
      <c r="L151" s="641"/>
      <c r="M151" s="92"/>
      <c r="N151" s="98"/>
      <c r="O151" s="66"/>
      <c r="P151" s="66"/>
      <c r="Q151" s="66"/>
      <c r="R151" s="66"/>
      <c r="S151" s="66"/>
      <c r="T151" s="99"/>
      <c r="U151" s="175"/>
    </row>
    <row r="152" spans="1:21" ht="261" customHeight="1" thickBot="1" x14ac:dyDescent="0.4">
      <c r="A152" s="175"/>
      <c r="B152" s="498"/>
      <c r="C152" s="583"/>
      <c r="D152" s="581"/>
      <c r="E152" s="593"/>
      <c r="F152" s="507" t="s">
        <v>936</v>
      </c>
      <c r="G152" s="499">
        <v>1</v>
      </c>
      <c r="H152" s="681"/>
      <c r="I152" s="641"/>
      <c r="J152" s="508"/>
      <c r="K152" s="622"/>
      <c r="L152" s="642"/>
      <c r="M152" s="92"/>
      <c r="N152" s="98"/>
      <c r="O152" s="66"/>
      <c r="P152" s="66"/>
      <c r="Q152" s="66"/>
      <c r="R152" s="66"/>
      <c r="S152" s="66"/>
      <c r="T152" s="99"/>
      <c r="U152" s="175"/>
    </row>
    <row r="153" spans="1:21" ht="25.5" customHeight="1" thickBot="1" x14ac:dyDescent="0.4">
      <c r="A153" s="175"/>
      <c r="B153" s="500"/>
      <c r="C153" s="583"/>
      <c r="D153" s="581"/>
      <c r="E153" s="623"/>
      <c r="F153" s="473" t="s">
        <v>907</v>
      </c>
      <c r="G153" s="475">
        <v>0</v>
      </c>
      <c r="H153" s="681"/>
      <c r="I153" s="641"/>
      <c r="J153" s="502"/>
      <c r="K153" s="509"/>
      <c r="L153" s="545"/>
      <c r="M153" s="92"/>
      <c r="N153" s="98"/>
      <c r="O153" s="66"/>
      <c r="P153" s="66"/>
      <c r="Q153" s="66"/>
      <c r="R153" s="66"/>
      <c r="S153" s="66"/>
      <c r="T153" s="99"/>
      <c r="U153" s="175"/>
    </row>
    <row r="154" spans="1:21" ht="28.5" hidden="1" customHeight="1" thickBot="1" x14ac:dyDescent="0.4">
      <c r="A154" s="175"/>
      <c r="B154" s="92"/>
      <c r="C154" s="535"/>
      <c r="D154" s="535"/>
      <c r="E154" s="541"/>
      <c r="F154" s="452"/>
      <c r="G154" s="437"/>
      <c r="H154" s="542"/>
      <c r="I154" s="534"/>
      <c r="J154" s="438"/>
      <c r="K154" s="138"/>
      <c r="L154" s="533"/>
      <c r="M154" s="92"/>
      <c r="N154" s="98"/>
      <c r="O154" s="66"/>
      <c r="P154" s="66"/>
      <c r="Q154" s="66"/>
      <c r="R154" s="66"/>
      <c r="S154" s="66"/>
      <c r="T154" s="99"/>
      <c r="U154" s="175"/>
    </row>
    <row r="155" spans="1:21" ht="35.25" customHeight="1" x14ac:dyDescent="0.35">
      <c r="A155" s="175"/>
      <c r="B155" s="510">
        <v>18.399999999999999</v>
      </c>
      <c r="C155" s="683" t="s">
        <v>98</v>
      </c>
      <c r="D155" s="582" t="s">
        <v>98</v>
      </c>
      <c r="E155" s="726" t="s">
        <v>946</v>
      </c>
      <c r="F155" s="478" t="s">
        <v>789</v>
      </c>
      <c r="G155" s="469">
        <v>3</v>
      </c>
      <c r="H155" s="680" t="s">
        <v>6</v>
      </c>
      <c r="I155" s="640">
        <f>IF(H155="","No Answer",(IF(H155="a",3,(IF(H136="b",3,(IF(H155="c",3,(IF(H155="d",2,(IF(H155="e",1,(IF(H155="f",0)))))))))))))</f>
        <v>3</v>
      </c>
      <c r="J155" s="504"/>
      <c r="K155" s="511">
        <f>IF(H155="","",I155)</f>
        <v>3</v>
      </c>
      <c r="L155" s="640" t="str">
        <f>IF(I155="No Answer","",IF(I155&gt;=2,"Y","N"))</f>
        <v>Y</v>
      </c>
      <c r="M155" s="92">
        <v>3</v>
      </c>
      <c r="N155" s="89" t="s">
        <v>30</v>
      </c>
      <c r="O155" s="90" t="s">
        <v>30</v>
      </c>
      <c r="P155" s="90" t="s">
        <v>30</v>
      </c>
      <c r="Q155" s="90"/>
      <c r="R155" s="90"/>
      <c r="S155" s="90"/>
      <c r="T155" s="91"/>
      <c r="U155" s="175"/>
    </row>
    <row r="156" spans="1:21" ht="63" customHeight="1" x14ac:dyDescent="0.35">
      <c r="A156" s="175"/>
      <c r="B156" s="512"/>
      <c r="C156" s="684"/>
      <c r="D156" s="583"/>
      <c r="E156" s="727"/>
      <c r="F156" s="482" t="s">
        <v>938</v>
      </c>
      <c r="G156" s="470">
        <v>3</v>
      </c>
      <c r="H156" s="681"/>
      <c r="I156" s="641"/>
      <c r="J156" s="495"/>
      <c r="K156" s="509"/>
      <c r="L156" s="641"/>
      <c r="M156" s="92"/>
      <c r="N156" s="98"/>
      <c r="O156" s="66"/>
      <c r="P156" s="66"/>
      <c r="Q156" s="66"/>
      <c r="R156" s="66"/>
      <c r="S156" s="66"/>
      <c r="T156" s="99"/>
      <c r="U156" s="175"/>
    </row>
    <row r="157" spans="1:21" ht="50.25" customHeight="1" x14ac:dyDescent="0.35">
      <c r="A157" s="175"/>
      <c r="B157" s="512"/>
      <c r="C157" s="684"/>
      <c r="D157" s="583"/>
      <c r="E157" s="727"/>
      <c r="F157" s="513" t="s">
        <v>908</v>
      </c>
      <c r="G157" s="474">
        <v>3</v>
      </c>
      <c r="H157" s="681"/>
      <c r="I157" s="641"/>
      <c r="J157" s="556"/>
      <c r="K157" s="509"/>
      <c r="L157" s="641"/>
      <c r="M157" s="92"/>
      <c r="N157" s="98"/>
      <c r="O157" s="66"/>
      <c r="P157" s="66"/>
      <c r="Q157" s="66"/>
      <c r="R157" s="66"/>
      <c r="S157" s="66"/>
      <c r="T157" s="99"/>
      <c r="U157" s="175"/>
    </row>
    <row r="158" spans="1:21" ht="76.5" customHeight="1" x14ac:dyDescent="0.35">
      <c r="A158" s="175"/>
      <c r="B158" s="512"/>
      <c r="C158" s="684"/>
      <c r="D158" s="581"/>
      <c r="E158" s="727"/>
      <c r="F158" s="513" t="s">
        <v>909</v>
      </c>
      <c r="G158" s="474" t="s">
        <v>896</v>
      </c>
      <c r="H158" s="681"/>
      <c r="I158" s="641"/>
      <c r="J158" s="556"/>
      <c r="K158" s="509"/>
      <c r="L158" s="641"/>
      <c r="M158" s="92"/>
      <c r="N158" s="98"/>
      <c r="O158" s="66"/>
      <c r="P158" s="66"/>
      <c r="Q158" s="66"/>
      <c r="R158" s="66"/>
      <c r="S158" s="66"/>
      <c r="T158" s="99"/>
      <c r="U158" s="175"/>
    </row>
    <row r="159" spans="1:21" ht="186" customHeight="1" thickBot="1" x14ac:dyDescent="0.4">
      <c r="A159" s="175"/>
      <c r="B159" s="512"/>
      <c r="C159" s="685"/>
      <c r="D159" s="581"/>
      <c r="E159" s="727"/>
      <c r="F159" s="514" t="s">
        <v>910</v>
      </c>
      <c r="G159" s="499">
        <v>1</v>
      </c>
      <c r="H159" s="681"/>
      <c r="I159" s="641"/>
      <c r="J159" s="508"/>
      <c r="K159" s="515"/>
      <c r="L159" s="642"/>
      <c r="M159" s="92"/>
      <c r="N159" s="98"/>
      <c r="O159" s="66"/>
      <c r="P159" s="66"/>
      <c r="Q159" s="66"/>
      <c r="R159" s="66"/>
      <c r="S159" s="66"/>
      <c r="T159" s="99"/>
      <c r="U159" s="175"/>
    </row>
    <row r="160" spans="1:21" ht="26.25" customHeight="1" thickBot="1" x14ac:dyDescent="0.4">
      <c r="A160" s="175"/>
      <c r="B160" s="512"/>
      <c r="C160" s="535"/>
      <c r="D160" s="580"/>
      <c r="E160" s="728"/>
      <c r="F160" s="506" t="s">
        <v>907</v>
      </c>
      <c r="G160" s="475">
        <v>0</v>
      </c>
      <c r="H160" s="718"/>
      <c r="I160" s="642"/>
      <c r="J160" s="502"/>
      <c r="K160" s="509"/>
      <c r="L160" s="545"/>
      <c r="M160" s="92"/>
      <c r="N160" s="98"/>
      <c r="O160" s="66"/>
      <c r="P160" s="66"/>
      <c r="Q160" s="66"/>
      <c r="R160" s="66"/>
      <c r="S160" s="66"/>
      <c r="T160" s="99"/>
      <c r="U160" s="175"/>
    </row>
    <row r="161" spans="1:21" ht="31.9" customHeight="1" x14ac:dyDescent="0.35">
      <c r="A161" s="175"/>
      <c r="B161" s="503">
        <v>18.5</v>
      </c>
      <c r="C161" s="582" t="s">
        <v>99</v>
      </c>
      <c r="D161" s="582" t="s">
        <v>99</v>
      </c>
      <c r="E161" s="591" t="s">
        <v>947</v>
      </c>
      <c r="F161" s="468" t="s">
        <v>790</v>
      </c>
      <c r="G161" s="469">
        <v>3</v>
      </c>
      <c r="H161" s="680" t="s">
        <v>6</v>
      </c>
      <c r="I161" s="640">
        <f>IF(H161="","No Answer",(IF(H161="a",3,(IF(H161="b",3,(IF(H161="c",3,(IF(H161="d",2,(IF(H161="e",1,(IF(H161="f",0)))))))))))))</f>
        <v>3</v>
      </c>
      <c r="J161" s="504"/>
      <c r="K161" s="620">
        <f>IF(H161="","",I161)</f>
        <v>3</v>
      </c>
      <c r="L161" s="640" t="str">
        <f>IF(I161="No Answer","",IF(I161&gt;=2,"Y","N"))</f>
        <v>Y</v>
      </c>
      <c r="M161" s="92">
        <v>3</v>
      </c>
      <c r="N161" s="89" t="s">
        <v>30</v>
      </c>
      <c r="O161" s="90" t="s">
        <v>30</v>
      </c>
      <c r="P161" s="90" t="s">
        <v>30</v>
      </c>
      <c r="Q161" s="90"/>
      <c r="R161" s="90"/>
      <c r="S161" s="90"/>
      <c r="T161" s="91"/>
      <c r="U161" s="175"/>
    </row>
    <row r="162" spans="1:21" ht="129.75" customHeight="1" x14ac:dyDescent="0.35">
      <c r="A162" s="175"/>
      <c r="B162" s="505"/>
      <c r="C162" s="583"/>
      <c r="D162" s="583"/>
      <c r="E162" s="593"/>
      <c r="F162" s="472" t="s">
        <v>948</v>
      </c>
      <c r="G162" s="471">
        <v>3</v>
      </c>
      <c r="H162" s="681"/>
      <c r="I162" s="641"/>
      <c r="J162" s="493"/>
      <c r="K162" s="621"/>
      <c r="L162" s="641"/>
      <c r="M162" s="92"/>
      <c r="N162" s="98"/>
      <c r="O162" s="66"/>
      <c r="P162" s="66"/>
      <c r="Q162" s="66"/>
      <c r="R162" s="66"/>
      <c r="S162" s="66"/>
      <c r="T162" s="99"/>
      <c r="U162" s="175"/>
    </row>
    <row r="163" spans="1:21" ht="52.5" customHeight="1" x14ac:dyDescent="0.35">
      <c r="A163" s="175"/>
      <c r="B163" s="505"/>
      <c r="C163" s="583"/>
      <c r="D163" s="583"/>
      <c r="E163" s="593"/>
      <c r="F163" s="496" t="s">
        <v>911</v>
      </c>
      <c r="G163" s="471">
        <v>3</v>
      </c>
      <c r="H163" s="681"/>
      <c r="I163" s="641"/>
      <c r="J163" s="493"/>
      <c r="K163" s="621"/>
      <c r="L163" s="641"/>
      <c r="M163" s="92"/>
      <c r="N163" s="98"/>
      <c r="O163" s="66"/>
      <c r="P163" s="66"/>
      <c r="Q163" s="66"/>
      <c r="R163" s="66"/>
      <c r="S163" s="66"/>
      <c r="T163" s="99"/>
      <c r="U163" s="175"/>
    </row>
    <row r="164" spans="1:21" ht="58.5" customHeight="1" x14ac:dyDescent="0.35">
      <c r="A164" s="175"/>
      <c r="B164" s="494"/>
      <c r="C164" s="583"/>
      <c r="D164" s="581"/>
      <c r="E164" s="593"/>
      <c r="F164" s="497" t="s">
        <v>912</v>
      </c>
      <c r="G164" s="470" t="s">
        <v>896</v>
      </c>
      <c r="H164" s="681"/>
      <c r="I164" s="641"/>
      <c r="J164" s="495"/>
      <c r="K164" s="621"/>
      <c r="L164" s="641"/>
      <c r="M164" s="92"/>
      <c r="N164" s="98"/>
      <c r="O164" s="66"/>
      <c r="P164" s="66"/>
      <c r="Q164" s="66"/>
      <c r="R164" s="66"/>
      <c r="S164" s="66"/>
      <c r="T164" s="99"/>
      <c r="U164" s="175"/>
    </row>
    <row r="165" spans="1:21" ht="210" customHeight="1" thickBot="1" x14ac:dyDescent="0.4">
      <c r="A165" s="175"/>
      <c r="B165" s="494"/>
      <c r="C165" s="585"/>
      <c r="D165" s="581"/>
      <c r="E165" s="593"/>
      <c r="F165" s="501" t="s">
        <v>913</v>
      </c>
      <c r="G165" s="499">
        <v>1</v>
      </c>
      <c r="H165" s="718"/>
      <c r="I165" s="642"/>
      <c r="J165" s="508"/>
      <c r="K165" s="622"/>
      <c r="L165" s="642"/>
      <c r="M165" s="92"/>
      <c r="N165" s="98"/>
      <c r="O165" s="66"/>
      <c r="P165" s="66"/>
      <c r="Q165" s="66"/>
      <c r="R165" s="66"/>
      <c r="S165" s="66"/>
      <c r="T165" s="99"/>
      <c r="U165" s="175"/>
    </row>
    <row r="166" spans="1:21" ht="29.25" customHeight="1" thickBot="1" x14ac:dyDescent="0.4">
      <c r="A166" s="175"/>
      <c r="B166" s="500"/>
      <c r="C166" s="535"/>
      <c r="D166" s="580"/>
      <c r="E166" s="728"/>
      <c r="F166" s="506" t="s">
        <v>788</v>
      </c>
      <c r="G166" s="475">
        <v>0</v>
      </c>
      <c r="H166" s="547"/>
      <c r="I166" s="543"/>
      <c r="J166" s="502"/>
      <c r="K166" s="543"/>
      <c r="L166" s="545"/>
      <c r="M166" s="92"/>
      <c r="N166" s="98"/>
      <c r="O166" s="66"/>
      <c r="P166" s="66"/>
      <c r="Q166" s="66"/>
      <c r="R166" s="66"/>
      <c r="S166" s="66"/>
      <c r="T166" s="99"/>
      <c r="U166" s="175"/>
    </row>
    <row r="167" spans="1:21" ht="31.15" customHeight="1" x14ac:dyDescent="0.35">
      <c r="A167" s="175"/>
      <c r="B167" s="450">
        <v>18.600000000000001</v>
      </c>
      <c r="C167" s="582" t="s">
        <v>100</v>
      </c>
      <c r="D167" s="582" t="s">
        <v>100</v>
      </c>
      <c r="E167" s="609" t="s">
        <v>791</v>
      </c>
      <c r="F167" s="87" t="s">
        <v>792</v>
      </c>
      <c r="G167" s="88">
        <v>3</v>
      </c>
      <c r="H167" s="613" t="s">
        <v>6</v>
      </c>
      <c r="I167" s="616">
        <f>IF(H167="","No Answer",(IF(H167="a",3,(IF(H167="b",3,(IF(H167="c",2,(IF(H167="d",1,(IF(H167="e",0,)))))))))))</f>
        <v>3</v>
      </c>
      <c r="J167" s="262"/>
      <c r="K167" s="606">
        <f>IF(H167="","",I167)</f>
        <v>3</v>
      </c>
      <c r="L167" s="616" t="str">
        <f>IF(I167="No Answer","",IF(I167&gt;=1,"Y","N"))</f>
        <v>Y</v>
      </c>
      <c r="M167" s="92">
        <v>3</v>
      </c>
      <c r="N167" s="89" t="s">
        <v>30</v>
      </c>
      <c r="O167" s="90" t="s">
        <v>30</v>
      </c>
      <c r="P167" s="90" t="s">
        <v>30</v>
      </c>
      <c r="Q167" s="90"/>
      <c r="R167" s="90"/>
      <c r="S167" s="90"/>
      <c r="T167" s="91"/>
      <c r="U167" s="175"/>
    </row>
    <row r="168" spans="1:21" ht="49.9" customHeight="1" x14ac:dyDescent="0.35">
      <c r="A168" s="175"/>
      <c r="B168" s="436"/>
      <c r="C168" s="583"/>
      <c r="D168" s="583"/>
      <c r="E168" s="610"/>
      <c r="F168" s="136" t="s">
        <v>793</v>
      </c>
      <c r="G168" s="94">
        <v>3</v>
      </c>
      <c r="H168" s="614"/>
      <c r="I168" s="617"/>
      <c r="J168" s="263"/>
      <c r="K168" s="607"/>
      <c r="L168" s="617"/>
      <c r="M168" s="92"/>
      <c r="N168" s="98"/>
      <c r="O168" s="66"/>
      <c r="P168" s="66"/>
      <c r="Q168" s="66"/>
      <c r="R168" s="66"/>
      <c r="S168" s="66"/>
      <c r="T168" s="99"/>
      <c r="U168" s="175"/>
    </row>
    <row r="169" spans="1:21" ht="52.15" customHeight="1" x14ac:dyDescent="0.35">
      <c r="A169" s="175"/>
      <c r="B169" s="436"/>
      <c r="C169" s="583"/>
      <c r="D169" s="583"/>
      <c r="E169" s="610"/>
      <c r="F169" s="139" t="s">
        <v>794</v>
      </c>
      <c r="G169" s="140">
        <v>2</v>
      </c>
      <c r="H169" s="614"/>
      <c r="I169" s="617"/>
      <c r="J169" s="268"/>
      <c r="K169" s="607"/>
      <c r="L169" s="617"/>
      <c r="M169" s="92"/>
      <c r="N169" s="98"/>
      <c r="O169" s="66"/>
      <c r="P169" s="66"/>
      <c r="Q169" s="66"/>
      <c r="R169" s="66"/>
      <c r="S169" s="66"/>
      <c r="T169" s="99"/>
      <c r="U169" s="175"/>
    </row>
    <row r="170" spans="1:21" ht="50.65" customHeight="1" x14ac:dyDescent="0.35">
      <c r="A170" s="175"/>
      <c r="B170" s="436"/>
      <c r="C170" s="583"/>
      <c r="D170" s="581"/>
      <c r="E170" s="610"/>
      <c r="F170" s="139" t="s">
        <v>795</v>
      </c>
      <c r="G170" s="140" t="s">
        <v>895</v>
      </c>
      <c r="H170" s="614"/>
      <c r="I170" s="617"/>
      <c r="J170" s="268"/>
      <c r="K170" s="607"/>
      <c r="L170" s="617"/>
      <c r="M170" s="92"/>
      <c r="N170" s="98"/>
      <c r="O170" s="66"/>
      <c r="P170" s="66"/>
      <c r="Q170" s="66"/>
      <c r="R170" s="66"/>
      <c r="S170" s="66"/>
      <c r="T170" s="99"/>
      <c r="U170" s="175"/>
    </row>
    <row r="171" spans="1:21" ht="34.15" customHeight="1" thickBot="1" x14ac:dyDescent="0.4">
      <c r="A171" s="175"/>
      <c r="B171" s="100"/>
      <c r="C171" s="585"/>
      <c r="D171" s="580"/>
      <c r="E171" s="619"/>
      <c r="F171" s="137" t="s">
        <v>796</v>
      </c>
      <c r="G171" s="102">
        <v>0</v>
      </c>
      <c r="H171" s="615"/>
      <c r="I171" s="618"/>
      <c r="J171" s="264"/>
      <c r="K171" s="608"/>
      <c r="L171" s="618"/>
      <c r="M171" s="100"/>
      <c r="N171" s="103"/>
      <c r="O171" s="68"/>
      <c r="P171" s="68"/>
      <c r="Q171" s="68"/>
      <c r="R171" s="68"/>
      <c r="S171" s="68"/>
      <c r="T171" s="104"/>
      <c r="U171" s="175"/>
    </row>
    <row r="172" spans="1:21" ht="31.5" thickBot="1" x14ac:dyDescent="0.4">
      <c r="A172" s="84"/>
      <c r="B172" s="85" t="s">
        <v>798</v>
      </c>
      <c r="C172" s="143"/>
      <c r="D172" s="143"/>
      <c r="E172" s="85"/>
      <c r="F172" s="85"/>
      <c r="G172" s="85"/>
      <c r="H172" s="107"/>
      <c r="I172" s="85"/>
      <c r="J172" s="85"/>
      <c r="K172" s="85"/>
      <c r="L172" s="85"/>
      <c r="M172" s="85"/>
      <c r="N172" s="85"/>
      <c r="O172" s="85"/>
      <c r="P172" s="85"/>
      <c r="Q172" s="85"/>
      <c r="R172" s="85"/>
      <c r="S172" s="85"/>
      <c r="T172" s="86"/>
      <c r="U172" s="175"/>
    </row>
    <row r="173" spans="1:21" ht="28.9" customHeight="1" x14ac:dyDescent="0.35">
      <c r="A173" s="175"/>
      <c r="B173" s="435">
        <v>19</v>
      </c>
      <c r="C173" s="582" t="s">
        <v>94</v>
      </c>
      <c r="D173" s="582" t="s">
        <v>94</v>
      </c>
      <c r="E173" s="609" t="s">
        <v>799</v>
      </c>
      <c r="F173" s="87" t="s">
        <v>800</v>
      </c>
      <c r="G173" s="88">
        <v>3</v>
      </c>
      <c r="H173" s="613" t="s">
        <v>6</v>
      </c>
      <c r="I173" s="616">
        <f>IF(H173="","No Answer",(IF(H173="a",3,(IF(H173="b",2,(IF(H173="c",1,(IF(H173="d",0,)))))))))</f>
        <v>3</v>
      </c>
      <c r="J173" s="262"/>
      <c r="K173" s="606">
        <f>IF(H173="","",I173)</f>
        <v>3</v>
      </c>
      <c r="L173" s="616" t="str">
        <f>IF(I173="No Answer","",IF(I173&gt;=2,"Y","N"))</f>
        <v>Y</v>
      </c>
      <c r="M173" s="624">
        <v>3</v>
      </c>
      <c r="N173" s="89" t="s">
        <v>30</v>
      </c>
      <c r="O173" s="90" t="s">
        <v>30</v>
      </c>
      <c r="P173" s="90"/>
      <c r="Q173" s="90"/>
      <c r="R173" s="90"/>
      <c r="S173" s="90"/>
      <c r="T173" s="91"/>
      <c r="U173" s="175"/>
    </row>
    <row r="174" spans="1:21" ht="47.65" customHeight="1" x14ac:dyDescent="0.35">
      <c r="A174" s="175"/>
      <c r="B174" s="436"/>
      <c r="C174" s="583"/>
      <c r="D174" s="583"/>
      <c r="E174" s="612"/>
      <c r="F174" s="136" t="s">
        <v>801</v>
      </c>
      <c r="G174" s="94" t="s">
        <v>896</v>
      </c>
      <c r="H174" s="614"/>
      <c r="I174" s="617"/>
      <c r="J174" s="263"/>
      <c r="K174" s="607"/>
      <c r="L174" s="617"/>
      <c r="M174" s="612"/>
      <c r="N174" s="98"/>
      <c r="O174" s="66"/>
      <c r="P174" s="66"/>
      <c r="Q174" s="66"/>
      <c r="R174" s="66"/>
      <c r="S174" s="66"/>
      <c r="T174" s="99"/>
      <c r="U174" s="175"/>
    </row>
    <row r="175" spans="1:21" ht="19.899999999999999" customHeight="1" thickBot="1" x14ac:dyDescent="0.4">
      <c r="A175" s="175"/>
      <c r="B175" s="436"/>
      <c r="C175" s="583"/>
      <c r="D175" s="583"/>
      <c r="E175" s="612"/>
      <c r="F175" s="137" t="s">
        <v>802</v>
      </c>
      <c r="G175" s="140">
        <v>1</v>
      </c>
      <c r="H175" s="614"/>
      <c r="I175" s="617"/>
      <c r="J175" s="268"/>
      <c r="K175" s="607"/>
      <c r="L175" s="617"/>
      <c r="M175" s="612"/>
      <c r="N175" s="98"/>
      <c r="O175" s="66"/>
      <c r="P175" s="66"/>
      <c r="Q175" s="66"/>
      <c r="R175" s="66"/>
      <c r="S175" s="66"/>
      <c r="T175" s="99"/>
      <c r="U175" s="175"/>
    </row>
    <row r="176" spans="1:21" ht="101.65" customHeight="1" thickBot="1" x14ac:dyDescent="0.4">
      <c r="A176" s="175"/>
      <c r="B176" s="100"/>
      <c r="C176" s="585"/>
      <c r="D176" s="580"/>
      <c r="E176" s="611"/>
      <c r="F176" s="176" t="s">
        <v>743</v>
      </c>
      <c r="G176" s="102">
        <v>0</v>
      </c>
      <c r="H176" s="615"/>
      <c r="I176" s="618"/>
      <c r="J176" s="264"/>
      <c r="K176" s="608"/>
      <c r="L176" s="618"/>
      <c r="M176" s="636"/>
      <c r="N176" s="103"/>
      <c r="O176" s="68"/>
      <c r="P176" s="68"/>
      <c r="Q176" s="68"/>
      <c r="R176" s="68"/>
      <c r="S176" s="68"/>
      <c r="T176" s="104"/>
      <c r="U176" s="175"/>
    </row>
    <row r="177" spans="1:21" ht="60" customHeight="1" x14ac:dyDescent="0.35">
      <c r="A177" s="175"/>
      <c r="B177" s="435">
        <v>20</v>
      </c>
      <c r="C177" s="582" t="s">
        <v>808</v>
      </c>
      <c r="D177" s="582" t="s">
        <v>958</v>
      </c>
      <c r="E177" s="609" t="s">
        <v>803</v>
      </c>
      <c r="F177" s="87" t="s">
        <v>804</v>
      </c>
      <c r="G177" s="141" t="s">
        <v>914</v>
      </c>
      <c r="H177" s="613" t="s">
        <v>6</v>
      </c>
      <c r="I177" s="616">
        <f>IF(H177="","No Answer",(IF(H177="a",3,(IF(H177="b",3,(IF(H177="c",1,(IF(H177="d",0,)))))))))</f>
        <v>3</v>
      </c>
      <c r="J177" s="262"/>
      <c r="K177" s="606">
        <f>IF(H177="","",I177)</f>
        <v>3</v>
      </c>
      <c r="L177" s="616" t="str">
        <f>IF(I177="No Answer","",IF(I177&gt;=3,"Y","N"))</f>
        <v>Y</v>
      </c>
      <c r="M177" s="635">
        <v>3</v>
      </c>
      <c r="N177" s="89"/>
      <c r="O177" s="90" t="s">
        <v>30</v>
      </c>
      <c r="P177" s="90"/>
      <c r="Q177" s="90"/>
      <c r="R177" s="90"/>
      <c r="S177" s="90"/>
      <c r="T177" s="91"/>
      <c r="U177" s="175"/>
    </row>
    <row r="178" spans="1:21" ht="77.650000000000006" customHeight="1" x14ac:dyDescent="0.35">
      <c r="A178" s="175"/>
      <c r="B178" s="436"/>
      <c r="C178" s="583"/>
      <c r="D178" s="583"/>
      <c r="E178" s="610"/>
      <c r="F178" s="93" t="s">
        <v>806</v>
      </c>
      <c r="G178" s="142" t="s">
        <v>914</v>
      </c>
      <c r="H178" s="614"/>
      <c r="I178" s="617"/>
      <c r="J178" s="438"/>
      <c r="K178" s="607"/>
      <c r="L178" s="617"/>
      <c r="M178" s="612"/>
      <c r="N178" s="98"/>
      <c r="O178" s="66"/>
      <c r="P178" s="66"/>
      <c r="Q178" s="66"/>
      <c r="R178" s="66"/>
      <c r="S178" s="66"/>
      <c r="T178" s="99"/>
      <c r="U178" s="175"/>
    </row>
    <row r="179" spans="1:21" ht="49.9" customHeight="1" x14ac:dyDescent="0.35">
      <c r="A179" s="175"/>
      <c r="B179" s="436"/>
      <c r="C179" s="583"/>
      <c r="D179" s="581"/>
      <c r="E179" s="610"/>
      <c r="F179" s="93" t="s">
        <v>805</v>
      </c>
      <c r="G179" s="437">
        <v>1</v>
      </c>
      <c r="H179" s="614"/>
      <c r="I179" s="617"/>
      <c r="J179" s="438"/>
      <c r="K179" s="607"/>
      <c r="L179" s="617"/>
      <c r="M179" s="612"/>
      <c r="N179" s="98"/>
      <c r="O179" s="66"/>
      <c r="P179" s="66"/>
      <c r="Q179" s="66"/>
      <c r="R179" s="66"/>
      <c r="S179" s="66"/>
      <c r="T179" s="99"/>
      <c r="U179" s="175"/>
    </row>
    <row r="180" spans="1:21" ht="47.65" customHeight="1" thickBot="1" x14ac:dyDescent="0.4">
      <c r="A180" s="175"/>
      <c r="B180" s="100"/>
      <c r="C180" s="585"/>
      <c r="D180" s="580"/>
      <c r="E180" s="611"/>
      <c r="F180" s="136" t="s">
        <v>807</v>
      </c>
      <c r="G180" s="102">
        <v>0</v>
      </c>
      <c r="H180" s="615"/>
      <c r="I180" s="618"/>
      <c r="J180" s="264"/>
      <c r="K180" s="608"/>
      <c r="L180" s="618"/>
      <c r="M180" s="636"/>
      <c r="N180" s="103"/>
      <c r="O180" s="68"/>
      <c r="P180" s="68"/>
      <c r="Q180" s="68"/>
      <c r="R180" s="68"/>
      <c r="S180" s="68"/>
      <c r="T180" s="104"/>
      <c r="U180" s="175"/>
    </row>
    <row r="181" spans="1:21" ht="35.65" customHeight="1" x14ac:dyDescent="0.35">
      <c r="A181" s="175"/>
      <c r="B181" s="435">
        <v>21</v>
      </c>
      <c r="C181" s="582" t="s">
        <v>103</v>
      </c>
      <c r="D181" s="582" t="s">
        <v>103</v>
      </c>
      <c r="E181" s="609" t="s">
        <v>809</v>
      </c>
      <c r="F181" s="87" t="s">
        <v>810</v>
      </c>
      <c r="G181" s="88">
        <v>3</v>
      </c>
      <c r="H181" s="613" t="s">
        <v>6</v>
      </c>
      <c r="I181" s="616">
        <f>IF(H181="","No Answer",(IF(H181="a",3,(IF(H181="b",3,(IF(H181="c",2,(IF(H181="d",1,(IF(H181="e",0,)))))))))))</f>
        <v>3</v>
      </c>
      <c r="J181" s="262"/>
      <c r="K181" s="606">
        <f>IF(H181="","",I181)</f>
        <v>3</v>
      </c>
      <c r="L181" s="616" t="str">
        <f>IF(I181="No Answer","",IF(I181&gt;=2,"Y","N"))</f>
        <v>Y</v>
      </c>
      <c r="M181" s="635">
        <v>3</v>
      </c>
      <c r="N181" s="89" t="s">
        <v>30</v>
      </c>
      <c r="O181" s="90" t="s">
        <v>30</v>
      </c>
      <c r="P181" s="90"/>
      <c r="Q181" s="90"/>
      <c r="R181" s="90"/>
      <c r="S181" s="90"/>
      <c r="T181" s="91"/>
      <c r="U181" s="175"/>
    </row>
    <row r="182" spans="1:21" ht="63" customHeight="1" x14ac:dyDescent="0.35">
      <c r="A182" s="175"/>
      <c r="B182" s="92"/>
      <c r="C182" s="583"/>
      <c r="D182" s="583"/>
      <c r="E182" s="610"/>
      <c r="F182" s="93" t="s">
        <v>811</v>
      </c>
      <c r="G182" s="94">
        <v>3</v>
      </c>
      <c r="H182" s="614"/>
      <c r="I182" s="617"/>
      <c r="J182" s="263"/>
      <c r="K182" s="607"/>
      <c r="L182" s="617"/>
      <c r="M182" s="612"/>
      <c r="N182" s="95"/>
      <c r="O182" s="96"/>
      <c r="P182" s="96"/>
      <c r="Q182" s="96"/>
      <c r="R182" s="96"/>
      <c r="S182" s="96"/>
      <c r="T182" s="97"/>
      <c r="U182" s="175"/>
    </row>
    <row r="183" spans="1:21" ht="92.65" customHeight="1" x14ac:dyDescent="0.35">
      <c r="A183" s="175"/>
      <c r="B183" s="92"/>
      <c r="C183" s="583"/>
      <c r="D183" s="583"/>
      <c r="E183" s="610"/>
      <c r="F183" s="93" t="s">
        <v>812</v>
      </c>
      <c r="G183" s="94" t="s">
        <v>896</v>
      </c>
      <c r="H183" s="614"/>
      <c r="I183" s="617"/>
      <c r="J183" s="263"/>
      <c r="K183" s="607"/>
      <c r="L183" s="617"/>
      <c r="M183" s="612"/>
      <c r="N183" s="98"/>
      <c r="O183" s="66"/>
      <c r="P183" s="66"/>
      <c r="Q183" s="66"/>
      <c r="R183" s="66"/>
      <c r="S183" s="66"/>
      <c r="T183" s="99"/>
      <c r="U183" s="175"/>
    </row>
    <row r="184" spans="1:21" ht="64.900000000000006" customHeight="1" thickBot="1" x14ac:dyDescent="0.4">
      <c r="A184" s="175"/>
      <c r="B184" s="92"/>
      <c r="C184" s="583"/>
      <c r="D184" s="583"/>
      <c r="E184" s="610"/>
      <c r="F184" s="137" t="s">
        <v>813</v>
      </c>
      <c r="G184" s="140">
        <v>1</v>
      </c>
      <c r="H184" s="614"/>
      <c r="I184" s="617"/>
      <c r="J184" s="268"/>
      <c r="K184" s="607"/>
      <c r="L184" s="617"/>
      <c r="M184" s="612"/>
      <c r="N184" s="98"/>
      <c r="O184" s="66"/>
      <c r="P184" s="66"/>
      <c r="Q184" s="66"/>
      <c r="R184" s="66"/>
      <c r="S184" s="66"/>
      <c r="T184" s="99"/>
      <c r="U184" s="175"/>
    </row>
    <row r="185" spans="1:21" ht="62.65" customHeight="1" thickBot="1" x14ac:dyDescent="0.4">
      <c r="A185" s="175"/>
      <c r="B185" s="100"/>
      <c r="C185" s="585"/>
      <c r="D185" s="580"/>
      <c r="E185" s="619"/>
      <c r="F185" s="101" t="s">
        <v>814</v>
      </c>
      <c r="G185" s="102">
        <v>0</v>
      </c>
      <c r="H185" s="615"/>
      <c r="I185" s="618"/>
      <c r="J185" s="264"/>
      <c r="K185" s="608"/>
      <c r="L185" s="618"/>
      <c r="M185" s="611"/>
      <c r="N185" s="103"/>
      <c r="O185" s="68"/>
      <c r="P185" s="68"/>
      <c r="Q185" s="68"/>
      <c r="R185" s="68"/>
      <c r="S185" s="68"/>
      <c r="T185" s="104"/>
      <c r="U185" s="175"/>
    </row>
    <row r="186" spans="1:21" ht="31.15" customHeight="1" x14ac:dyDescent="0.35">
      <c r="A186" s="175"/>
      <c r="B186" s="435">
        <v>22</v>
      </c>
      <c r="C186" s="538" t="s">
        <v>90</v>
      </c>
      <c r="D186" s="538" t="s">
        <v>959</v>
      </c>
      <c r="E186" s="609" t="s">
        <v>815</v>
      </c>
      <c r="F186" s="87" t="s">
        <v>816</v>
      </c>
      <c r="G186" s="141" t="s">
        <v>80</v>
      </c>
      <c r="H186" s="613" t="s">
        <v>5</v>
      </c>
      <c r="I186" s="616">
        <f>IF(H186="","No Answer",IF(F36="no","Not applicable",(IF(H186="a","Not applicable",(IF(H186="b",3,(IF(H186="c",2,(IF(H186="d",1,(IF(H186="e",0,"NA"))))))))))))</f>
        <v>3</v>
      </c>
      <c r="J186" s="262"/>
      <c r="K186" s="606">
        <f>IF($F$36="On","Not Applicable",(IF(I186="no answer","",I186)))</f>
        <v>3</v>
      </c>
      <c r="L186" s="616" t="str">
        <f>IF(I186="No Answer","",IF(I186&gt;=2,"Y","N"))</f>
        <v>Y</v>
      </c>
      <c r="M186" s="624">
        <v>3</v>
      </c>
      <c r="N186" s="89" t="s">
        <v>30</v>
      </c>
      <c r="O186" s="90" t="s">
        <v>30</v>
      </c>
      <c r="P186" s="90"/>
      <c r="Q186" s="90"/>
      <c r="R186" s="90"/>
      <c r="S186" s="90"/>
      <c r="T186" s="91"/>
      <c r="U186" s="175"/>
    </row>
    <row r="187" spans="1:21" ht="32.65" customHeight="1" x14ac:dyDescent="0.35">
      <c r="A187" s="175"/>
      <c r="B187" s="436"/>
      <c r="C187" s="128"/>
      <c r="D187" s="128"/>
      <c r="E187" s="610"/>
      <c r="F187" s="93" t="s">
        <v>817</v>
      </c>
      <c r="G187" s="230">
        <v>3</v>
      </c>
      <c r="H187" s="614"/>
      <c r="I187" s="617"/>
      <c r="J187" s="267"/>
      <c r="K187" s="607"/>
      <c r="L187" s="617"/>
      <c r="M187" s="612"/>
      <c r="N187" s="98"/>
      <c r="O187" s="66"/>
      <c r="P187" s="66"/>
      <c r="Q187" s="66"/>
      <c r="R187" s="66"/>
      <c r="S187" s="66"/>
      <c r="T187" s="99"/>
      <c r="U187" s="175"/>
    </row>
    <row r="188" spans="1:21" ht="60.4" customHeight="1" x14ac:dyDescent="0.35">
      <c r="A188" s="175"/>
      <c r="B188" s="92"/>
      <c r="C188" s="128"/>
      <c r="D188" s="128"/>
      <c r="E188" s="610"/>
      <c r="F188" s="93" t="s">
        <v>818</v>
      </c>
      <c r="G188" s="94" t="s">
        <v>896</v>
      </c>
      <c r="H188" s="614"/>
      <c r="I188" s="617"/>
      <c r="J188" s="263"/>
      <c r="K188" s="607"/>
      <c r="L188" s="617"/>
      <c r="M188" s="612"/>
      <c r="N188" s="131" t="s">
        <v>35</v>
      </c>
      <c r="O188" s="144"/>
      <c r="P188" s="144"/>
      <c r="Q188" s="144"/>
      <c r="R188" s="144"/>
      <c r="S188" s="144"/>
      <c r="T188" s="145"/>
      <c r="U188" s="175"/>
    </row>
    <row r="189" spans="1:21" ht="19.899999999999999" customHeight="1" x14ac:dyDescent="0.35">
      <c r="A189" s="175"/>
      <c r="B189" s="92"/>
      <c r="C189" s="603" t="s">
        <v>135</v>
      </c>
      <c r="D189" s="536"/>
      <c r="E189" s="610"/>
      <c r="F189" s="93" t="s">
        <v>819</v>
      </c>
      <c r="G189" s="94">
        <v>1</v>
      </c>
      <c r="H189" s="614"/>
      <c r="I189" s="617"/>
      <c r="J189" s="263"/>
      <c r="K189" s="607"/>
      <c r="L189" s="617"/>
      <c r="M189" s="612"/>
      <c r="N189" s="98"/>
      <c r="O189" s="66"/>
      <c r="P189" s="66"/>
      <c r="Q189" s="66"/>
      <c r="R189" s="66"/>
      <c r="S189" s="66"/>
      <c r="T189" s="99"/>
      <c r="U189" s="175"/>
    </row>
    <row r="190" spans="1:21" ht="84.4" customHeight="1" thickBot="1" x14ac:dyDescent="0.4">
      <c r="A190" s="175"/>
      <c r="B190" s="92"/>
      <c r="C190" s="604"/>
      <c r="D190" s="537"/>
      <c r="E190" s="619"/>
      <c r="F190" s="101" t="s">
        <v>715</v>
      </c>
      <c r="G190" s="102">
        <v>0</v>
      </c>
      <c r="H190" s="615"/>
      <c r="I190" s="618"/>
      <c r="J190" s="264"/>
      <c r="K190" s="608"/>
      <c r="L190" s="618"/>
      <c r="M190" s="611"/>
      <c r="N190" s="98"/>
      <c r="O190" s="66"/>
      <c r="P190" s="66"/>
      <c r="Q190" s="66"/>
      <c r="R190" s="66"/>
      <c r="S190" s="66"/>
      <c r="T190" s="99"/>
      <c r="U190" s="175"/>
    </row>
    <row r="191" spans="1:21" ht="31.9" customHeight="1" x14ac:dyDescent="0.35">
      <c r="A191" s="175"/>
      <c r="B191" s="435">
        <v>23</v>
      </c>
      <c r="C191" s="584" t="s">
        <v>821</v>
      </c>
      <c r="D191" s="584" t="s">
        <v>960</v>
      </c>
      <c r="E191" s="609" t="s">
        <v>820</v>
      </c>
      <c r="F191" s="93" t="s">
        <v>822</v>
      </c>
      <c r="G191" s="141" t="s">
        <v>80</v>
      </c>
      <c r="H191" s="613" t="s">
        <v>5</v>
      </c>
      <c r="I191" s="616">
        <f>IF(H191="","No Answer",IF(F37="no","Not applicable",(IF(H191="a","Not applicable",(IF(H191="b",3,(IF(H191="c",2,(IF(H191="d",1,(IF(H191="e",0,"NA"))))))))))))</f>
        <v>3</v>
      </c>
      <c r="J191" s="262"/>
      <c r="K191" s="606">
        <f>IF($F$37="On","Not Applicable",(IF(I191="no answer","",I191)))</f>
        <v>3</v>
      </c>
      <c r="L191" s="616" t="str">
        <f>IF(I191="No Answer","",IF(I191&gt;=1,"Y","N"))</f>
        <v>Y</v>
      </c>
      <c r="M191" s="624">
        <v>3</v>
      </c>
      <c r="N191" s="89"/>
      <c r="O191" s="90" t="s">
        <v>7</v>
      </c>
      <c r="P191" s="90" t="s">
        <v>7</v>
      </c>
      <c r="Q191" s="90"/>
      <c r="R191" s="90"/>
      <c r="S191" s="90"/>
      <c r="T191" s="91" t="s">
        <v>7</v>
      </c>
      <c r="U191" s="175"/>
    </row>
    <row r="192" spans="1:21" ht="31.9" customHeight="1" x14ac:dyDescent="0.35">
      <c r="A192" s="175"/>
      <c r="B192" s="436"/>
      <c r="C192" s="605"/>
      <c r="D192" s="577"/>
      <c r="E192" s="610"/>
      <c r="F192" s="93" t="s">
        <v>823</v>
      </c>
      <c r="G192" s="230">
        <v>3</v>
      </c>
      <c r="H192" s="614"/>
      <c r="I192" s="617"/>
      <c r="J192" s="267"/>
      <c r="K192" s="607"/>
      <c r="L192" s="617"/>
      <c r="M192" s="612"/>
      <c r="N192" s="98"/>
      <c r="O192" s="66"/>
      <c r="P192" s="66"/>
      <c r="Q192" s="66"/>
      <c r="R192" s="66"/>
      <c r="S192" s="66"/>
      <c r="T192" s="99"/>
      <c r="U192" s="175"/>
    </row>
    <row r="193" spans="1:21" ht="18.399999999999999" customHeight="1" x14ac:dyDescent="0.35">
      <c r="A193" s="175"/>
      <c r="B193" s="92"/>
      <c r="C193" s="128"/>
      <c r="D193" s="577"/>
      <c r="E193" s="610"/>
      <c r="F193" s="93" t="s">
        <v>824</v>
      </c>
      <c r="G193" s="94">
        <v>2</v>
      </c>
      <c r="H193" s="614"/>
      <c r="I193" s="617"/>
      <c r="J193" s="263"/>
      <c r="K193" s="607"/>
      <c r="L193" s="617"/>
      <c r="M193" s="612"/>
      <c r="N193" s="131" t="s">
        <v>35</v>
      </c>
      <c r="O193" s="144"/>
      <c r="P193" s="144"/>
      <c r="Q193" s="144"/>
      <c r="R193" s="144"/>
      <c r="S193" s="144"/>
      <c r="T193" s="145"/>
      <c r="U193" s="175"/>
    </row>
    <row r="194" spans="1:21" ht="48" customHeight="1" x14ac:dyDescent="0.35">
      <c r="A194" s="175"/>
      <c r="B194" s="92"/>
      <c r="C194" s="603" t="s">
        <v>135</v>
      </c>
      <c r="D194" s="577"/>
      <c r="E194" s="610"/>
      <c r="F194" s="93" t="s">
        <v>825</v>
      </c>
      <c r="G194" s="94" t="s">
        <v>895</v>
      </c>
      <c r="H194" s="614"/>
      <c r="I194" s="617"/>
      <c r="J194" s="263"/>
      <c r="K194" s="607"/>
      <c r="L194" s="617"/>
      <c r="M194" s="612"/>
      <c r="N194" s="98"/>
      <c r="O194" s="66"/>
      <c r="P194" s="66"/>
      <c r="Q194" s="66"/>
      <c r="R194" s="66"/>
      <c r="S194" s="66"/>
      <c r="T194" s="99"/>
      <c r="U194" s="175"/>
    </row>
    <row r="195" spans="1:21" ht="21.4" customHeight="1" thickBot="1" x14ac:dyDescent="0.4">
      <c r="A195" s="175"/>
      <c r="B195" s="92"/>
      <c r="C195" s="604"/>
      <c r="D195" s="578"/>
      <c r="E195" s="619"/>
      <c r="F195" s="101" t="s">
        <v>715</v>
      </c>
      <c r="G195" s="94">
        <v>0</v>
      </c>
      <c r="H195" s="615"/>
      <c r="I195" s="618"/>
      <c r="J195" s="263"/>
      <c r="K195" s="608"/>
      <c r="L195" s="618"/>
      <c r="M195" s="611"/>
      <c r="N195" s="98"/>
      <c r="O195" s="66"/>
      <c r="P195" s="66"/>
      <c r="Q195" s="66"/>
      <c r="R195" s="66"/>
      <c r="S195" s="66"/>
      <c r="T195" s="99"/>
      <c r="U195" s="175"/>
    </row>
    <row r="196" spans="1:21" ht="48.4" customHeight="1" x14ac:dyDescent="0.35">
      <c r="A196" s="175"/>
      <c r="B196" s="435">
        <v>24</v>
      </c>
      <c r="C196" s="582" t="s">
        <v>837</v>
      </c>
      <c r="D196" s="582" t="s">
        <v>961</v>
      </c>
      <c r="E196" s="609" t="s">
        <v>826</v>
      </c>
      <c r="F196" s="87" t="s">
        <v>827</v>
      </c>
      <c r="G196" s="88">
        <v>3</v>
      </c>
      <c r="H196" s="613" t="s">
        <v>6</v>
      </c>
      <c r="I196" s="616">
        <f>IF(H196="","No Answer",(IF(H196="a",3,(IF(H196="b",2,(IF(H196="c",1,(IF(H196="d",0,)))))))))</f>
        <v>3</v>
      </c>
      <c r="J196" s="262"/>
      <c r="K196" s="606">
        <f>IF(H196="","",I196)</f>
        <v>3</v>
      </c>
      <c r="L196" s="616" t="str">
        <f>IF(I196="No Answer","",IF(I196&gt;=1,"Y","N"))</f>
        <v>Y</v>
      </c>
      <c r="M196" s="624">
        <v>3</v>
      </c>
      <c r="N196" s="89"/>
      <c r="O196" s="90"/>
      <c r="P196" s="90" t="s">
        <v>30</v>
      </c>
      <c r="Q196" s="90"/>
      <c r="R196" s="90" t="s">
        <v>30</v>
      </c>
      <c r="S196" s="90" t="s">
        <v>30</v>
      </c>
      <c r="T196" s="91"/>
      <c r="U196" s="175"/>
    </row>
    <row r="197" spans="1:21" ht="47.65" customHeight="1" x14ac:dyDescent="0.35">
      <c r="A197" s="175"/>
      <c r="B197" s="436"/>
      <c r="C197" s="583"/>
      <c r="D197" s="583"/>
      <c r="E197" s="610"/>
      <c r="F197" s="136" t="s">
        <v>829</v>
      </c>
      <c r="G197" s="230">
        <v>2</v>
      </c>
      <c r="H197" s="614"/>
      <c r="I197" s="617"/>
      <c r="J197" s="267"/>
      <c r="K197" s="607"/>
      <c r="L197" s="617"/>
      <c r="M197" s="612"/>
      <c r="N197" s="98"/>
      <c r="O197" s="66"/>
      <c r="P197" s="66"/>
      <c r="Q197" s="66"/>
      <c r="R197" s="66"/>
      <c r="S197" s="66"/>
      <c r="T197" s="99"/>
      <c r="U197" s="175"/>
    </row>
    <row r="198" spans="1:21" ht="75.400000000000006" customHeight="1" x14ac:dyDescent="0.35">
      <c r="A198" s="175"/>
      <c r="B198" s="436"/>
      <c r="C198" s="583"/>
      <c r="D198" s="583"/>
      <c r="E198" s="612"/>
      <c r="F198" s="136" t="s">
        <v>830</v>
      </c>
      <c r="G198" s="94" t="s">
        <v>895</v>
      </c>
      <c r="H198" s="614"/>
      <c r="I198" s="617"/>
      <c r="J198" s="263"/>
      <c r="K198" s="607"/>
      <c r="L198" s="617"/>
      <c r="M198" s="612"/>
      <c r="N198" s="98"/>
      <c r="O198" s="66"/>
      <c r="P198" s="66"/>
      <c r="Q198" s="66"/>
      <c r="R198" s="66"/>
      <c r="S198" s="66"/>
      <c r="T198" s="99"/>
      <c r="U198" s="175"/>
    </row>
    <row r="199" spans="1:21" ht="31.9" customHeight="1" thickBot="1" x14ac:dyDescent="0.4">
      <c r="A199" s="175"/>
      <c r="B199" s="100"/>
      <c r="C199" s="585"/>
      <c r="D199" s="580"/>
      <c r="E199" s="611"/>
      <c r="F199" s="137" t="s">
        <v>828</v>
      </c>
      <c r="G199" s="102">
        <v>0</v>
      </c>
      <c r="H199" s="615"/>
      <c r="I199" s="618"/>
      <c r="J199" s="264"/>
      <c r="K199" s="608"/>
      <c r="L199" s="618"/>
      <c r="M199" s="636"/>
      <c r="N199" s="103"/>
      <c r="O199" s="68"/>
      <c r="P199" s="68"/>
      <c r="Q199" s="68"/>
      <c r="R199" s="68"/>
      <c r="S199" s="68"/>
      <c r="T199" s="104"/>
      <c r="U199" s="175"/>
    </row>
    <row r="200" spans="1:21" ht="29.65" customHeight="1" x14ac:dyDescent="0.35">
      <c r="A200" s="175"/>
      <c r="B200" s="435">
        <v>25</v>
      </c>
      <c r="C200" s="582" t="s">
        <v>832</v>
      </c>
      <c r="D200" s="582" t="s">
        <v>962</v>
      </c>
      <c r="E200" s="609" t="s">
        <v>831</v>
      </c>
      <c r="F200" s="87" t="s">
        <v>833</v>
      </c>
      <c r="G200" s="88">
        <v>3</v>
      </c>
      <c r="H200" s="613" t="s">
        <v>6</v>
      </c>
      <c r="I200" s="616">
        <f>IF(H200="","No Answer",(IF(H200="a",3,(IF(H200="b",2,(IF(H200="c",1,(IF(H200="d",0,)))))))))</f>
        <v>3</v>
      </c>
      <c r="J200" s="262"/>
      <c r="K200" s="606">
        <f>IF(H200="","",I200)</f>
        <v>3</v>
      </c>
      <c r="L200" s="616" t="str">
        <f>IF(I200="No Answer","",IF(I200&gt;=1,"Y","N"))</f>
        <v>Y</v>
      </c>
      <c r="M200" s="635">
        <v>3</v>
      </c>
      <c r="N200" s="89"/>
      <c r="O200" s="90"/>
      <c r="P200" s="90" t="s">
        <v>30</v>
      </c>
      <c r="Q200" s="90"/>
      <c r="R200" s="90" t="s">
        <v>30</v>
      </c>
      <c r="S200" s="90" t="s">
        <v>30</v>
      </c>
      <c r="T200" s="91"/>
      <c r="U200" s="175"/>
    </row>
    <row r="201" spans="1:21" ht="27.4" customHeight="1" x14ac:dyDescent="0.35">
      <c r="A201" s="175"/>
      <c r="B201" s="436"/>
      <c r="C201" s="583"/>
      <c r="D201" s="583"/>
      <c r="E201" s="610"/>
      <c r="F201" s="93" t="s">
        <v>834</v>
      </c>
      <c r="G201" s="230">
        <v>2</v>
      </c>
      <c r="H201" s="614"/>
      <c r="I201" s="617"/>
      <c r="J201" s="267"/>
      <c r="K201" s="607"/>
      <c r="L201" s="617"/>
      <c r="M201" s="612"/>
      <c r="N201" s="98"/>
      <c r="O201" s="66"/>
      <c r="P201" s="66"/>
      <c r="Q201" s="66"/>
      <c r="R201" s="66"/>
      <c r="S201" s="66"/>
      <c r="T201" s="99"/>
      <c r="U201" s="175"/>
    </row>
    <row r="202" spans="1:21" ht="51.4" customHeight="1" x14ac:dyDescent="0.35">
      <c r="A202" s="175"/>
      <c r="B202" s="436"/>
      <c r="C202" s="583"/>
      <c r="D202" s="583"/>
      <c r="E202" s="612"/>
      <c r="F202" s="136" t="s">
        <v>835</v>
      </c>
      <c r="G202" s="94" t="s">
        <v>895</v>
      </c>
      <c r="H202" s="614"/>
      <c r="I202" s="617"/>
      <c r="J202" s="263"/>
      <c r="K202" s="607"/>
      <c r="L202" s="617"/>
      <c r="M202" s="612"/>
      <c r="N202" s="98"/>
      <c r="O202" s="66"/>
      <c r="P202" s="66"/>
      <c r="Q202" s="66"/>
      <c r="R202" s="66"/>
      <c r="S202" s="66"/>
      <c r="T202" s="99"/>
      <c r="U202" s="175"/>
    </row>
    <row r="203" spans="1:21" ht="59.25" customHeight="1" thickBot="1" x14ac:dyDescent="0.4">
      <c r="A203" s="175"/>
      <c r="B203" s="92"/>
      <c r="C203" s="585"/>
      <c r="D203" s="580"/>
      <c r="E203" s="611"/>
      <c r="F203" s="139" t="s">
        <v>836</v>
      </c>
      <c r="G203" s="102">
        <v>0</v>
      </c>
      <c r="H203" s="615"/>
      <c r="I203" s="618"/>
      <c r="J203" s="268"/>
      <c r="K203" s="608"/>
      <c r="L203" s="618"/>
      <c r="M203" s="611"/>
      <c r="N203" s="98"/>
      <c r="O203" s="66"/>
      <c r="P203" s="66"/>
      <c r="Q203" s="66"/>
      <c r="R203" s="66"/>
      <c r="S203" s="66"/>
      <c r="T203" s="99"/>
      <c r="U203" s="175"/>
    </row>
    <row r="204" spans="1:21" ht="34.5" customHeight="1" thickBot="1" x14ac:dyDescent="0.4">
      <c r="A204" s="84"/>
      <c r="B204" s="85" t="s">
        <v>41</v>
      </c>
      <c r="C204" s="143"/>
      <c r="D204" s="143"/>
      <c r="E204" s="85"/>
      <c r="F204" s="85"/>
      <c r="G204" s="85"/>
      <c r="H204" s="107"/>
      <c r="I204" s="85"/>
      <c r="J204" s="85"/>
      <c r="K204" s="85"/>
      <c r="L204" s="85"/>
      <c r="M204" s="85"/>
      <c r="N204" s="85"/>
      <c r="O204" s="85"/>
      <c r="P204" s="85"/>
      <c r="Q204" s="85"/>
      <c r="R204" s="85"/>
      <c r="S204" s="85"/>
      <c r="T204" s="86"/>
      <c r="U204" s="175"/>
    </row>
    <row r="205" spans="1:21" ht="79.5" customHeight="1" thickBot="1" x14ac:dyDescent="0.4">
      <c r="A205" s="84"/>
      <c r="B205" s="436">
        <v>26</v>
      </c>
      <c r="C205" s="574" t="s">
        <v>104</v>
      </c>
      <c r="D205" s="574" t="s">
        <v>104</v>
      </c>
      <c r="E205" s="609" t="s">
        <v>838</v>
      </c>
      <c r="F205" s="93" t="s">
        <v>839</v>
      </c>
      <c r="G205" s="88">
        <v>2</v>
      </c>
      <c r="H205" s="613" t="s">
        <v>6</v>
      </c>
      <c r="I205" s="616">
        <f>IF(H205="","No Answer",(IF(H205="a",2,(IF(H205="b",1,(IF(H205="c",0,)))))))</f>
        <v>2</v>
      </c>
      <c r="J205" s="267"/>
      <c r="K205" s="606">
        <f>IF(H205="","",I205)</f>
        <v>2</v>
      </c>
      <c r="L205" s="616" t="str">
        <f>IF(I205="No Answer","",IF(I205&gt;=1,"Y","N"))</f>
        <v>Y</v>
      </c>
      <c r="M205" s="624">
        <v>2</v>
      </c>
      <c r="N205" s="110"/>
      <c r="O205" s="111"/>
      <c r="P205" s="111"/>
      <c r="Q205" s="111"/>
      <c r="R205" s="111"/>
      <c r="S205" s="111"/>
      <c r="T205" s="112" t="s">
        <v>30</v>
      </c>
      <c r="U205" s="175"/>
    </row>
    <row r="206" spans="1:21" ht="73" thickBot="1" x14ac:dyDescent="0.4">
      <c r="A206" s="84"/>
      <c r="B206" s="92"/>
      <c r="C206" s="575"/>
      <c r="D206" s="581"/>
      <c r="E206" s="610"/>
      <c r="F206" s="93" t="s">
        <v>841</v>
      </c>
      <c r="G206" s="94" t="s">
        <v>895</v>
      </c>
      <c r="H206" s="614"/>
      <c r="I206" s="617"/>
      <c r="J206" s="263"/>
      <c r="K206" s="607"/>
      <c r="L206" s="617"/>
      <c r="M206" s="612"/>
      <c r="N206" s="98"/>
      <c r="O206" s="66"/>
      <c r="P206" s="66"/>
      <c r="Q206" s="66"/>
      <c r="R206" s="66"/>
      <c r="S206" s="66"/>
      <c r="T206" s="99"/>
      <c r="U206" s="175"/>
    </row>
    <row r="207" spans="1:21" ht="27" customHeight="1" thickBot="1" x14ac:dyDescent="0.4">
      <c r="A207" s="84"/>
      <c r="B207" s="100"/>
      <c r="C207" s="579"/>
      <c r="D207" s="580"/>
      <c r="E207" s="619"/>
      <c r="F207" s="101" t="s">
        <v>840</v>
      </c>
      <c r="G207" s="102">
        <v>0</v>
      </c>
      <c r="H207" s="615"/>
      <c r="I207" s="618"/>
      <c r="J207" s="264"/>
      <c r="K207" s="608"/>
      <c r="L207" s="618"/>
      <c r="M207" s="611"/>
      <c r="N207" s="103"/>
      <c r="O207" s="68"/>
      <c r="P207" s="68"/>
      <c r="Q207" s="68"/>
      <c r="R207" s="68"/>
      <c r="S207" s="68"/>
      <c r="T207" s="104"/>
      <c r="U207" s="175"/>
    </row>
    <row r="208" spans="1:21" ht="30.75" customHeight="1" thickBot="1" x14ac:dyDescent="0.4">
      <c r="A208" s="84"/>
      <c r="B208" s="435">
        <v>27</v>
      </c>
      <c r="C208" s="574" t="s">
        <v>105</v>
      </c>
      <c r="D208" s="574" t="s">
        <v>105</v>
      </c>
      <c r="E208" s="609" t="s">
        <v>842</v>
      </c>
      <c r="F208" s="87" t="s">
        <v>843</v>
      </c>
      <c r="G208" s="88">
        <v>2</v>
      </c>
      <c r="H208" s="613" t="s">
        <v>6</v>
      </c>
      <c r="I208" s="616">
        <f>IF(H208="","No Answer",(IF(H208="a",2,(IF(H208="b",1,(IF(H208="c",0,)))))))</f>
        <v>2</v>
      </c>
      <c r="J208" s="262"/>
      <c r="K208" s="606">
        <f>IF(H208="","",I208)</f>
        <v>2</v>
      </c>
      <c r="L208" s="616" t="str">
        <f>IF(I208="No Answer","",IF(I208&gt;=1,"Y","N"))</f>
        <v>Y</v>
      </c>
      <c r="M208" s="624">
        <v>2</v>
      </c>
      <c r="N208" s="89"/>
      <c r="O208" s="90"/>
      <c r="P208" s="90"/>
      <c r="Q208" s="90"/>
      <c r="R208" s="90"/>
      <c r="S208" s="90"/>
      <c r="T208" s="91" t="s">
        <v>30</v>
      </c>
      <c r="U208" s="175"/>
    </row>
    <row r="209" spans="1:21" ht="58.5" thickBot="1" x14ac:dyDescent="0.4">
      <c r="A209" s="84"/>
      <c r="B209" s="436"/>
      <c r="C209" s="575"/>
      <c r="D209" s="575"/>
      <c r="E209" s="612"/>
      <c r="F209" s="136" t="s">
        <v>844</v>
      </c>
      <c r="G209" s="94" t="s">
        <v>895</v>
      </c>
      <c r="H209" s="614"/>
      <c r="I209" s="617"/>
      <c r="J209" s="263"/>
      <c r="K209" s="607"/>
      <c r="L209" s="617"/>
      <c r="M209" s="612"/>
      <c r="N209" s="98"/>
      <c r="O209" s="66"/>
      <c r="P209" s="66"/>
      <c r="Q209" s="66"/>
      <c r="R209" s="66"/>
      <c r="S209" s="66"/>
      <c r="T209" s="99"/>
      <c r="U209" s="175"/>
    </row>
    <row r="210" spans="1:21" ht="68.650000000000006" customHeight="1" thickBot="1" x14ac:dyDescent="0.4">
      <c r="A210" s="84"/>
      <c r="B210" s="100"/>
      <c r="C210" s="579"/>
      <c r="D210" s="579"/>
      <c r="E210" s="611"/>
      <c r="F210" s="137" t="s">
        <v>845</v>
      </c>
      <c r="G210" s="102">
        <v>0</v>
      </c>
      <c r="H210" s="615"/>
      <c r="I210" s="618"/>
      <c r="J210" s="268"/>
      <c r="K210" s="608"/>
      <c r="L210" s="618"/>
      <c r="M210" s="611"/>
      <c r="N210" s="103"/>
      <c r="O210" s="68"/>
      <c r="P210" s="68"/>
      <c r="Q210" s="68"/>
      <c r="R210" s="68"/>
      <c r="S210" s="68"/>
      <c r="T210" s="104"/>
      <c r="U210" s="175"/>
    </row>
    <row r="211" spans="1:21" ht="27.4" customHeight="1" thickBot="1" x14ac:dyDescent="0.4">
      <c r="A211" s="84"/>
      <c r="B211" s="435">
        <v>28</v>
      </c>
      <c r="C211" s="574" t="s">
        <v>106</v>
      </c>
      <c r="D211" s="574" t="s">
        <v>106</v>
      </c>
      <c r="E211" s="609" t="s">
        <v>846</v>
      </c>
      <c r="F211" s="87" t="s">
        <v>38</v>
      </c>
      <c r="G211" s="88">
        <v>2</v>
      </c>
      <c r="H211" s="613" t="s">
        <v>6</v>
      </c>
      <c r="I211" s="616">
        <f>IF(H211="","No Answer",(IF(H211="a",2,(IF(H211="b",2,(IF(H211="c",1,(IF(H211="d",0)))))))))</f>
        <v>2</v>
      </c>
      <c r="J211" s="262"/>
      <c r="K211" s="606">
        <f>IF(H211="","",I211)</f>
        <v>2</v>
      </c>
      <c r="L211" s="616" t="str">
        <f>IF(I211="No Answer","",IF(I211&gt;=1,"Y","N"))</f>
        <v>Y</v>
      </c>
      <c r="M211" s="624">
        <v>2</v>
      </c>
      <c r="N211" s="89"/>
      <c r="O211" s="90"/>
      <c r="P211" s="90" t="s">
        <v>30</v>
      </c>
      <c r="Q211" s="90"/>
      <c r="R211" s="90"/>
      <c r="S211" s="90"/>
      <c r="T211" s="91" t="s">
        <v>30</v>
      </c>
      <c r="U211" s="175"/>
    </row>
    <row r="212" spans="1:21" ht="66" customHeight="1" thickBot="1" x14ac:dyDescent="0.4">
      <c r="A212" s="84"/>
      <c r="B212" s="92"/>
      <c r="C212" s="575"/>
      <c r="D212" s="575"/>
      <c r="E212" s="610"/>
      <c r="F212" s="93" t="s">
        <v>849</v>
      </c>
      <c r="G212" s="94">
        <v>2</v>
      </c>
      <c r="H212" s="614"/>
      <c r="I212" s="617"/>
      <c r="J212" s="263"/>
      <c r="K212" s="607"/>
      <c r="L212" s="617"/>
      <c r="M212" s="612"/>
      <c r="N212" s="95"/>
      <c r="O212" s="96"/>
      <c r="P212" s="96"/>
      <c r="Q212" s="96"/>
      <c r="R212" s="96"/>
      <c r="S212" s="96"/>
      <c r="T212" s="97"/>
      <c r="U212" s="175"/>
    </row>
    <row r="213" spans="1:21" ht="60.75" customHeight="1" thickBot="1" x14ac:dyDescent="0.4">
      <c r="A213" s="84"/>
      <c r="B213" s="92"/>
      <c r="C213" s="575"/>
      <c r="D213" s="575"/>
      <c r="E213" s="610"/>
      <c r="F213" s="93" t="s">
        <v>848</v>
      </c>
      <c r="G213" s="94" t="s">
        <v>895</v>
      </c>
      <c r="H213" s="614"/>
      <c r="I213" s="617"/>
      <c r="J213" s="263"/>
      <c r="K213" s="607"/>
      <c r="L213" s="617"/>
      <c r="M213" s="612"/>
      <c r="N213" s="98"/>
      <c r="O213" s="66"/>
      <c r="P213" s="66"/>
      <c r="Q213" s="66"/>
      <c r="R213" s="66"/>
      <c r="S213" s="66"/>
      <c r="T213" s="99"/>
      <c r="U213" s="175"/>
    </row>
    <row r="214" spans="1:21" ht="49.9" customHeight="1" thickBot="1" x14ac:dyDescent="0.4">
      <c r="A214" s="84"/>
      <c r="B214" s="100"/>
      <c r="C214" s="579"/>
      <c r="D214" s="579"/>
      <c r="E214" s="619"/>
      <c r="F214" s="101" t="s">
        <v>847</v>
      </c>
      <c r="G214" s="102">
        <v>0</v>
      </c>
      <c r="H214" s="615"/>
      <c r="I214" s="618"/>
      <c r="J214" s="264"/>
      <c r="K214" s="608"/>
      <c r="L214" s="618"/>
      <c r="M214" s="611"/>
      <c r="N214" s="103"/>
      <c r="O214" s="68"/>
      <c r="P214" s="68"/>
      <c r="Q214" s="68"/>
      <c r="R214" s="68"/>
      <c r="S214" s="68"/>
      <c r="T214" s="104"/>
      <c r="U214" s="175"/>
    </row>
    <row r="215" spans="1:21" ht="29.65" customHeight="1" thickBot="1" x14ac:dyDescent="0.4">
      <c r="A215" s="84"/>
      <c r="B215" s="435">
        <v>29</v>
      </c>
      <c r="C215" s="574" t="s">
        <v>107</v>
      </c>
      <c r="D215" s="574" t="s">
        <v>107</v>
      </c>
      <c r="E215" s="609" t="s">
        <v>850</v>
      </c>
      <c r="F215" s="87" t="s">
        <v>38</v>
      </c>
      <c r="G215" s="88">
        <v>2</v>
      </c>
      <c r="H215" s="613" t="s">
        <v>6</v>
      </c>
      <c r="I215" s="616">
        <f>IF(H215="","No Answer",(IF(H215="a",2,(IF(H215="b",2,(IF(H215="c",2,(IF(H215="d",1,(IF(H215="e",0,)))))))))))</f>
        <v>2</v>
      </c>
      <c r="J215" s="262"/>
      <c r="K215" s="606">
        <f>IF(H215="","",I215)</f>
        <v>2</v>
      </c>
      <c r="L215" s="616" t="str">
        <f>IF(I215="No Answer","",IF(I215&gt;=1,"Y","N"))</f>
        <v>Y</v>
      </c>
      <c r="M215" s="624">
        <v>2</v>
      </c>
      <c r="N215" s="89"/>
      <c r="O215" s="90"/>
      <c r="P215" s="90" t="s">
        <v>30</v>
      </c>
      <c r="Q215" s="90"/>
      <c r="R215" s="90"/>
      <c r="S215" s="90"/>
      <c r="T215" s="91" t="s">
        <v>30</v>
      </c>
      <c r="U215" s="175"/>
    </row>
    <row r="216" spans="1:21" ht="63.4" customHeight="1" thickBot="1" x14ac:dyDescent="0.4">
      <c r="A216" s="84"/>
      <c r="B216" s="92"/>
      <c r="C216" s="575"/>
      <c r="D216" s="575"/>
      <c r="E216" s="610"/>
      <c r="F216" s="93" t="s">
        <v>851</v>
      </c>
      <c r="G216" s="94">
        <v>2</v>
      </c>
      <c r="H216" s="614"/>
      <c r="I216" s="617"/>
      <c r="J216" s="263"/>
      <c r="K216" s="607"/>
      <c r="L216" s="617"/>
      <c r="M216" s="612"/>
      <c r="N216" s="95"/>
      <c r="O216" s="96"/>
      <c r="P216" s="96"/>
      <c r="Q216" s="96"/>
      <c r="R216" s="96"/>
      <c r="S216" s="96"/>
      <c r="T216" s="97"/>
      <c r="U216" s="175"/>
    </row>
    <row r="217" spans="1:21" ht="93" customHeight="1" thickBot="1" x14ac:dyDescent="0.4">
      <c r="A217" s="84"/>
      <c r="B217" s="92"/>
      <c r="C217" s="575"/>
      <c r="D217" s="575"/>
      <c r="E217" s="610"/>
      <c r="F217" s="93" t="s">
        <v>852</v>
      </c>
      <c r="G217" s="94">
        <v>2</v>
      </c>
      <c r="H217" s="614"/>
      <c r="I217" s="617"/>
      <c r="J217" s="263"/>
      <c r="K217" s="607"/>
      <c r="L217" s="617"/>
      <c r="M217" s="612"/>
      <c r="N217" s="98"/>
      <c r="O217" s="66"/>
      <c r="P217" s="66"/>
      <c r="Q217" s="66"/>
      <c r="R217" s="66"/>
      <c r="S217" s="66"/>
      <c r="T217" s="99"/>
      <c r="U217" s="175"/>
    </row>
    <row r="218" spans="1:21" ht="63" customHeight="1" thickBot="1" x14ac:dyDescent="0.4">
      <c r="A218" s="84"/>
      <c r="B218" s="92"/>
      <c r="C218" s="575"/>
      <c r="D218" s="575"/>
      <c r="E218" s="610"/>
      <c r="F218" s="93" t="s">
        <v>853</v>
      </c>
      <c r="G218" s="94" t="s">
        <v>895</v>
      </c>
      <c r="H218" s="614"/>
      <c r="I218" s="617"/>
      <c r="J218" s="263"/>
      <c r="K218" s="607"/>
      <c r="L218" s="617"/>
      <c r="M218" s="612"/>
      <c r="N218" s="98"/>
      <c r="O218" s="66"/>
      <c r="P218" s="66"/>
      <c r="Q218" s="66"/>
      <c r="R218" s="66"/>
      <c r="S218" s="66"/>
      <c r="T218" s="99"/>
      <c r="U218" s="175"/>
    </row>
    <row r="219" spans="1:21" ht="15" customHeight="1" thickBot="1" x14ac:dyDescent="0.4">
      <c r="A219" s="84"/>
      <c r="B219" s="100"/>
      <c r="C219" s="579"/>
      <c r="D219" s="580"/>
      <c r="E219" s="619"/>
      <c r="F219" s="101" t="s">
        <v>715</v>
      </c>
      <c r="G219" s="102">
        <v>0</v>
      </c>
      <c r="H219" s="615"/>
      <c r="I219" s="618"/>
      <c r="J219" s="264"/>
      <c r="K219" s="608"/>
      <c r="L219" s="618"/>
      <c r="M219" s="611"/>
      <c r="N219" s="103"/>
      <c r="O219" s="68"/>
      <c r="P219" s="68"/>
      <c r="Q219" s="68"/>
      <c r="R219" s="68"/>
      <c r="S219" s="68"/>
      <c r="T219" s="104"/>
      <c r="U219" s="175"/>
    </row>
    <row r="220" spans="1:21" ht="32.65" customHeight="1" thickBot="1" x14ac:dyDescent="0.4">
      <c r="A220" s="84"/>
      <c r="B220" s="435">
        <v>30</v>
      </c>
      <c r="C220" s="574" t="s">
        <v>858</v>
      </c>
      <c r="D220" s="574" t="s">
        <v>963</v>
      </c>
      <c r="E220" s="609" t="s">
        <v>854</v>
      </c>
      <c r="F220" s="87" t="s">
        <v>38</v>
      </c>
      <c r="G220" s="88">
        <v>2</v>
      </c>
      <c r="H220" s="613" t="s">
        <v>6</v>
      </c>
      <c r="I220" s="616">
        <f>IF(H220="","No Answer",(IF(H220="a",2,(IF(H220="b",2,(IF(H220="c",1,(IF(H220="d",0)))))))))</f>
        <v>2</v>
      </c>
      <c r="J220" s="262"/>
      <c r="K220" s="606">
        <f>IF(H220="","",I220)</f>
        <v>2</v>
      </c>
      <c r="L220" s="616" t="str">
        <f>IF(I220="No Answer","",IF(I220&gt;=1,"Y","N"))</f>
        <v>Y</v>
      </c>
      <c r="M220" s="624">
        <v>2</v>
      </c>
      <c r="N220" s="89"/>
      <c r="O220" s="90"/>
      <c r="P220" s="90" t="s">
        <v>30</v>
      </c>
      <c r="Q220" s="90"/>
      <c r="R220" s="90"/>
      <c r="S220" s="90"/>
      <c r="T220" s="91" t="s">
        <v>30</v>
      </c>
      <c r="U220" s="175"/>
    </row>
    <row r="221" spans="1:21" ht="61.9" customHeight="1" thickBot="1" x14ac:dyDescent="0.4">
      <c r="A221" s="84"/>
      <c r="B221" s="92"/>
      <c r="C221" s="575"/>
      <c r="D221" s="575"/>
      <c r="E221" s="610"/>
      <c r="F221" s="93" t="s">
        <v>856</v>
      </c>
      <c r="G221" s="94">
        <v>2</v>
      </c>
      <c r="H221" s="614"/>
      <c r="I221" s="617"/>
      <c r="J221" s="263"/>
      <c r="K221" s="607"/>
      <c r="L221" s="617"/>
      <c r="M221" s="612"/>
      <c r="N221" s="95"/>
      <c r="O221" s="96"/>
      <c r="P221" s="96"/>
      <c r="Q221" s="96"/>
      <c r="R221" s="96"/>
      <c r="S221" s="96"/>
      <c r="T221" s="97"/>
      <c r="U221" s="175"/>
    </row>
    <row r="222" spans="1:21" ht="87.5" thickBot="1" x14ac:dyDescent="0.4">
      <c r="A222" s="84"/>
      <c r="B222" s="92"/>
      <c r="C222" s="575"/>
      <c r="D222" s="575"/>
      <c r="E222" s="610"/>
      <c r="F222" s="93" t="s">
        <v>855</v>
      </c>
      <c r="G222" s="94" t="s">
        <v>895</v>
      </c>
      <c r="H222" s="614"/>
      <c r="I222" s="617"/>
      <c r="J222" s="263"/>
      <c r="K222" s="607"/>
      <c r="L222" s="617"/>
      <c r="M222" s="612"/>
      <c r="N222" s="98"/>
      <c r="O222" s="66"/>
      <c r="P222" s="66"/>
      <c r="Q222" s="66"/>
      <c r="R222" s="66"/>
      <c r="S222" s="66"/>
      <c r="T222" s="99"/>
      <c r="U222" s="175"/>
    </row>
    <row r="223" spans="1:21" ht="61.5" customHeight="1" thickBot="1" x14ac:dyDescent="0.4">
      <c r="A223" s="84"/>
      <c r="B223" s="100"/>
      <c r="C223" s="579"/>
      <c r="D223" s="579"/>
      <c r="E223" s="619"/>
      <c r="F223" s="101" t="s">
        <v>857</v>
      </c>
      <c r="G223" s="102">
        <v>0</v>
      </c>
      <c r="H223" s="615"/>
      <c r="I223" s="618"/>
      <c r="J223" s="264"/>
      <c r="K223" s="608"/>
      <c r="L223" s="618"/>
      <c r="M223" s="611"/>
      <c r="N223" s="103"/>
      <c r="O223" s="68"/>
      <c r="P223" s="68"/>
      <c r="Q223" s="68"/>
      <c r="R223" s="68"/>
      <c r="S223" s="68"/>
      <c r="T223" s="104"/>
      <c r="U223" s="175"/>
    </row>
    <row r="224" spans="1:21" ht="29.65" customHeight="1" thickBot="1" x14ac:dyDescent="0.4">
      <c r="A224" s="84"/>
      <c r="B224" s="435">
        <v>31</v>
      </c>
      <c r="C224" s="574" t="s">
        <v>108</v>
      </c>
      <c r="D224" s="574" t="s">
        <v>108</v>
      </c>
      <c r="E224" s="609" t="s">
        <v>859</v>
      </c>
      <c r="F224" s="87" t="s">
        <v>38</v>
      </c>
      <c r="G224" s="88">
        <v>2</v>
      </c>
      <c r="H224" s="613" t="s">
        <v>6</v>
      </c>
      <c r="I224" s="616">
        <f>IF(H224="","No Answer",(IF(H224="a",2,(IF(H224="b",2,(IF(H224="c",0,)))))))</f>
        <v>2</v>
      </c>
      <c r="J224" s="262"/>
      <c r="K224" s="606">
        <f>IF(H224="","",I224)</f>
        <v>2</v>
      </c>
      <c r="L224" s="616" t="str">
        <f>IF(I224="No Answer","",IF(I224&gt;=2,"Y","N"))</f>
        <v>Y</v>
      </c>
      <c r="M224" s="624">
        <v>2</v>
      </c>
      <c r="N224" s="89"/>
      <c r="O224" s="90"/>
      <c r="P224" s="90" t="s">
        <v>30</v>
      </c>
      <c r="Q224" s="90"/>
      <c r="R224" s="90"/>
      <c r="S224" s="90"/>
      <c r="T224" s="91" t="s">
        <v>30</v>
      </c>
      <c r="U224" s="175"/>
    </row>
    <row r="225" spans="1:21" ht="87.5" thickBot="1" x14ac:dyDescent="0.4">
      <c r="A225" s="84"/>
      <c r="B225" s="436"/>
      <c r="C225" s="575"/>
      <c r="D225" s="575"/>
      <c r="E225" s="612"/>
      <c r="F225" s="136" t="s">
        <v>860</v>
      </c>
      <c r="G225" s="94" t="s">
        <v>896</v>
      </c>
      <c r="H225" s="614"/>
      <c r="I225" s="617"/>
      <c r="J225" s="263"/>
      <c r="K225" s="607"/>
      <c r="L225" s="617"/>
      <c r="M225" s="612"/>
      <c r="N225" s="98"/>
      <c r="O225" s="66"/>
      <c r="P225" s="66"/>
      <c r="Q225" s="66"/>
      <c r="R225" s="66"/>
      <c r="S225" s="66"/>
      <c r="T225" s="99"/>
      <c r="U225" s="175"/>
    </row>
    <row r="226" spans="1:21" ht="75.75" customHeight="1" thickBot="1" x14ac:dyDescent="0.4">
      <c r="A226" s="84"/>
      <c r="B226" s="100"/>
      <c r="C226" s="579"/>
      <c r="D226" s="579"/>
      <c r="E226" s="611"/>
      <c r="F226" s="137" t="s">
        <v>861</v>
      </c>
      <c r="G226" s="102">
        <v>0</v>
      </c>
      <c r="H226" s="615"/>
      <c r="I226" s="618"/>
      <c r="J226" s="268"/>
      <c r="K226" s="608"/>
      <c r="L226" s="618"/>
      <c r="M226" s="611"/>
      <c r="N226" s="103"/>
      <c r="O226" s="68"/>
      <c r="P226" s="68"/>
      <c r="Q226" s="68"/>
      <c r="R226" s="68"/>
      <c r="S226" s="68"/>
      <c r="T226" s="104"/>
      <c r="U226" s="175"/>
    </row>
    <row r="227" spans="1:21" ht="31.9" customHeight="1" thickBot="1" x14ac:dyDescent="0.4">
      <c r="A227" s="84"/>
      <c r="B227" s="435">
        <v>32</v>
      </c>
      <c r="C227" s="574" t="s">
        <v>91</v>
      </c>
      <c r="D227" s="574" t="s">
        <v>91</v>
      </c>
      <c r="E227" s="609" t="s">
        <v>862</v>
      </c>
      <c r="F227" s="87" t="s">
        <v>38</v>
      </c>
      <c r="G227" s="88">
        <v>2</v>
      </c>
      <c r="H227" s="613" t="s">
        <v>6</v>
      </c>
      <c r="I227" s="616">
        <f>IF(H227="","No Answer",(IF(H227="a",2,(IF(H227="b",2,(IF(H227="c",1,(IF(H227="d",0)))))))))</f>
        <v>2</v>
      </c>
      <c r="J227" s="262"/>
      <c r="K227" s="606">
        <f>IF(H227="","",I227)</f>
        <v>2</v>
      </c>
      <c r="L227" s="616" t="str">
        <f>IF(I227="No Answer","",IF(I227&gt;=1,"Y","N"))</f>
        <v>Y</v>
      </c>
      <c r="M227" s="624">
        <v>2</v>
      </c>
      <c r="N227" s="89"/>
      <c r="O227" s="90"/>
      <c r="P227" s="90" t="s">
        <v>30</v>
      </c>
      <c r="Q227" s="90"/>
      <c r="R227" s="90" t="s">
        <v>30</v>
      </c>
      <c r="S227" s="90"/>
      <c r="T227" s="91" t="s">
        <v>30</v>
      </c>
      <c r="U227" s="175"/>
    </row>
    <row r="228" spans="1:21" ht="49.15" customHeight="1" thickBot="1" x14ac:dyDescent="0.4">
      <c r="A228" s="84"/>
      <c r="B228" s="92"/>
      <c r="C228" s="575"/>
      <c r="D228" s="575"/>
      <c r="E228" s="610"/>
      <c r="F228" s="93" t="s">
        <v>863</v>
      </c>
      <c r="G228" s="94">
        <v>2</v>
      </c>
      <c r="H228" s="614"/>
      <c r="I228" s="617"/>
      <c r="J228" s="263"/>
      <c r="K228" s="607"/>
      <c r="L228" s="617"/>
      <c r="M228" s="612"/>
      <c r="N228" s="95"/>
      <c r="O228" s="96"/>
      <c r="P228" s="96"/>
      <c r="Q228" s="96"/>
      <c r="R228" s="96"/>
      <c r="S228" s="96"/>
      <c r="T228" s="97"/>
      <c r="U228" s="175"/>
    </row>
    <row r="229" spans="1:21" ht="73" thickBot="1" x14ac:dyDescent="0.4">
      <c r="A229" s="84"/>
      <c r="B229" s="92"/>
      <c r="C229" s="575"/>
      <c r="D229" s="575"/>
      <c r="E229" s="610"/>
      <c r="F229" s="93" t="s">
        <v>864</v>
      </c>
      <c r="G229" s="94" t="s">
        <v>895</v>
      </c>
      <c r="H229" s="614"/>
      <c r="I229" s="617"/>
      <c r="J229" s="263"/>
      <c r="K229" s="607"/>
      <c r="L229" s="617"/>
      <c r="M229" s="612"/>
      <c r="N229" s="98"/>
      <c r="O229" s="66"/>
      <c r="P229" s="66"/>
      <c r="Q229" s="66"/>
      <c r="R229" s="66"/>
      <c r="S229" s="66"/>
      <c r="T229" s="99"/>
      <c r="U229" s="175"/>
    </row>
    <row r="230" spans="1:21" ht="31.9" customHeight="1" thickBot="1" x14ac:dyDescent="0.4">
      <c r="A230" s="84"/>
      <c r="B230" s="100"/>
      <c r="C230" s="579"/>
      <c r="D230" s="579"/>
      <c r="E230" s="619"/>
      <c r="F230" s="101" t="s">
        <v>865</v>
      </c>
      <c r="G230" s="102">
        <v>0</v>
      </c>
      <c r="H230" s="615"/>
      <c r="I230" s="618"/>
      <c r="J230" s="264"/>
      <c r="K230" s="608"/>
      <c r="L230" s="618"/>
      <c r="M230" s="611"/>
      <c r="N230" s="103"/>
      <c r="O230" s="68"/>
      <c r="P230" s="68"/>
      <c r="Q230" s="68"/>
      <c r="R230" s="68"/>
      <c r="S230" s="68"/>
      <c r="T230" s="104"/>
      <c r="U230" s="175"/>
    </row>
    <row r="231" spans="1:21" ht="30.75" customHeight="1" thickBot="1" x14ac:dyDescent="0.4">
      <c r="A231" s="84"/>
      <c r="B231" s="435">
        <v>33</v>
      </c>
      <c r="C231" s="574" t="s">
        <v>95</v>
      </c>
      <c r="D231" s="574" t="s">
        <v>95</v>
      </c>
      <c r="E231" s="609" t="s">
        <v>915</v>
      </c>
      <c r="F231" s="87" t="s">
        <v>866</v>
      </c>
      <c r="G231" s="88">
        <v>2</v>
      </c>
      <c r="H231" s="613" t="s">
        <v>6</v>
      </c>
      <c r="I231" s="616">
        <f>IF(H231="","No Answer",(IF(H231="a",2,(IF(H231="b",2,(IF(H231="c",1,(IF(H231="d",0)))))))))</f>
        <v>2</v>
      </c>
      <c r="J231" s="262"/>
      <c r="K231" s="606">
        <f>IF(H231="","",I231)</f>
        <v>2</v>
      </c>
      <c r="L231" s="616" t="str">
        <f>IF(I231="No Answer","",IF(I231&gt;=1,"Y","N"))</f>
        <v>Y</v>
      </c>
      <c r="M231" s="624">
        <v>2</v>
      </c>
      <c r="N231" s="89"/>
      <c r="O231" s="90" t="s">
        <v>30</v>
      </c>
      <c r="P231" s="90" t="s">
        <v>30</v>
      </c>
      <c r="Q231" s="90"/>
      <c r="R231" s="90"/>
      <c r="S231" s="90"/>
      <c r="T231" s="91" t="s">
        <v>30</v>
      </c>
      <c r="U231" s="175"/>
    </row>
    <row r="232" spans="1:21" ht="48.4" customHeight="1" thickBot="1" x14ac:dyDescent="0.4">
      <c r="A232" s="84"/>
      <c r="B232" s="92"/>
      <c r="C232" s="575"/>
      <c r="D232" s="575"/>
      <c r="E232" s="610"/>
      <c r="F232" s="93" t="s">
        <v>867</v>
      </c>
      <c r="G232" s="94">
        <v>2</v>
      </c>
      <c r="H232" s="614"/>
      <c r="I232" s="617"/>
      <c r="J232" s="263"/>
      <c r="K232" s="607"/>
      <c r="L232" s="617"/>
      <c r="M232" s="612"/>
      <c r="N232" s="95"/>
      <c r="O232" s="96"/>
      <c r="P232" s="96"/>
      <c r="Q232" s="96"/>
      <c r="R232" s="96"/>
      <c r="S232" s="96"/>
      <c r="T232" s="97"/>
      <c r="U232" s="175"/>
    </row>
    <row r="233" spans="1:21" ht="73" thickBot="1" x14ac:dyDescent="0.4">
      <c r="A233" s="84"/>
      <c r="B233" s="92"/>
      <c r="C233" s="575"/>
      <c r="D233" s="575"/>
      <c r="E233" s="610"/>
      <c r="F233" s="93" t="s">
        <v>868</v>
      </c>
      <c r="G233" s="94" t="s">
        <v>895</v>
      </c>
      <c r="H233" s="614"/>
      <c r="I233" s="617"/>
      <c r="J233" s="263"/>
      <c r="K233" s="607"/>
      <c r="L233" s="617"/>
      <c r="M233" s="612"/>
      <c r="N233" s="98"/>
      <c r="O233" s="66"/>
      <c r="P233" s="66"/>
      <c r="Q233" s="66"/>
      <c r="R233" s="66"/>
      <c r="S233" s="66"/>
      <c r="T233" s="99"/>
      <c r="U233" s="175"/>
    </row>
    <row r="234" spans="1:21" ht="15" customHeight="1" thickBot="1" x14ac:dyDescent="0.4">
      <c r="A234" s="84"/>
      <c r="B234" s="100"/>
      <c r="C234" s="579"/>
      <c r="D234" s="579"/>
      <c r="E234" s="619"/>
      <c r="F234" s="101" t="s">
        <v>743</v>
      </c>
      <c r="G234" s="102">
        <v>0</v>
      </c>
      <c r="H234" s="615"/>
      <c r="I234" s="618"/>
      <c r="J234" s="264"/>
      <c r="K234" s="608"/>
      <c r="L234" s="618"/>
      <c r="M234" s="611"/>
      <c r="N234" s="103"/>
      <c r="O234" s="68"/>
      <c r="P234" s="68"/>
      <c r="Q234" s="68"/>
      <c r="R234" s="68"/>
      <c r="S234" s="68"/>
      <c r="T234" s="104"/>
      <c r="U234" s="175"/>
    </row>
    <row r="235" spans="1:21" ht="30.4" customHeight="1" thickBot="1" x14ac:dyDescent="0.4">
      <c r="A235" s="84"/>
      <c r="B235" s="435">
        <v>34</v>
      </c>
      <c r="C235" s="574" t="s">
        <v>109</v>
      </c>
      <c r="D235" s="574" t="s">
        <v>109</v>
      </c>
      <c r="E235" s="609" t="s">
        <v>869</v>
      </c>
      <c r="F235" s="468" t="s">
        <v>38</v>
      </c>
      <c r="G235" s="469">
        <v>2</v>
      </c>
      <c r="H235" s="613" t="s">
        <v>6</v>
      </c>
      <c r="I235" s="616">
        <f>IF(H235="","No Answer",(IF(H235="a",2,(IF(H235="b",2,(IF(H235="c",1,(IF(H235="d",0,(IF(H235="e",0,"No Answer")))))))))))</f>
        <v>2</v>
      </c>
      <c r="J235" s="262"/>
      <c r="K235" s="606">
        <f>IF(H235="","",I235)</f>
        <v>2</v>
      </c>
      <c r="L235" s="616" t="str">
        <f>IF(I235="No Answer","",IF(I235&gt;=1,"Y","N"))</f>
        <v>Y</v>
      </c>
      <c r="M235" s="624">
        <v>2</v>
      </c>
      <c r="N235" s="89"/>
      <c r="O235" s="90"/>
      <c r="P235" s="90" t="s">
        <v>30</v>
      </c>
      <c r="Q235" s="90"/>
      <c r="R235" s="90"/>
      <c r="S235" s="90"/>
      <c r="T235" s="91" t="s">
        <v>30</v>
      </c>
      <c r="U235" s="175"/>
    </row>
    <row r="236" spans="1:21" ht="64.900000000000006" customHeight="1" thickBot="1" x14ac:dyDescent="0.4">
      <c r="A236" s="84"/>
      <c r="B236" s="92"/>
      <c r="C236" s="575"/>
      <c r="D236" s="575"/>
      <c r="E236" s="610"/>
      <c r="F236" s="93" t="s">
        <v>871</v>
      </c>
      <c r="G236" s="94">
        <v>2</v>
      </c>
      <c r="H236" s="614"/>
      <c r="I236" s="617"/>
      <c r="J236" s="263"/>
      <c r="K236" s="607"/>
      <c r="L236" s="617"/>
      <c r="M236" s="612"/>
      <c r="N236" s="98"/>
      <c r="O236" s="66"/>
      <c r="P236" s="66"/>
      <c r="Q236" s="66"/>
      <c r="R236" s="66"/>
      <c r="S236" s="66"/>
      <c r="T236" s="99"/>
      <c r="U236" s="175"/>
    </row>
    <row r="237" spans="1:21" ht="79.150000000000006" customHeight="1" thickBot="1" x14ac:dyDescent="0.4">
      <c r="A237" s="84"/>
      <c r="B237" s="92"/>
      <c r="C237" s="575"/>
      <c r="D237" s="575"/>
      <c r="E237" s="610"/>
      <c r="F237" s="93" t="s">
        <v>872</v>
      </c>
      <c r="G237" s="470" t="s">
        <v>895</v>
      </c>
      <c r="H237" s="614"/>
      <c r="I237" s="617"/>
      <c r="J237" s="263"/>
      <c r="K237" s="607"/>
      <c r="L237" s="617"/>
      <c r="M237" s="612"/>
      <c r="N237" s="98"/>
      <c r="O237" s="66"/>
      <c r="P237" s="66"/>
      <c r="Q237" s="66"/>
      <c r="R237" s="66"/>
      <c r="S237" s="66"/>
      <c r="T237" s="99"/>
      <c r="U237" s="175"/>
    </row>
    <row r="238" spans="1:21" ht="58.5" thickBot="1" x14ac:dyDescent="0.4">
      <c r="A238" s="84"/>
      <c r="B238" s="92"/>
      <c r="C238" s="575"/>
      <c r="D238" s="575"/>
      <c r="E238" s="610"/>
      <c r="F238" s="93" t="s">
        <v>873</v>
      </c>
      <c r="G238" s="94">
        <v>0</v>
      </c>
      <c r="H238" s="614"/>
      <c r="I238" s="617"/>
      <c r="J238" s="263"/>
      <c r="K238" s="607"/>
      <c r="L238" s="617"/>
      <c r="M238" s="612"/>
      <c r="N238" s="98"/>
      <c r="O238" s="66"/>
      <c r="P238" s="66"/>
      <c r="Q238" s="66"/>
      <c r="R238" s="66"/>
      <c r="S238" s="66"/>
      <c r="T238" s="99"/>
      <c r="U238" s="175"/>
    </row>
    <row r="239" spans="1:21" ht="47.65" customHeight="1" thickBot="1" x14ac:dyDescent="0.4">
      <c r="A239" s="84"/>
      <c r="B239" s="92"/>
      <c r="C239" s="579"/>
      <c r="D239" s="579"/>
      <c r="E239" s="619"/>
      <c r="F239" s="101" t="s">
        <v>870</v>
      </c>
      <c r="G239" s="102">
        <v>0</v>
      </c>
      <c r="H239" s="615"/>
      <c r="I239" s="618"/>
      <c r="J239" s="264"/>
      <c r="K239" s="608"/>
      <c r="L239" s="618"/>
      <c r="M239" s="611"/>
      <c r="N239" s="103"/>
      <c r="O239" s="68"/>
      <c r="P239" s="68"/>
      <c r="Q239" s="68"/>
      <c r="R239" s="68"/>
      <c r="S239" s="68"/>
      <c r="T239" s="104"/>
      <c r="U239" s="175"/>
    </row>
    <row r="240" spans="1:21" ht="31.5" thickBot="1" x14ac:dyDescent="0.4">
      <c r="A240" s="84"/>
      <c r="B240" s="85" t="s">
        <v>874</v>
      </c>
      <c r="C240" s="143"/>
      <c r="D240" s="143"/>
      <c r="E240" s="85"/>
      <c r="F240" s="85"/>
      <c r="G240" s="85"/>
      <c r="H240" s="107"/>
      <c r="I240" s="85"/>
      <c r="J240" s="85"/>
      <c r="K240" s="85"/>
      <c r="L240" s="85"/>
      <c r="M240" s="85"/>
      <c r="N240" s="85"/>
      <c r="O240" s="85"/>
      <c r="P240" s="85"/>
      <c r="Q240" s="85"/>
      <c r="R240" s="85"/>
      <c r="S240" s="85"/>
      <c r="T240" s="86"/>
      <c r="U240" s="175"/>
    </row>
    <row r="241" spans="1:21" ht="29.5" customHeight="1" thickBot="1" x14ac:dyDescent="0.4">
      <c r="A241" s="84"/>
      <c r="B241" s="435">
        <v>35</v>
      </c>
      <c r="C241" s="574" t="s">
        <v>110</v>
      </c>
      <c r="D241" s="574" t="s">
        <v>110</v>
      </c>
      <c r="E241" s="609" t="s">
        <v>875</v>
      </c>
      <c r="F241" s="87" t="s">
        <v>876</v>
      </c>
      <c r="G241" s="88">
        <v>3</v>
      </c>
      <c r="H241" s="613" t="s">
        <v>6</v>
      </c>
      <c r="I241" s="616">
        <f>IF(H241="","No Answer",(IF(H241="a",3,(IF(H241="b",3,(IF(H241="c",0,)))))))</f>
        <v>3</v>
      </c>
      <c r="J241" s="262"/>
      <c r="K241" s="606">
        <f>IF(H241="","",I241)</f>
        <v>3</v>
      </c>
      <c r="L241" s="616" t="str">
        <f>IF(I241="No Answer","",IF(I241&gt;=3,"Y","N"))</f>
        <v>Y</v>
      </c>
      <c r="M241" s="624">
        <v>3</v>
      </c>
      <c r="N241" s="89"/>
      <c r="O241" s="90"/>
      <c r="P241" s="90"/>
      <c r="Q241" s="90"/>
      <c r="R241" s="90"/>
      <c r="S241" s="90"/>
      <c r="T241" s="91" t="s">
        <v>30</v>
      </c>
      <c r="U241" s="175"/>
    </row>
    <row r="242" spans="1:21" ht="78.400000000000006" customHeight="1" thickBot="1" x14ac:dyDescent="0.4">
      <c r="A242" s="84"/>
      <c r="B242" s="436"/>
      <c r="C242" s="575"/>
      <c r="D242" s="575"/>
      <c r="E242" s="610"/>
      <c r="F242" s="93" t="s">
        <v>877</v>
      </c>
      <c r="G242" s="471" t="s">
        <v>914</v>
      </c>
      <c r="H242" s="614"/>
      <c r="I242" s="617"/>
      <c r="J242" s="267"/>
      <c r="K242" s="607"/>
      <c r="L242" s="617"/>
      <c r="M242" s="612"/>
      <c r="N242" s="98"/>
      <c r="O242" s="66"/>
      <c r="P242" s="66"/>
      <c r="Q242" s="66"/>
      <c r="R242" s="66"/>
      <c r="S242" s="66"/>
      <c r="T242" s="99"/>
      <c r="U242" s="175"/>
    </row>
    <row r="243" spans="1:21" ht="44" thickBot="1" x14ac:dyDescent="0.4">
      <c r="A243" s="84"/>
      <c r="B243" s="436"/>
      <c r="C243" s="575"/>
      <c r="D243" s="575"/>
      <c r="E243" s="612"/>
      <c r="F243" s="136" t="s">
        <v>878</v>
      </c>
      <c r="G243" s="470">
        <v>0</v>
      </c>
      <c r="H243" s="614"/>
      <c r="I243" s="617"/>
      <c r="J243" s="263"/>
      <c r="K243" s="607"/>
      <c r="L243" s="617"/>
      <c r="M243" s="612"/>
      <c r="N243" s="98"/>
      <c r="O243" s="66"/>
      <c r="P243" s="66"/>
      <c r="Q243" s="66"/>
      <c r="R243" s="66"/>
      <c r="S243" s="66"/>
      <c r="T243" s="99"/>
      <c r="U243" s="175"/>
    </row>
    <row r="244" spans="1:21" ht="44" thickBot="1" x14ac:dyDescent="0.4">
      <c r="A244" s="84"/>
      <c r="B244" s="100"/>
      <c r="C244" s="579"/>
      <c r="D244" s="580"/>
      <c r="E244" s="611"/>
      <c r="F244" s="137" t="s">
        <v>879</v>
      </c>
      <c r="G244" s="102">
        <v>0</v>
      </c>
      <c r="H244" s="615"/>
      <c r="I244" s="618"/>
      <c r="J244" s="264"/>
      <c r="K244" s="608"/>
      <c r="L244" s="618"/>
      <c r="M244" s="611"/>
      <c r="N244" s="103"/>
      <c r="O244" s="68"/>
      <c r="P244" s="68"/>
      <c r="Q244" s="68"/>
      <c r="R244" s="68"/>
      <c r="S244" s="68"/>
      <c r="T244" s="104"/>
      <c r="U244" s="175"/>
    </row>
    <row r="245" spans="1:21" ht="38.65" customHeight="1" thickBot="1" x14ac:dyDescent="0.4">
      <c r="A245" s="84"/>
      <c r="B245" s="435">
        <v>36</v>
      </c>
      <c r="C245" s="574" t="s">
        <v>111</v>
      </c>
      <c r="D245" s="574" t="s">
        <v>111</v>
      </c>
      <c r="E245" s="609" t="s">
        <v>880</v>
      </c>
      <c r="F245" s="468" t="s">
        <v>916</v>
      </c>
      <c r="G245" s="88" t="s">
        <v>80</v>
      </c>
      <c r="H245" s="613" t="s">
        <v>5</v>
      </c>
      <c r="I245" s="616">
        <f>IF(H245="","No Answer",IF(H245="a","Not applicable",(IF(H245="b",3,(IF(H245="c",0,))))))</f>
        <v>3</v>
      </c>
      <c r="J245" s="262"/>
      <c r="K245" s="606">
        <f>IF($F$38="On","Not Applicable",(IF(I245="no answer","",I245)))</f>
        <v>3</v>
      </c>
      <c r="L245" s="616" t="str">
        <f>IF(I245="No Answer","",IF(I245&gt;=3,"Y","N"))</f>
        <v>Y</v>
      </c>
      <c r="M245" s="624">
        <v>3</v>
      </c>
      <c r="N245" s="89"/>
      <c r="O245" s="90"/>
      <c r="P245" s="90"/>
      <c r="Q245" s="90"/>
      <c r="R245" s="90"/>
      <c r="S245" s="90"/>
      <c r="T245" s="91" t="s">
        <v>30</v>
      </c>
      <c r="U245" s="175"/>
    </row>
    <row r="246" spans="1:21" ht="54" customHeight="1" thickBot="1" x14ac:dyDescent="0.4">
      <c r="A246" s="84"/>
      <c r="B246" s="436"/>
      <c r="C246" s="575"/>
      <c r="D246" s="581"/>
      <c r="E246" s="610"/>
      <c r="F246" s="472" t="s">
        <v>917</v>
      </c>
      <c r="G246" s="230" t="s">
        <v>914</v>
      </c>
      <c r="H246" s="614"/>
      <c r="I246" s="617"/>
      <c r="J246" s="267"/>
      <c r="K246" s="607"/>
      <c r="L246" s="617"/>
      <c r="M246" s="612"/>
      <c r="N246" s="98"/>
      <c r="O246" s="66"/>
      <c r="P246" s="66"/>
      <c r="Q246" s="66"/>
      <c r="R246" s="66"/>
      <c r="S246" s="66"/>
      <c r="T246" s="99"/>
      <c r="U246" s="175"/>
    </row>
    <row r="247" spans="1:21" ht="49.15" customHeight="1" thickBot="1" x14ac:dyDescent="0.4">
      <c r="A247" s="84"/>
      <c r="B247" s="436"/>
      <c r="C247" s="575"/>
      <c r="D247" s="581"/>
      <c r="E247" s="610"/>
      <c r="F247" s="472" t="s">
        <v>918</v>
      </c>
      <c r="G247" s="230">
        <v>0</v>
      </c>
      <c r="H247" s="614"/>
      <c r="I247" s="617"/>
      <c r="J247" s="267"/>
      <c r="K247" s="607"/>
      <c r="L247" s="617"/>
      <c r="M247" s="612"/>
      <c r="N247" s="98"/>
      <c r="O247" s="66"/>
      <c r="P247" s="66"/>
      <c r="Q247" s="66"/>
      <c r="R247" s="66"/>
      <c r="S247" s="66"/>
      <c r="T247" s="99"/>
      <c r="U247" s="175"/>
    </row>
    <row r="248" spans="1:21" ht="80.650000000000006" customHeight="1" thickBot="1" x14ac:dyDescent="0.4">
      <c r="A248" s="84"/>
      <c r="B248" s="436"/>
      <c r="C248" s="575"/>
      <c r="D248" s="581"/>
      <c r="E248" s="610"/>
      <c r="F248" s="472"/>
      <c r="G248" s="230"/>
      <c r="H248" s="614"/>
      <c r="I248" s="617"/>
      <c r="J248" s="267"/>
      <c r="K248" s="607"/>
      <c r="L248" s="617"/>
      <c r="M248" s="612"/>
      <c r="N248" s="98"/>
      <c r="O248" s="66"/>
      <c r="P248" s="66"/>
      <c r="Q248" s="66"/>
      <c r="R248" s="66"/>
      <c r="S248" s="66"/>
      <c r="T248" s="99"/>
      <c r="U248" s="175"/>
    </row>
    <row r="249" spans="1:21" ht="59.25" customHeight="1" thickBot="1" x14ac:dyDescent="0.4">
      <c r="A249" s="84"/>
      <c r="B249" s="536" t="s">
        <v>342</v>
      </c>
      <c r="C249" s="536" t="s">
        <v>135</v>
      </c>
      <c r="D249" s="580"/>
      <c r="E249" s="619"/>
      <c r="F249" s="472"/>
      <c r="G249" s="94"/>
      <c r="H249" s="615"/>
      <c r="I249" s="618"/>
      <c r="J249" s="263"/>
      <c r="K249" s="608"/>
      <c r="L249" s="618"/>
      <c r="M249" s="611"/>
      <c r="N249" s="131" t="s">
        <v>35</v>
      </c>
      <c r="O249" s="144"/>
      <c r="P249" s="144"/>
      <c r="Q249" s="144"/>
      <c r="R249" s="144"/>
      <c r="S249" s="144"/>
      <c r="T249" s="145"/>
      <c r="U249" s="175"/>
    </row>
    <row r="250" spans="1:21" ht="30.75" customHeight="1" thickBot="1" x14ac:dyDescent="0.4">
      <c r="A250" s="84"/>
      <c r="B250" s="435">
        <v>37</v>
      </c>
      <c r="C250" s="539" t="s">
        <v>112</v>
      </c>
      <c r="D250" s="569" t="s">
        <v>112</v>
      </c>
      <c r="E250" s="609" t="s">
        <v>49</v>
      </c>
      <c r="F250" s="87" t="s">
        <v>354</v>
      </c>
      <c r="G250" s="469" t="s">
        <v>80</v>
      </c>
      <c r="H250" s="613" t="s">
        <v>5</v>
      </c>
      <c r="I250" s="616">
        <f>IF(H250="","No Answer",(IF(H250="a","Not applicable",(IF(H250="b",3,(IF(H250="c",2,IF(H250="d",1,(IF(H250="e",0,"NA"))))))))))</f>
        <v>3</v>
      </c>
      <c r="J250" s="262"/>
      <c r="K250" s="606">
        <f>IF($F$39="On","Not Applicable",(IF(I250="no answer","",I250)))</f>
        <v>3</v>
      </c>
      <c r="L250" s="616" t="str">
        <f>IF(I250="No Answer","",IF(I250&gt;=1,"Y","N"))</f>
        <v>Y</v>
      </c>
      <c r="M250" s="624">
        <v>3</v>
      </c>
      <c r="N250" s="89"/>
      <c r="O250" s="90"/>
      <c r="P250" s="90"/>
      <c r="Q250" s="90"/>
      <c r="R250" s="90"/>
      <c r="S250" s="90"/>
      <c r="T250" s="91" t="s">
        <v>30</v>
      </c>
      <c r="U250" s="175"/>
    </row>
    <row r="251" spans="1:21" ht="30.75" customHeight="1" thickBot="1" x14ac:dyDescent="0.4">
      <c r="A251" s="84"/>
      <c r="B251" s="436"/>
      <c r="C251" s="540"/>
      <c r="D251" s="540"/>
      <c r="E251" s="610"/>
      <c r="F251" s="93" t="s">
        <v>243</v>
      </c>
      <c r="G251" s="471">
        <v>3</v>
      </c>
      <c r="H251" s="614"/>
      <c r="I251" s="617"/>
      <c r="J251" s="267"/>
      <c r="K251" s="607"/>
      <c r="L251" s="617"/>
      <c r="M251" s="612"/>
      <c r="N251" s="98"/>
      <c r="O251" s="66"/>
      <c r="P251" s="66"/>
      <c r="Q251" s="66"/>
      <c r="R251" s="66"/>
      <c r="S251" s="66"/>
      <c r="T251" s="99"/>
      <c r="U251" s="175"/>
    </row>
    <row r="252" spans="1:21" ht="44" thickBot="1" x14ac:dyDescent="0.4">
      <c r="A252" s="84"/>
      <c r="B252" s="241" t="s">
        <v>342</v>
      </c>
      <c r="C252" s="536" t="s">
        <v>135</v>
      </c>
      <c r="D252" s="536"/>
      <c r="E252" s="610"/>
      <c r="F252" s="93" t="s">
        <v>353</v>
      </c>
      <c r="G252" s="94">
        <v>2</v>
      </c>
      <c r="H252" s="614"/>
      <c r="I252" s="617"/>
      <c r="J252" s="263"/>
      <c r="K252" s="607"/>
      <c r="L252" s="617"/>
      <c r="M252" s="612"/>
      <c r="N252" s="131" t="s">
        <v>35</v>
      </c>
      <c r="O252" s="144"/>
      <c r="P252" s="144"/>
      <c r="Q252" s="144"/>
      <c r="R252" s="144"/>
      <c r="S252" s="144"/>
      <c r="T252" s="145"/>
      <c r="U252" s="175"/>
    </row>
    <row r="253" spans="1:21" ht="73" thickBot="1" x14ac:dyDescent="0.4">
      <c r="A253" s="84"/>
      <c r="B253" s="92"/>
      <c r="C253" s="233"/>
      <c r="D253" s="233"/>
      <c r="E253" s="610"/>
      <c r="F253" s="472" t="s">
        <v>922</v>
      </c>
      <c r="G253" s="94" t="s">
        <v>895</v>
      </c>
      <c r="H253" s="614"/>
      <c r="I253" s="617"/>
      <c r="J253" s="263"/>
      <c r="K253" s="607"/>
      <c r="L253" s="617"/>
      <c r="M253" s="612"/>
      <c r="N253" s="98"/>
      <c r="O253" s="66"/>
      <c r="P253" s="66"/>
      <c r="Q253" s="66"/>
      <c r="R253" s="66"/>
      <c r="S253" s="66"/>
      <c r="T253" s="99"/>
      <c r="U253" s="175"/>
    </row>
    <row r="254" spans="1:21" ht="58.5" thickBot="1" x14ac:dyDescent="0.4">
      <c r="A254" s="84"/>
      <c r="B254" s="100"/>
      <c r="C254" s="193"/>
      <c r="D254" s="193"/>
      <c r="E254" s="619"/>
      <c r="F254" s="473" t="s">
        <v>919</v>
      </c>
      <c r="G254" s="102">
        <v>0</v>
      </c>
      <c r="H254" s="615"/>
      <c r="I254" s="618"/>
      <c r="J254" s="264"/>
      <c r="K254" s="608"/>
      <c r="L254" s="618"/>
      <c r="M254" s="611"/>
      <c r="N254" s="98"/>
      <c r="O254" s="66"/>
      <c r="P254" s="66"/>
      <c r="Q254" s="66"/>
      <c r="R254" s="66"/>
      <c r="S254" s="66"/>
      <c r="T254" s="99"/>
      <c r="U254" s="175"/>
    </row>
    <row r="255" spans="1:21" ht="30" customHeight="1" thickBot="1" x14ac:dyDescent="0.4">
      <c r="A255" s="84"/>
      <c r="B255" s="435">
        <v>38</v>
      </c>
      <c r="C255" s="574" t="s">
        <v>881</v>
      </c>
      <c r="D255" s="574" t="s">
        <v>964</v>
      </c>
      <c r="E255" s="609" t="s">
        <v>920</v>
      </c>
      <c r="F255" s="136" t="s">
        <v>882</v>
      </c>
      <c r="G255" s="469" t="s">
        <v>80</v>
      </c>
      <c r="H255" s="613" t="s">
        <v>5</v>
      </c>
      <c r="I255" s="616">
        <f>IF(H255="","No Answer",(IF(H255="a","Not applicable",(IF(H255="b",3,(IF(H255="c",0,"NA")))))))</f>
        <v>3</v>
      </c>
      <c r="J255" s="262"/>
      <c r="K255" s="606">
        <f>IF($F$40="On","Not Applicable",(IF(I255="no answer","",I255)))</f>
        <v>3</v>
      </c>
      <c r="L255" s="616" t="str">
        <f>IF(I255="No Answer","",IF(I255&gt;=1,"Y","N"))</f>
        <v>Y</v>
      </c>
      <c r="M255" s="624">
        <v>3</v>
      </c>
      <c r="N255" s="89"/>
      <c r="O255" s="90"/>
      <c r="P255" s="90"/>
      <c r="Q255" s="90"/>
      <c r="R255" s="90"/>
      <c r="S255" s="90"/>
      <c r="T255" s="91" t="s">
        <v>30</v>
      </c>
      <c r="U255" s="175"/>
    </row>
    <row r="256" spans="1:21" ht="52.5" customHeight="1" thickBot="1" x14ac:dyDescent="0.4">
      <c r="A256" s="84"/>
      <c r="B256" s="436"/>
      <c r="C256" s="575"/>
      <c r="D256" s="575"/>
      <c r="E256" s="610"/>
      <c r="F256" s="139" t="s">
        <v>883</v>
      </c>
      <c r="G256" s="471" t="s">
        <v>914</v>
      </c>
      <c r="H256" s="614"/>
      <c r="I256" s="617"/>
      <c r="J256" s="267"/>
      <c r="K256" s="607"/>
      <c r="L256" s="617"/>
      <c r="M256" s="612"/>
      <c r="N256" s="98"/>
      <c r="O256" s="66"/>
      <c r="P256" s="66"/>
      <c r="Q256" s="66"/>
      <c r="R256" s="66"/>
      <c r="S256" s="66"/>
      <c r="T256" s="99"/>
      <c r="U256" s="175"/>
    </row>
    <row r="257" spans="1:21" ht="147.75" customHeight="1" thickBot="1" x14ac:dyDescent="0.4">
      <c r="A257" s="84"/>
      <c r="B257" s="436"/>
      <c r="C257" s="579"/>
      <c r="D257" s="575"/>
      <c r="E257" s="611"/>
      <c r="F257" s="137" t="s">
        <v>889</v>
      </c>
      <c r="G257" s="94">
        <v>0</v>
      </c>
      <c r="H257" s="615"/>
      <c r="I257" s="618"/>
      <c r="J257" s="263"/>
      <c r="K257" s="608"/>
      <c r="L257" s="618"/>
      <c r="M257" s="611"/>
      <c r="N257" s="131" t="s">
        <v>35</v>
      </c>
      <c r="O257" s="144"/>
      <c r="P257" s="144"/>
      <c r="Q257" s="144"/>
      <c r="R257" s="144"/>
      <c r="S257" s="144"/>
      <c r="T257" s="145"/>
      <c r="U257" s="175"/>
    </row>
    <row r="258" spans="1:21" ht="38.65" customHeight="1" thickBot="1" x14ac:dyDescent="0.4">
      <c r="A258" s="84"/>
      <c r="B258" s="435">
        <v>39</v>
      </c>
      <c r="C258" s="574" t="s">
        <v>113</v>
      </c>
      <c r="D258" s="574" t="s">
        <v>113</v>
      </c>
      <c r="E258" s="609" t="s">
        <v>884</v>
      </c>
      <c r="F258" s="136" t="s">
        <v>882</v>
      </c>
      <c r="G258" s="469" t="s">
        <v>80</v>
      </c>
      <c r="H258" s="613" t="s">
        <v>5</v>
      </c>
      <c r="I258" s="616">
        <f>IF(H258="","No Answer",(IF(H258="a","Not applicable",(IF(H258="b",3,(IF(H258="c",0,"NA")))))))</f>
        <v>3</v>
      </c>
      <c r="J258" s="262"/>
      <c r="K258" s="606">
        <f>IF($F$40="On","Not Applicable",(IF(I258="no answer","",I258)))</f>
        <v>3</v>
      </c>
      <c r="L258" s="616" t="str">
        <f>IF(I258="No Answer","",IF(I258&gt;=1,"Y","N"))</f>
        <v>Y</v>
      </c>
      <c r="M258" s="624">
        <v>3</v>
      </c>
      <c r="N258" s="89"/>
      <c r="O258" s="90"/>
      <c r="P258" s="90"/>
      <c r="Q258" s="90"/>
      <c r="R258" s="90"/>
      <c r="S258" s="90"/>
      <c r="T258" s="91" t="s">
        <v>30</v>
      </c>
      <c r="U258" s="175"/>
    </row>
    <row r="259" spans="1:21" ht="84.4" customHeight="1" thickBot="1" x14ac:dyDescent="0.4">
      <c r="A259" s="84"/>
      <c r="B259" s="436"/>
      <c r="C259" s="575"/>
      <c r="D259" s="575"/>
      <c r="E259" s="610"/>
      <c r="F259" s="139" t="s">
        <v>885</v>
      </c>
      <c r="G259" s="230" t="s">
        <v>914</v>
      </c>
      <c r="H259" s="614"/>
      <c r="I259" s="617"/>
      <c r="J259" s="267"/>
      <c r="K259" s="607"/>
      <c r="L259" s="617"/>
      <c r="M259" s="612"/>
      <c r="N259" s="98"/>
      <c r="O259" s="66"/>
      <c r="P259" s="66"/>
      <c r="Q259" s="66"/>
      <c r="R259" s="66"/>
      <c r="S259" s="66"/>
      <c r="T259" s="99"/>
      <c r="U259" s="175"/>
    </row>
    <row r="260" spans="1:21" ht="124.5" customHeight="1" thickBot="1" x14ac:dyDescent="0.4">
      <c r="A260" s="84"/>
      <c r="B260" s="436"/>
      <c r="C260" s="579"/>
      <c r="D260" s="575"/>
      <c r="E260" s="611"/>
      <c r="F260" s="137" t="s">
        <v>889</v>
      </c>
      <c r="G260" s="94">
        <v>0</v>
      </c>
      <c r="H260" s="615"/>
      <c r="I260" s="618"/>
      <c r="J260" s="263"/>
      <c r="K260" s="608"/>
      <c r="L260" s="618"/>
      <c r="M260" s="611"/>
      <c r="N260" s="131" t="s">
        <v>35</v>
      </c>
      <c r="O260" s="144"/>
      <c r="P260" s="144"/>
      <c r="Q260" s="144"/>
      <c r="R260" s="144"/>
      <c r="S260" s="144"/>
      <c r="T260" s="145"/>
      <c r="U260" s="175"/>
    </row>
    <row r="261" spans="1:21" ht="31.15" customHeight="1" thickBot="1" x14ac:dyDescent="0.4">
      <c r="A261" s="84"/>
      <c r="B261" s="435">
        <v>40</v>
      </c>
      <c r="C261" s="574" t="s">
        <v>349</v>
      </c>
      <c r="D261" s="574" t="s">
        <v>349</v>
      </c>
      <c r="E261" s="609" t="s">
        <v>886</v>
      </c>
      <c r="F261" s="136" t="s">
        <v>882</v>
      </c>
      <c r="G261" s="469" t="s">
        <v>80</v>
      </c>
      <c r="H261" s="613" t="s">
        <v>5</v>
      </c>
      <c r="I261" s="616">
        <f>IF(H261="","No Answer",(IF(H261="a","Not applicable",(IF(H261="b",3,(IF(H261="c",0,"NA")))))))</f>
        <v>3</v>
      </c>
      <c r="J261" s="262"/>
      <c r="K261" s="606">
        <f>IF($F$40="On","Not Applicable",(IF(I261="no answer","",I261)))</f>
        <v>3</v>
      </c>
      <c r="L261" s="616" t="str">
        <f>IF(I261="No Answer","",IF(I261&gt;=1,"Y","N"))</f>
        <v>Y</v>
      </c>
      <c r="M261" s="624">
        <v>3</v>
      </c>
      <c r="N261" s="89"/>
      <c r="O261" s="90"/>
      <c r="P261" s="90"/>
      <c r="Q261" s="90"/>
      <c r="R261" s="90"/>
      <c r="S261" s="90"/>
      <c r="T261" s="91" t="s">
        <v>30</v>
      </c>
      <c r="U261" s="175"/>
    </row>
    <row r="262" spans="1:21" ht="79.150000000000006" customHeight="1" thickBot="1" x14ac:dyDescent="0.4">
      <c r="A262" s="84"/>
      <c r="B262" s="436"/>
      <c r="C262" s="575"/>
      <c r="D262" s="575"/>
      <c r="E262" s="610"/>
      <c r="F262" s="139" t="s">
        <v>887</v>
      </c>
      <c r="G262" s="471" t="s">
        <v>914</v>
      </c>
      <c r="H262" s="614"/>
      <c r="I262" s="617"/>
      <c r="J262" s="267"/>
      <c r="K262" s="607"/>
      <c r="L262" s="617"/>
      <c r="M262" s="612"/>
      <c r="N262" s="98"/>
      <c r="O262" s="66"/>
      <c r="P262" s="66"/>
      <c r="Q262" s="66"/>
      <c r="R262" s="66"/>
      <c r="S262" s="66"/>
      <c r="T262" s="99"/>
      <c r="U262" s="175"/>
    </row>
    <row r="263" spans="1:21" ht="88.15" customHeight="1" thickBot="1" x14ac:dyDescent="0.4">
      <c r="A263" s="84"/>
      <c r="B263" s="436"/>
      <c r="C263" s="579"/>
      <c r="D263" s="575"/>
      <c r="E263" s="611"/>
      <c r="F263" s="137" t="s">
        <v>888</v>
      </c>
      <c r="G263" s="94">
        <v>0</v>
      </c>
      <c r="H263" s="615"/>
      <c r="I263" s="618"/>
      <c r="J263" s="263"/>
      <c r="K263" s="608"/>
      <c r="L263" s="618"/>
      <c r="M263" s="611"/>
      <c r="N263" s="131" t="s">
        <v>35</v>
      </c>
      <c r="O263" s="144"/>
      <c r="P263" s="144"/>
      <c r="Q263" s="144"/>
      <c r="R263" s="144"/>
      <c r="S263" s="144"/>
      <c r="T263" s="145"/>
      <c r="U263" s="175"/>
    </row>
    <row r="264" spans="1:21" ht="34.15" customHeight="1" thickBot="1" x14ac:dyDescent="0.4">
      <c r="A264" s="84"/>
      <c r="B264" s="435">
        <v>41</v>
      </c>
      <c r="C264" s="232" t="s">
        <v>114</v>
      </c>
      <c r="D264" s="576" t="s">
        <v>114</v>
      </c>
      <c r="E264" s="609" t="s">
        <v>890</v>
      </c>
      <c r="F264" s="136" t="s">
        <v>882</v>
      </c>
      <c r="G264" s="469" t="s">
        <v>80</v>
      </c>
      <c r="H264" s="613" t="s">
        <v>5</v>
      </c>
      <c r="I264" s="616">
        <f>IF(H264="","No Answer",(IF(H264="a","Not applicable",(IF(H264="b",3,(IF(H264="c",0,"NA")))))))</f>
        <v>3</v>
      </c>
      <c r="J264" s="262"/>
      <c r="K264" s="606">
        <f>IF($F$40="On","Not Applicable",(IF(I264="no answer","",I264)))</f>
        <v>3</v>
      </c>
      <c r="L264" s="616" t="str">
        <f>IF(I264="No Answer","",IF(I264&gt;=1,"Y","N"))</f>
        <v>Y</v>
      </c>
      <c r="M264" s="624">
        <v>3</v>
      </c>
      <c r="N264" s="89"/>
      <c r="O264" s="90"/>
      <c r="P264" s="90"/>
      <c r="Q264" s="90"/>
      <c r="R264" s="90"/>
      <c r="S264" s="90"/>
      <c r="T264" s="91" t="s">
        <v>30</v>
      </c>
      <c r="U264" s="175"/>
    </row>
    <row r="265" spans="1:21" ht="68.650000000000006" customHeight="1" thickBot="1" x14ac:dyDescent="0.4">
      <c r="A265" s="84"/>
      <c r="B265" s="436"/>
      <c r="C265" s="250"/>
      <c r="D265" s="577"/>
      <c r="E265" s="610"/>
      <c r="F265" s="139" t="s">
        <v>891</v>
      </c>
      <c r="G265" s="471" t="s">
        <v>914</v>
      </c>
      <c r="H265" s="614"/>
      <c r="I265" s="617"/>
      <c r="J265" s="267"/>
      <c r="K265" s="607"/>
      <c r="L265" s="617"/>
      <c r="M265" s="612"/>
      <c r="N265" s="98"/>
      <c r="O265" s="66"/>
      <c r="P265" s="66"/>
      <c r="Q265" s="66"/>
      <c r="R265" s="66"/>
      <c r="S265" s="66"/>
      <c r="T265" s="99"/>
      <c r="U265" s="175"/>
    </row>
    <row r="266" spans="1:21" ht="118.9" customHeight="1" thickBot="1" x14ac:dyDescent="0.4">
      <c r="A266" s="84"/>
      <c r="B266" s="436"/>
      <c r="C266" s="536" t="s">
        <v>343</v>
      </c>
      <c r="D266" s="578"/>
      <c r="E266" s="611"/>
      <c r="F266" s="137" t="s">
        <v>892</v>
      </c>
      <c r="G266" s="94">
        <v>0</v>
      </c>
      <c r="H266" s="615"/>
      <c r="I266" s="618"/>
      <c r="J266" s="263"/>
      <c r="K266" s="608"/>
      <c r="L266" s="618"/>
      <c r="M266" s="612"/>
      <c r="N266" s="131" t="s">
        <v>35</v>
      </c>
      <c r="O266" s="144"/>
      <c r="P266" s="144"/>
      <c r="Q266" s="144"/>
      <c r="R266" s="144"/>
      <c r="S266" s="144"/>
      <c r="T266" s="145"/>
      <c r="U266" s="175"/>
    </row>
    <row r="267" spans="1:21" ht="16" thickBot="1" x14ac:dyDescent="0.4">
      <c r="A267" s="84"/>
      <c r="B267" s="84"/>
      <c r="C267" s="146"/>
      <c r="D267" s="146"/>
      <c r="E267" s="84"/>
      <c r="F267" s="84"/>
      <c r="G267" s="84"/>
      <c r="H267" s="84"/>
      <c r="I267" s="84"/>
      <c r="J267" s="84"/>
      <c r="K267" s="84"/>
      <c r="L267" s="84"/>
      <c r="M267" s="147"/>
      <c r="N267" s="84"/>
      <c r="O267" s="84"/>
      <c r="P267" s="84"/>
      <c r="Q267" s="84"/>
      <c r="R267" s="84"/>
      <c r="S267" s="84"/>
      <c r="T267" s="84"/>
      <c r="U267" s="84"/>
    </row>
    <row r="268" spans="1:21" ht="15.65" hidden="1" customHeight="1" x14ac:dyDescent="0.35"/>
    <row r="269" spans="1:21" ht="15.65" hidden="1" customHeight="1" x14ac:dyDescent="0.35"/>
    <row r="270" spans="1:21" ht="15.65" hidden="1" customHeight="1" x14ac:dyDescent="0.35"/>
    <row r="271" spans="1:21" ht="15.65" hidden="1" customHeight="1" x14ac:dyDescent="0.35"/>
    <row r="272" spans="1:21" ht="15.65" hidden="1" customHeight="1" x14ac:dyDescent="0.35"/>
    <row r="273" ht="15.65" hidden="1" customHeight="1" x14ac:dyDescent="0.35"/>
    <row r="274" ht="15.65" hidden="1" customHeight="1" x14ac:dyDescent="0.35"/>
    <row r="275" ht="15.65" hidden="1" customHeight="1" x14ac:dyDescent="0.35"/>
    <row r="276" ht="15.65" hidden="1" customHeight="1" x14ac:dyDescent="0.35"/>
    <row r="277" ht="15.65" hidden="1" customHeight="1" x14ac:dyDescent="0.35"/>
    <row r="278" ht="15.65" hidden="1" customHeight="1" x14ac:dyDescent="0.35"/>
    <row r="279" ht="15.65" hidden="1" customHeight="1" x14ac:dyDescent="0.35"/>
    <row r="280" ht="15.65" hidden="1" customHeight="1" x14ac:dyDescent="0.35"/>
    <row r="281" ht="15.65" hidden="1" customHeight="1" x14ac:dyDescent="0.35"/>
    <row r="282" ht="15.65" hidden="1" customHeight="1" x14ac:dyDescent="0.35"/>
    <row r="283" ht="15.65" hidden="1" customHeight="1" x14ac:dyDescent="0.35"/>
    <row r="284" ht="15.65" hidden="1" customHeight="1" x14ac:dyDescent="0.35"/>
    <row r="285" ht="15.65" hidden="1" customHeight="1" x14ac:dyDescent="0.35"/>
    <row r="286" ht="15.65" hidden="1" customHeight="1" x14ac:dyDescent="0.35"/>
    <row r="287" ht="15.65" hidden="1" customHeight="1" x14ac:dyDescent="0.35"/>
    <row r="288" ht="15.65" hidden="1" customHeight="1" x14ac:dyDescent="0.35"/>
    <row r="289" ht="15.65" hidden="1" customHeight="1" x14ac:dyDescent="0.35"/>
    <row r="290" ht="15.65" hidden="1" customHeight="1" x14ac:dyDescent="0.35"/>
    <row r="291" ht="15.65" hidden="1" customHeight="1" x14ac:dyDescent="0.35"/>
    <row r="292" ht="15.65" hidden="1" customHeight="1" x14ac:dyDescent="0.35"/>
    <row r="293" ht="15.65" hidden="1" customHeight="1" x14ac:dyDescent="0.35"/>
    <row r="294" ht="15.65" hidden="1" customHeight="1" x14ac:dyDescent="0.35"/>
    <row r="295" ht="15.65" hidden="1" customHeight="1" x14ac:dyDescent="0.35"/>
    <row r="296" ht="15.65" hidden="1" customHeight="1" x14ac:dyDescent="0.35"/>
    <row r="297" ht="15.65" hidden="1" customHeight="1" x14ac:dyDescent="0.35"/>
    <row r="298" ht="15.65" hidden="1" customHeight="1" x14ac:dyDescent="0.35"/>
    <row r="299" x14ac:dyDescent="0.35"/>
    <row r="300" x14ac:dyDescent="0.35"/>
    <row r="301" x14ac:dyDescent="0.35"/>
    <row r="302" x14ac:dyDescent="0.35"/>
    <row r="303" x14ac:dyDescent="0.35"/>
    <row r="304" x14ac:dyDescent="0.35"/>
    <row r="305" x14ac:dyDescent="0.35"/>
    <row r="306" x14ac:dyDescent="0.35"/>
    <row r="307" x14ac:dyDescent="0.35"/>
    <row r="308" x14ac:dyDescent="0.35"/>
    <row r="309" x14ac:dyDescent="0.35"/>
    <row r="310" x14ac:dyDescent="0.35"/>
    <row r="311" x14ac:dyDescent="0.35"/>
    <row r="312" x14ac:dyDescent="0.35"/>
    <row r="313" x14ac:dyDescent="0.35"/>
    <row r="314" x14ac:dyDescent="0.35"/>
    <row r="315" x14ac:dyDescent="0.35"/>
    <row r="316" x14ac:dyDescent="0.35"/>
    <row r="317" x14ac:dyDescent="0.35"/>
    <row r="318" x14ac:dyDescent="0.35"/>
    <row r="319" x14ac:dyDescent="0.35"/>
    <row r="320" x14ac:dyDescent="0.35"/>
    <row r="321" x14ac:dyDescent="0.35"/>
    <row r="322" x14ac:dyDescent="0.35"/>
    <row r="323" x14ac:dyDescent="0.35"/>
    <row r="324" x14ac:dyDescent="0.35"/>
    <row r="325" ht="15.65" hidden="1" customHeight="1" x14ac:dyDescent="0.35"/>
    <row r="326" ht="15.65" hidden="1" customHeight="1" x14ac:dyDescent="0.35"/>
    <row r="327" x14ac:dyDescent="0.35"/>
    <row r="328" x14ac:dyDescent="0.35"/>
    <row r="329" x14ac:dyDescent="0.35"/>
  </sheetData>
  <sheetProtection selectLockedCells="1"/>
  <dataConsolidate/>
  <mergeCells count="413">
    <mergeCell ref="F25:I25"/>
    <mergeCell ref="F22:I22"/>
    <mergeCell ref="B33:E33"/>
    <mergeCell ref="C110:C112"/>
    <mergeCell ref="C94:C95"/>
    <mergeCell ref="C98:C99"/>
    <mergeCell ref="H142:H147"/>
    <mergeCell ref="I142:I147"/>
    <mergeCell ref="L142:L147"/>
    <mergeCell ref="J146:J147"/>
    <mergeCell ref="E105:E109"/>
    <mergeCell ref="I110:I114"/>
    <mergeCell ref="H126:H130"/>
    <mergeCell ref="I126:I130"/>
    <mergeCell ref="I100:I104"/>
    <mergeCell ref="E70:E72"/>
    <mergeCell ref="I66:I69"/>
    <mergeCell ref="H80:H83"/>
    <mergeCell ref="I80:I83"/>
    <mergeCell ref="E80:E83"/>
    <mergeCell ref="H66:H69"/>
    <mergeCell ref="E62:E65"/>
    <mergeCell ref="C25:E25"/>
    <mergeCell ref="C26:E26"/>
    <mergeCell ref="E4:J4"/>
    <mergeCell ref="B7:L8"/>
    <mergeCell ref="C19:E19"/>
    <mergeCell ref="F40:I40"/>
    <mergeCell ref="F26:I26"/>
    <mergeCell ref="F27:I27"/>
    <mergeCell ref="F28:I28"/>
    <mergeCell ref="F29:I29"/>
    <mergeCell ref="F30:I30"/>
    <mergeCell ref="F17:I17"/>
    <mergeCell ref="H12:I12"/>
    <mergeCell ref="H13:I13"/>
    <mergeCell ref="F18:I18"/>
    <mergeCell ref="F20:I20"/>
    <mergeCell ref="F21:I21"/>
    <mergeCell ref="F23:I23"/>
    <mergeCell ref="F24:I24"/>
    <mergeCell ref="F38:I38"/>
    <mergeCell ref="F39:I39"/>
    <mergeCell ref="F36:I36"/>
    <mergeCell ref="F34:I34"/>
    <mergeCell ref="F35:I35"/>
    <mergeCell ref="F37:I37"/>
    <mergeCell ref="C18:E18"/>
    <mergeCell ref="H161:H165"/>
    <mergeCell ref="I161:I165"/>
    <mergeCell ref="H122:H125"/>
    <mergeCell ref="E131:E133"/>
    <mergeCell ref="E126:E130"/>
    <mergeCell ref="E115:E120"/>
    <mergeCell ref="E100:E104"/>
    <mergeCell ref="E155:E160"/>
    <mergeCell ref="E161:E166"/>
    <mergeCell ref="H155:H160"/>
    <mergeCell ref="I155:I160"/>
    <mergeCell ref="H148:H153"/>
    <mergeCell ref="I148:I153"/>
    <mergeCell ref="E122:E125"/>
    <mergeCell ref="E110:E114"/>
    <mergeCell ref="H105:H109"/>
    <mergeCell ref="I105:I109"/>
    <mergeCell ref="E136:E141"/>
    <mergeCell ref="E142:E147"/>
    <mergeCell ref="H110:H114"/>
    <mergeCell ref="C20:E20"/>
    <mergeCell ref="C21:E21"/>
    <mergeCell ref="C23:E23"/>
    <mergeCell ref="C24:E24"/>
    <mergeCell ref="E44:E47"/>
    <mergeCell ref="E73:E79"/>
    <mergeCell ref="E66:E69"/>
    <mergeCell ref="E52:E55"/>
    <mergeCell ref="E57:E61"/>
    <mergeCell ref="E48:E51"/>
    <mergeCell ref="C30:E30"/>
    <mergeCell ref="C66:C69"/>
    <mergeCell ref="C57:C61"/>
    <mergeCell ref="D48:D51"/>
    <mergeCell ref="C155:C159"/>
    <mergeCell ref="C148:C153"/>
    <mergeCell ref="C126:C130"/>
    <mergeCell ref="C142:C146"/>
    <mergeCell ref="E135:F135"/>
    <mergeCell ref="C27:E27"/>
    <mergeCell ref="C28:E28"/>
    <mergeCell ref="C29:E29"/>
    <mergeCell ref="C90:C91"/>
    <mergeCell ref="F85:F87"/>
    <mergeCell ref="C85:C87"/>
    <mergeCell ref="E92:E95"/>
    <mergeCell ref="E96:E99"/>
    <mergeCell ref="E88:E91"/>
    <mergeCell ref="D88:D91"/>
    <mergeCell ref="D92:D95"/>
    <mergeCell ref="D96:D99"/>
    <mergeCell ref="D142:D147"/>
    <mergeCell ref="D148:D153"/>
    <mergeCell ref="D155:D160"/>
    <mergeCell ref="L155:L159"/>
    <mergeCell ref="L148:L152"/>
    <mergeCell ref="H136:H140"/>
    <mergeCell ref="I136:I140"/>
    <mergeCell ref="L136:L140"/>
    <mergeCell ref="L122:L125"/>
    <mergeCell ref="I122:I125"/>
    <mergeCell ref="L131:L133"/>
    <mergeCell ref="H131:H133"/>
    <mergeCell ref="I131:I133"/>
    <mergeCell ref="K136:K140"/>
    <mergeCell ref="K131:K133"/>
    <mergeCell ref="K148:K152"/>
    <mergeCell ref="K142:K146"/>
    <mergeCell ref="L110:L114"/>
    <mergeCell ref="H115:H119"/>
    <mergeCell ref="K110:K114"/>
    <mergeCell ref="L66:L69"/>
    <mergeCell ref="H70:H72"/>
    <mergeCell ref="I70:I72"/>
    <mergeCell ref="L70:L72"/>
    <mergeCell ref="K70:K72"/>
    <mergeCell ref="K66:K69"/>
    <mergeCell ref="K105:K109"/>
    <mergeCell ref="L115:L119"/>
    <mergeCell ref="K115:K119"/>
    <mergeCell ref="L105:L109"/>
    <mergeCell ref="K80:K83"/>
    <mergeCell ref="L100:L104"/>
    <mergeCell ref="L73:L79"/>
    <mergeCell ref="K73:K79"/>
    <mergeCell ref="K62:K65"/>
    <mergeCell ref="K88:K91"/>
    <mergeCell ref="H62:H65"/>
    <mergeCell ref="I62:I65"/>
    <mergeCell ref="K100:K104"/>
    <mergeCell ref="L80:L83"/>
    <mergeCell ref="H100:H104"/>
    <mergeCell ref="K96:K99"/>
    <mergeCell ref="L85:L87"/>
    <mergeCell ref="J85:J87"/>
    <mergeCell ref="I85:I87"/>
    <mergeCell ref="H92:H95"/>
    <mergeCell ref="I92:I95"/>
    <mergeCell ref="H96:H99"/>
    <mergeCell ref="I96:I99"/>
    <mergeCell ref="H88:H91"/>
    <mergeCell ref="I88:I91"/>
    <mergeCell ref="K92:K95"/>
    <mergeCell ref="K181:K185"/>
    <mergeCell ref="E200:E203"/>
    <mergeCell ref="H200:H203"/>
    <mergeCell ref="E181:E185"/>
    <mergeCell ref="H181:H185"/>
    <mergeCell ref="L205:L207"/>
    <mergeCell ref="I200:I203"/>
    <mergeCell ref="L44:L47"/>
    <mergeCell ref="L48:L51"/>
    <mergeCell ref="I52:I55"/>
    <mergeCell ref="L52:L55"/>
    <mergeCell ref="H52:H55"/>
    <mergeCell ref="L57:L61"/>
    <mergeCell ref="I57:I61"/>
    <mergeCell ref="H57:H61"/>
    <mergeCell ref="H44:H47"/>
    <mergeCell ref="I44:I47"/>
    <mergeCell ref="H48:H51"/>
    <mergeCell ref="I48:I51"/>
    <mergeCell ref="K44:K47"/>
    <mergeCell ref="K48:K51"/>
    <mergeCell ref="K52:K55"/>
    <mergeCell ref="K57:K61"/>
    <mergeCell ref="L62:L65"/>
    <mergeCell ref="L161:L165"/>
    <mergeCell ref="L167:L171"/>
    <mergeCell ref="L177:L180"/>
    <mergeCell ref="L173:L176"/>
    <mergeCell ref="K126:K130"/>
    <mergeCell ref="K122:K125"/>
    <mergeCell ref="E211:E214"/>
    <mergeCell ref="H211:H214"/>
    <mergeCell ref="I211:I214"/>
    <mergeCell ref="L211:L214"/>
    <mergeCell ref="E208:E210"/>
    <mergeCell ref="H208:H210"/>
    <mergeCell ref="I208:I210"/>
    <mergeCell ref="L208:L210"/>
    <mergeCell ref="K211:K214"/>
    <mergeCell ref="E205:E207"/>
    <mergeCell ref="H205:H207"/>
    <mergeCell ref="I205:I207"/>
    <mergeCell ref="I181:I185"/>
    <mergeCell ref="L181:L185"/>
    <mergeCell ref="E186:E190"/>
    <mergeCell ref="E191:E195"/>
    <mergeCell ref="E196:E199"/>
    <mergeCell ref="H196:H199"/>
    <mergeCell ref="E215:E219"/>
    <mergeCell ref="H215:H219"/>
    <mergeCell ref="I215:I219"/>
    <mergeCell ref="L215:L219"/>
    <mergeCell ref="E220:E223"/>
    <mergeCell ref="H220:H223"/>
    <mergeCell ref="I220:I223"/>
    <mergeCell ref="L220:L223"/>
    <mergeCell ref="K215:K219"/>
    <mergeCell ref="K220:K223"/>
    <mergeCell ref="E231:E234"/>
    <mergeCell ref="H231:H234"/>
    <mergeCell ref="I231:I234"/>
    <mergeCell ref="L231:L234"/>
    <mergeCell ref="E224:E226"/>
    <mergeCell ref="H224:H226"/>
    <mergeCell ref="I224:I226"/>
    <mergeCell ref="E227:E230"/>
    <mergeCell ref="H227:H230"/>
    <mergeCell ref="I227:I230"/>
    <mergeCell ref="K224:K226"/>
    <mergeCell ref="L224:L226"/>
    <mergeCell ref="K227:K230"/>
    <mergeCell ref="K231:K234"/>
    <mergeCell ref="E241:E244"/>
    <mergeCell ref="H241:H244"/>
    <mergeCell ref="I241:I244"/>
    <mergeCell ref="E245:E249"/>
    <mergeCell ref="H245:H249"/>
    <mergeCell ref="I245:I249"/>
    <mergeCell ref="L245:L249"/>
    <mergeCell ref="L255:L257"/>
    <mergeCell ref="K255:K257"/>
    <mergeCell ref="K250:K254"/>
    <mergeCell ref="L250:L254"/>
    <mergeCell ref="E264:E266"/>
    <mergeCell ref="H264:H266"/>
    <mergeCell ref="I264:I266"/>
    <mergeCell ref="H73:H79"/>
    <mergeCell ref="I73:I79"/>
    <mergeCell ref="H250:H254"/>
    <mergeCell ref="H235:H239"/>
    <mergeCell ref="H191:H195"/>
    <mergeCell ref="H186:H190"/>
    <mergeCell ref="H177:H180"/>
    <mergeCell ref="I250:I254"/>
    <mergeCell ref="E258:E260"/>
    <mergeCell ref="H258:H260"/>
    <mergeCell ref="I258:I260"/>
    <mergeCell ref="E261:E263"/>
    <mergeCell ref="H261:H263"/>
    <mergeCell ref="I261:I263"/>
    <mergeCell ref="E250:E254"/>
    <mergeCell ref="I177:I180"/>
    <mergeCell ref="I115:I119"/>
    <mergeCell ref="E255:E257"/>
    <mergeCell ref="H255:H257"/>
    <mergeCell ref="I255:I257"/>
    <mergeCell ref="E235:E239"/>
    <mergeCell ref="I235:I239"/>
    <mergeCell ref="K235:K239"/>
    <mergeCell ref="L235:L239"/>
    <mergeCell ref="I186:I190"/>
    <mergeCell ref="K186:K190"/>
    <mergeCell ref="L186:L190"/>
    <mergeCell ref="I191:I195"/>
    <mergeCell ref="K191:K195"/>
    <mergeCell ref="L191:L195"/>
    <mergeCell ref="K196:K199"/>
    <mergeCell ref="L196:L199"/>
    <mergeCell ref="K200:K203"/>
    <mergeCell ref="L200:L203"/>
    <mergeCell ref="K205:K207"/>
    <mergeCell ref="K208:K210"/>
    <mergeCell ref="L227:L230"/>
    <mergeCell ref="I196:I199"/>
    <mergeCell ref="K261:K263"/>
    <mergeCell ref="L261:L263"/>
    <mergeCell ref="K264:K266"/>
    <mergeCell ref="L264:L266"/>
    <mergeCell ref="L126:L130"/>
    <mergeCell ref="M224:M226"/>
    <mergeCell ref="M220:M223"/>
    <mergeCell ref="M215:M219"/>
    <mergeCell ref="M200:M203"/>
    <mergeCell ref="M196:M199"/>
    <mergeCell ref="M191:M195"/>
    <mergeCell ref="M186:M190"/>
    <mergeCell ref="M181:M185"/>
    <mergeCell ref="M177:M180"/>
    <mergeCell ref="M173:M176"/>
    <mergeCell ref="M264:M266"/>
    <mergeCell ref="M261:M263"/>
    <mergeCell ref="M258:M260"/>
    <mergeCell ref="M255:M257"/>
    <mergeCell ref="K258:K260"/>
    <mergeCell ref="L258:L260"/>
    <mergeCell ref="K241:K244"/>
    <mergeCell ref="L241:L244"/>
    <mergeCell ref="K245:K249"/>
    <mergeCell ref="M211:M214"/>
    <mergeCell ref="M208:M210"/>
    <mergeCell ref="M205:M207"/>
    <mergeCell ref="M52:M55"/>
    <mergeCell ref="M250:M254"/>
    <mergeCell ref="M245:M249"/>
    <mergeCell ref="M241:M244"/>
    <mergeCell ref="M231:M234"/>
    <mergeCell ref="M227:M230"/>
    <mergeCell ref="M235:M239"/>
    <mergeCell ref="M126:M130"/>
    <mergeCell ref="M131:M133"/>
    <mergeCell ref="M57:M61"/>
    <mergeCell ref="M48:M51"/>
    <mergeCell ref="M44:M47"/>
    <mergeCell ref="M62:M65"/>
    <mergeCell ref="M66:M69"/>
    <mergeCell ref="M70:M72"/>
    <mergeCell ref="M73:M79"/>
    <mergeCell ref="M80:M83"/>
    <mergeCell ref="M122:M125"/>
    <mergeCell ref="C44:C47"/>
    <mergeCell ref="C48:C51"/>
    <mergeCell ref="C52:C55"/>
    <mergeCell ref="C62:C65"/>
    <mergeCell ref="C70:C72"/>
    <mergeCell ref="C73:C79"/>
    <mergeCell ref="C80:C83"/>
    <mergeCell ref="C122:C125"/>
    <mergeCell ref="M85:M99"/>
    <mergeCell ref="M100:M104"/>
    <mergeCell ref="M105:M109"/>
    <mergeCell ref="M110:M114"/>
    <mergeCell ref="M115:M119"/>
    <mergeCell ref="L88:L91"/>
    <mergeCell ref="L92:L95"/>
    <mergeCell ref="L96:L99"/>
    <mergeCell ref="C241:C244"/>
    <mergeCell ref="C255:C257"/>
    <mergeCell ref="C258:C260"/>
    <mergeCell ref="C261:C263"/>
    <mergeCell ref="C200:C203"/>
    <mergeCell ref="C205:C207"/>
    <mergeCell ref="C208:C210"/>
    <mergeCell ref="C211:C214"/>
    <mergeCell ref="C215:C219"/>
    <mergeCell ref="C220:C223"/>
    <mergeCell ref="C224:C226"/>
    <mergeCell ref="C227:C230"/>
    <mergeCell ref="C231:C234"/>
    <mergeCell ref="C245:C248"/>
    <mergeCell ref="C161:C165"/>
    <mergeCell ref="C167:C171"/>
    <mergeCell ref="C189:C190"/>
    <mergeCell ref="C194:C195"/>
    <mergeCell ref="C131:C133"/>
    <mergeCell ref="C191:C192"/>
    <mergeCell ref="C235:C239"/>
    <mergeCell ref="C136:C141"/>
    <mergeCell ref="K167:K171"/>
    <mergeCell ref="C173:C176"/>
    <mergeCell ref="C177:C180"/>
    <mergeCell ref="C181:C185"/>
    <mergeCell ref="C196:C199"/>
    <mergeCell ref="K173:K176"/>
    <mergeCell ref="K177:K180"/>
    <mergeCell ref="E177:E180"/>
    <mergeCell ref="E173:E176"/>
    <mergeCell ref="H173:H176"/>
    <mergeCell ref="I173:I176"/>
    <mergeCell ref="E167:E171"/>
    <mergeCell ref="I167:I171"/>
    <mergeCell ref="K161:K165"/>
    <mergeCell ref="H167:H171"/>
    <mergeCell ref="E148:E153"/>
    <mergeCell ref="B140:B141"/>
    <mergeCell ref="D70:D71"/>
    <mergeCell ref="D80:D83"/>
    <mergeCell ref="D85:D87"/>
    <mergeCell ref="D57:D61"/>
    <mergeCell ref="D62:D65"/>
    <mergeCell ref="D66:D69"/>
    <mergeCell ref="D73:D79"/>
    <mergeCell ref="B85:B87"/>
    <mergeCell ref="C115:C120"/>
    <mergeCell ref="D161:D166"/>
    <mergeCell ref="D167:D171"/>
    <mergeCell ref="D110:D112"/>
    <mergeCell ref="D115:D119"/>
    <mergeCell ref="D122:D125"/>
    <mergeCell ref="D126:D128"/>
    <mergeCell ref="D131:D133"/>
    <mergeCell ref="D136:D141"/>
    <mergeCell ref="D200:D203"/>
    <mergeCell ref="D205:D207"/>
    <mergeCell ref="D208:D210"/>
    <mergeCell ref="D211:D214"/>
    <mergeCell ref="D215:D219"/>
    <mergeCell ref="D173:D176"/>
    <mergeCell ref="D177:D180"/>
    <mergeCell ref="D181:D185"/>
    <mergeCell ref="D191:D195"/>
    <mergeCell ref="D196:D199"/>
    <mergeCell ref="D258:D260"/>
    <mergeCell ref="D261:D263"/>
    <mergeCell ref="D264:D266"/>
    <mergeCell ref="D224:D226"/>
    <mergeCell ref="D220:D223"/>
    <mergeCell ref="D227:D230"/>
    <mergeCell ref="D231:D234"/>
    <mergeCell ref="D235:D239"/>
    <mergeCell ref="D241:D244"/>
    <mergeCell ref="D245:D249"/>
    <mergeCell ref="D255:D257"/>
  </mergeCells>
  <conditionalFormatting sqref="F12:G12">
    <cfRule type="dataBar" priority="211">
      <dataBar>
        <cfvo type="num" val="0"/>
        <cfvo type="num" val="100"/>
        <color rgb="FF007C6B"/>
      </dataBar>
    </cfRule>
  </conditionalFormatting>
  <conditionalFormatting sqref="N264:T265 N261:T262 N258:T259 N255:T256 N250:T251 N196:T197 N200:T201 N208:T208 N224:T224 N235:T235 N241:T242 N191:T192 N186:T187 N173:T179 N117:T120 N122:T133 N57:T83 N114:T115 N109:T111 N85:T102 N104:T107 N44:T55 N136:T171">
    <cfRule type="notContainsBlanks" dxfId="49" priority="226">
      <formula>LEN(TRIM(N44))&gt;0</formula>
    </cfRule>
  </conditionalFormatting>
  <conditionalFormatting sqref="J85:J86 G85:G87 F85:F86">
    <cfRule type="containsText" dxfId="48" priority="209" operator="containsText" text="You">
      <formula>NOT(ISERROR(SEARCH("You",F85)))</formula>
    </cfRule>
  </conditionalFormatting>
  <conditionalFormatting sqref="I191:I203 I181:I187 I173:I179 I85:I86 I88:I115 I122:I133 I44:I55 I57:I83 I205:I239 I241:I266 I136:I146 I161:I171 I154:I159 I148:I152">
    <cfRule type="containsText" dxfId="47" priority="2" operator="containsText" text="No Answer">
      <formula>NOT(ISERROR(SEARCH("No Answer",I44)))</formula>
    </cfRule>
  </conditionalFormatting>
  <conditionalFormatting sqref="B88:B91">
    <cfRule type="expression" dxfId="46" priority="78">
      <formula>$E$87="I do not use irrigation, I have a rainfed production system"</formula>
    </cfRule>
  </conditionalFormatting>
  <conditionalFormatting sqref="B92:B95">
    <cfRule type="expression" dxfId="45" priority="12">
      <formula>$E$87="I have an irrigated sufface water production system that is flood prone"</formula>
    </cfRule>
    <cfRule type="expression" dxfId="44" priority="77">
      <formula>$E$87="I have an irrigated sufface water production system that is flood prone"</formula>
    </cfRule>
  </conditionalFormatting>
  <conditionalFormatting sqref="B96:B99">
    <cfRule type="expression" dxfId="43" priority="74">
      <formula>$E$87=" I have an irrigated surface/ground water production system that is not flood-prone"</formula>
    </cfRule>
  </conditionalFormatting>
  <conditionalFormatting sqref="C88:I88 L88:L91 C89:C91 E89:I91">
    <cfRule type="expression" dxfId="42" priority="69">
      <formula>$E$87="I do not use irrigation, I have a rainfed production system"</formula>
    </cfRule>
  </conditionalFormatting>
  <conditionalFormatting sqref="N249:T249">
    <cfRule type="expression" dxfId="41" priority="597">
      <formula>$F$38="On"</formula>
    </cfRule>
  </conditionalFormatting>
  <conditionalFormatting sqref="N252:T252">
    <cfRule type="expression" dxfId="40" priority="599">
      <formula>$F$39="On"</formula>
    </cfRule>
  </conditionalFormatting>
  <conditionalFormatting sqref="N266:T266 N263:T263 N260:T260 N257:T257">
    <cfRule type="expression" dxfId="39" priority="601">
      <formula>$F$40="on"</formula>
    </cfRule>
  </conditionalFormatting>
  <conditionalFormatting sqref="N193:T193">
    <cfRule type="expression" dxfId="38" priority="606">
      <formula>$F$37="on"</formula>
    </cfRule>
  </conditionalFormatting>
  <conditionalFormatting sqref="N188:T188">
    <cfRule type="expression" dxfId="37" priority="608">
      <formula>$F$36="on"</formula>
    </cfRule>
  </conditionalFormatting>
  <conditionalFormatting sqref="H88:H91">
    <cfRule type="expression" dxfId="36" priority="54">
      <formula>$E$87="I do not use irrigation, I have a rainfed production system"</formula>
    </cfRule>
  </conditionalFormatting>
  <conditionalFormatting sqref="C104:D104 C109:D109 C114:D114">
    <cfRule type="expression" dxfId="35" priority="19">
      <formula>$F$35="On"</formula>
    </cfRule>
  </conditionalFormatting>
  <conditionalFormatting sqref="C189:D190">
    <cfRule type="expression" dxfId="34" priority="18">
      <formula>$F$36="on"</formula>
    </cfRule>
  </conditionalFormatting>
  <conditionalFormatting sqref="C194:C195">
    <cfRule type="expression" dxfId="33" priority="17">
      <formula>$F$37="on"</formula>
    </cfRule>
  </conditionalFormatting>
  <conditionalFormatting sqref="H92:H95">
    <cfRule type="expression" dxfId="32" priority="52">
      <formula>$E$87="I have an irrigated surface water production system that is flood prone"</formula>
    </cfRule>
  </conditionalFormatting>
  <conditionalFormatting sqref="H96:H99">
    <cfRule type="expression" dxfId="31" priority="50">
      <formula>$E$87=" I have an irrigated surface/ground water production system that is not flood-prone"</formula>
    </cfRule>
  </conditionalFormatting>
  <conditionalFormatting sqref="C90:C91 C94 C98">
    <cfRule type="expression" dxfId="30" priority="48">
      <formula>$E$87="select here the type of water management system"</formula>
    </cfRule>
  </conditionalFormatting>
  <conditionalFormatting sqref="B252">
    <cfRule type="expression" dxfId="29" priority="38">
      <formula>$F$39="on"</formula>
    </cfRule>
  </conditionalFormatting>
  <conditionalFormatting sqref="B250:L254">
    <cfRule type="expression" dxfId="28" priority="30">
      <formula>$F$39="On"</formula>
    </cfRule>
  </conditionalFormatting>
  <conditionalFormatting sqref="B252:D252">
    <cfRule type="expression" dxfId="27" priority="29">
      <formula>$F$39="On"</formula>
    </cfRule>
  </conditionalFormatting>
  <conditionalFormatting sqref="B255:L264 B265:C266 E265:L266">
    <cfRule type="expression" dxfId="26" priority="28">
      <formula>$F$40="on"</formula>
    </cfRule>
  </conditionalFormatting>
  <conditionalFormatting sqref="B249:C249">
    <cfRule type="expression" dxfId="25" priority="21">
      <formula>$F$38="On"</formula>
    </cfRule>
  </conditionalFormatting>
  <conditionalFormatting sqref="B248 B245:E245 B249:C249 F245:L249 B246:C247 E246:E249">
    <cfRule type="expression" dxfId="24" priority="23">
      <formula>$F$38="On"</formula>
    </cfRule>
  </conditionalFormatting>
  <conditionalFormatting sqref="C266">
    <cfRule type="expression" dxfId="23" priority="20">
      <formula>$F$40="on"</formula>
    </cfRule>
  </conditionalFormatting>
  <conditionalFormatting sqref="C100:L100 C101:F101 H101:L101 C102:L114">
    <cfRule type="expression" dxfId="22" priority="62">
      <formula>$F$35="On"</formula>
    </cfRule>
  </conditionalFormatting>
  <conditionalFormatting sqref="C186:L190">
    <cfRule type="expression" dxfId="21" priority="61">
      <formula>$F$36="on"</formula>
    </cfRule>
  </conditionalFormatting>
  <conditionalFormatting sqref="C191:E191 C193:C195 F191:L195 E192:E195">
    <cfRule type="expression" dxfId="20" priority="58">
      <formula>$F$37="on"</formula>
    </cfRule>
  </conditionalFormatting>
  <conditionalFormatting sqref="L44:L146 L148:L266">
    <cfRule type="containsText" dxfId="19" priority="16" operator="containsText" text="Y">
      <formula>NOT(ISERROR(SEARCH("Y",L44)))</formula>
    </cfRule>
  </conditionalFormatting>
  <conditionalFormatting sqref="B88:J88 L88:L91 B89:C91 E89:J91">
    <cfRule type="expression" dxfId="18" priority="14">
      <formula>$DE$87="I do not use irrigation, I have a rainfed production system"</formula>
    </cfRule>
  </conditionalFormatting>
  <conditionalFormatting sqref="C88:E88 F88:I91 L88:L91 C89 E89">
    <cfRule type="expression" dxfId="17" priority="15">
      <formula>$E$87="I do not use irrigation, I have a rainfed production system"</formula>
    </cfRule>
  </conditionalFormatting>
  <conditionalFormatting sqref="C92:I92 L92:L95 C93:C95 E93:I95">
    <cfRule type="expression" dxfId="16" priority="68">
      <formula>$E$87="I have an irrigated surface water production system that is flood prone"</formula>
    </cfRule>
  </conditionalFormatting>
  <conditionalFormatting sqref="C94:C95">
    <cfRule type="expression" dxfId="15" priority="9">
      <formula>$E$87="I have an irrigated surface water production system that is flood prone"</formula>
    </cfRule>
  </conditionalFormatting>
  <conditionalFormatting sqref="C92:F92 I92:I95 L92:L95 C93:C95 E93:F95">
    <cfRule type="expression" dxfId="14" priority="11">
      <formula>$E$87="I have an irrigated surface water production system that is flood prone"</formula>
    </cfRule>
  </conditionalFormatting>
  <conditionalFormatting sqref="C96:F96 I96:I99 C97:C99 E97:F99">
    <cfRule type="expression" dxfId="13" priority="7">
      <formula>$E$87=" I have an irrigated surface/ground water production system that is not flood-prone"</formula>
    </cfRule>
  </conditionalFormatting>
  <conditionalFormatting sqref="L92:L95">
    <cfRule type="containsText" dxfId="12" priority="8" operator="containsText" text="Y">
      <formula>NOT(ISERROR(SEARCH("Y",L92)))</formula>
    </cfRule>
  </conditionalFormatting>
  <conditionalFormatting sqref="L191:L195">
    <cfRule type="expression" dxfId="11" priority="5">
      <formula>$F$36="on"</formula>
    </cfRule>
  </conditionalFormatting>
  <conditionalFormatting sqref="G101">
    <cfRule type="expression" dxfId="10" priority="4">
      <formula>$F$35="On"</formula>
    </cfRule>
  </conditionalFormatting>
  <conditionalFormatting sqref="E88:L91">
    <cfRule type="expression" dxfId="9" priority="3">
      <formula>$E$87&lt;&gt;"I do not use irrigation, I have a rainfed production system"</formula>
    </cfRule>
  </conditionalFormatting>
  <conditionalFormatting sqref="E92:L95">
    <cfRule type="expression" dxfId="8" priority="6">
      <formula>$E$87&lt;&gt;"I have an irrigated surface water production system that is flood prone"</formula>
    </cfRule>
  </conditionalFormatting>
  <conditionalFormatting sqref="E96:L99">
    <cfRule type="expression" dxfId="7" priority="1">
      <formula>$E$87&lt;&gt;" I have an irrigated surface/ground water production system that is not flood-prone"</formula>
    </cfRule>
  </conditionalFormatting>
  <dataValidations count="11">
    <dataValidation type="list" allowBlank="1" showInputMessage="1" showErrorMessage="1" sqref="H196:H203 H241:H244 H227:H234 H48:H55 H122:H125 H80:H83 H44 H62:H69 H88:H99 H173:H180 H211:H214 H220:H223" xr:uid="{00000000-0002-0000-0100-000000000000}">
      <formula1>Four</formula1>
    </dataValidation>
    <dataValidation type="list" allowBlank="1" showInputMessage="1" showErrorMessage="1" sqref="H205:H210 H224:H226 H255:H266 H131:H133 H70:H79" xr:uid="{00000000-0002-0000-0100-000001000000}">
      <formula1>three</formula1>
    </dataValidation>
    <dataValidation type="list" allowBlank="1" showInputMessage="1" showErrorMessage="1" sqref="H235:H239 H57:H61 H141 H126:H130 H181:H195 H215:H219 H245:H254 H154 H100:H114 H120 H166:H171" xr:uid="{00000000-0002-0000-0100-000002000000}">
      <formula1>Five</formula1>
    </dataValidation>
    <dataValidation type="list" allowBlank="1" showInputMessage="1" showErrorMessage="1" sqref="F25:I25" xr:uid="{00000000-0002-0000-0100-000003000000}">
      <formula1>FS</formula1>
    </dataValidation>
    <dataValidation type="list" allowBlank="1" showInputMessage="1" showErrorMessage="1" sqref="F24:I24" xr:uid="{00000000-0002-0000-0100-000004000000}">
      <formula1>Size</formula1>
    </dataValidation>
    <dataValidation type="list" allowBlank="1" showInputMessage="1" showErrorMessage="1" sqref="F26:I26" xr:uid="{00000000-0002-0000-0100-000005000000}">
      <formula1>irr</formula1>
    </dataValidation>
    <dataValidation type="list" allowBlank="1" showInputMessage="1" showErrorMessage="1" sqref="E35:E40 F29:I29" xr:uid="{00000000-0002-0000-0100-000006000000}">
      <formula1>YN</formula1>
    </dataValidation>
    <dataValidation type="list" allowBlank="1" showInputMessage="1" showErrorMessage="1" sqref="E87" xr:uid="{00000000-0002-0000-0100-000007000000}">
      <formula1>IF</formula1>
    </dataValidation>
    <dataValidation type="list" allowBlank="1" showInputMessage="1" showErrorMessage="1" sqref="F27:I27" xr:uid="{00000000-0002-0000-0100-000008000000}">
      <formula1>Season</formula1>
    </dataValidation>
    <dataValidation type="list" allowBlank="1" showInputMessage="1" showErrorMessage="1" sqref="F28:I28" xr:uid="{00000000-0002-0000-0100-000009000000}">
      <formula1>Riva</formula1>
    </dataValidation>
    <dataValidation type="list" allowBlank="1" showInputMessage="1" showErrorMessage="1" sqref="H115:H119 H136:H140 H142:H153 H155:H165" xr:uid="{00000000-0002-0000-0100-00000A000000}">
      <formula1>"a,b,c,d,e,f"</formula1>
    </dataValidation>
  </dataValidations>
  <pageMargins left="0.7" right="0.7" top="0.75" bottom="0.75" header="0.3" footer="0.3"/>
  <pageSetup paperSize="9" orientation="portrait"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XFC28"/>
  <sheetViews>
    <sheetView zoomScale="85" zoomScaleNormal="85" zoomScalePageLayoutView="85" workbookViewId="0">
      <selection activeCell="D14" sqref="D14"/>
    </sheetView>
  </sheetViews>
  <sheetFormatPr defaultColWidth="0" defaultRowHeight="14.5" zeroHeight="1" x14ac:dyDescent="0.35"/>
  <cols>
    <col min="1" max="1" width="5.7265625" style="215" customWidth="1"/>
    <col min="2" max="2" width="49.26953125" style="215" customWidth="1"/>
    <col min="3" max="3" width="45.453125" style="215" customWidth="1"/>
    <col min="4" max="5" width="8.453125" style="215" customWidth="1"/>
    <col min="6" max="6" width="61.1796875" style="215" customWidth="1"/>
    <col min="7" max="7" width="45.453125" style="215" customWidth="1"/>
    <col min="8" max="16383" width="45.453125" style="215" hidden="1"/>
    <col min="16384" max="16384" width="1.453125" style="215" hidden="1"/>
  </cols>
  <sheetData>
    <row r="1" spans="1:7" ht="30" customHeight="1" x14ac:dyDescent="0.35">
      <c r="A1" s="763" t="s">
        <v>682</v>
      </c>
      <c r="B1" s="763"/>
      <c r="C1" s="763"/>
      <c r="D1" s="763"/>
      <c r="E1" s="763"/>
      <c r="F1" s="764"/>
      <c r="G1" s="247"/>
    </row>
    <row r="2" spans="1:7" ht="138.75" customHeight="1" x14ac:dyDescent="0.35">
      <c r="A2" s="765" t="s">
        <v>683</v>
      </c>
      <c r="B2" s="765"/>
      <c r="C2" s="765"/>
      <c r="D2" s="765"/>
      <c r="E2" s="765"/>
      <c r="F2" s="766"/>
      <c r="G2" s="244"/>
    </row>
    <row r="3" spans="1:7" x14ac:dyDescent="0.35">
      <c r="A3" s="433" t="s">
        <v>685</v>
      </c>
      <c r="B3" s="226"/>
      <c r="C3" s="221"/>
      <c r="D3" s="221"/>
      <c r="E3" s="221"/>
      <c r="F3" s="221"/>
      <c r="G3" s="249" t="s">
        <v>229</v>
      </c>
    </row>
    <row r="4" spans="1:7" ht="29" x14ac:dyDescent="0.35">
      <c r="A4" s="223" t="s">
        <v>293</v>
      </c>
      <c r="B4" s="227" t="s">
        <v>294</v>
      </c>
      <c r="C4" s="240" t="s">
        <v>346</v>
      </c>
      <c r="D4" s="224" t="s">
        <v>24</v>
      </c>
      <c r="E4" s="224"/>
      <c r="F4" s="224" t="s">
        <v>345</v>
      </c>
      <c r="G4" s="224"/>
    </row>
    <row r="5" spans="1:7" x14ac:dyDescent="0.35">
      <c r="A5" s="222" t="s">
        <v>295</v>
      </c>
      <c r="B5" s="220" t="s">
        <v>296</v>
      </c>
      <c r="C5" s="219" t="s">
        <v>297</v>
      </c>
      <c r="D5" s="244"/>
      <c r="E5" s="770" t="s">
        <v>348</v>
      </c>
      <c r="F5" s="759" t="s">
        <v>298</v>
      </c>
      <c r="G5" s="244"/>
    </row>
    <row r="6" spans="1:7" x14ac:dyDescent="0.35">
      <c r="A6" s="222" t="s">
        <v>299</v>
      </c>
      <c r="B6" s="220" t="s">
        <v>300</v>
      </c>
      <c r="C6" s="219" t="s">
        <v>301</v>
      </c>
      <c r="D6" s="244"/>
      <c r="E6" s="771"/>
      <c r="F6" s="767"/>
      <c r="G6" s="244"/>
    </row>
    <row r="7" spans="1:7" x14ac:dyDescent="0.35">
      <c r="A7" s="222" t="s">
        <v>302</v>
      </c>
      <c r="B7" s="220" t="s">
        <v>303</v>
      </c>
      <c r="C7" s="219" t="s">
        <v>304</v>
      </c>
      <c r="D7" s="244"/>
      <c r="E7" s="771"/>
      <c r="F7" s="767"/>
      <c r="G7" s="244"/>
    </row>
    <row r="8" spans="1:7" x14ac:dyDescent="0.35">
      <c r="A8" s="222" t="s">
        <v>305</v>
      </c>
      <c r="B8" s="220" t="s">
        <v>306</v>
      </c>
      <c r="C8" s="219" t="s">
        <v>304</v>
      </c>
      <c r="D8" s="244"/>
      <c r="E8" s="771"/>
      <c r="F8" s="767"/>
      <c r="G8" s="244"/>
    </row>
    <row r="9" spans="1:7" x14ac:dyDescent="0.35">
      <c r="A9" s="222" t="s">
        <v>307</v>
      </c>
      <c r="B9" s="220" t="s">
        <v>308</v>
      </c>
      <c r="C9" s="219" t="s">
        <v>309</v>
      </c>
      <c r="D9" s="244"/>
      <c r="E9" s="771"/>
      <c r="F9" s="767"/>
      <c r="G9" s="244"/>
    </row>
    <row r="10" spans="1:7" ht="29" x14ac:dyDescent="0.35">
      <c r="A10" s="424" t="s">
        <v>316</v>
      </c>
      <c r="B10" s="425" t="s">
        <v>310</v>
      </c>
      <c r="C10" s="426" t="s">
        <v>311</v>
      </c>
      <c r="D10" s="431"/>
      <c r="E10" s="771"/>
      <c r="F10" s="767"/>
      <c r="G10" s="431"/>
    </row>
    <row r="11" spans="1:7" ht="29" x14ac:dyDescent="0.35">
      <c r="A11" s="424" t="s">
        <v>325</v>
      </c>
      <c r="B11" s="425" t="s">
        <v>312</v>
      </c>
      <c r="C11" s="426" t="s">
        <v>313</v>
      </c>
      <c r="D11" s="431"/>
      <c r="E11" s="771"/>
      <c r="F11" s="767"/>
      <c r="G11" s="431"/>
    </row>
    <row r="12" spans="1:7" ht="43.5" x14ac:dyDescent="0.35">
      <c r="A12" s="424" t="s">
        <v>327</v>
      </c>
      <c r="B12" s="425" t="s">
        <v>314</v>
      </c>
      <c r="C12" s="427" t="s">
        <v>315</v>
      </c>
      <c r="D12" s="431"/>
      <c r="E12" s="772"/>
      <c r="F12" s="768"/>
      <c r="G12" s="431"/>
    </row>
    <row r="13" spans="1:7" ht="29" x14ac:dyDescent="0.35">
      <c r="A13" s="223" t="s">
        <v>329</v>
      </c>
      <c r="B13" s="227" t="s">
        <v>317</v>
      </c>
      <c r="C13" s="240" t="s">
        <v>684</v>
      </c>
      <c r="D13" s="224"/>
      <c r="E13" s="224"/>
      <c r="F13" s="224" t="s">
        <v>687</v>
      </c>
      <c r="G13" s="248"/>
    </row>
    <row r="14" spans="1:7" ht="43.5" x14ac:dyDescent="0.35">
      <c r="A14" s="222">
        <v>5.0999999999999996</v>
      </c>
      <c r="B14" s="220" t="s">
        <v>318</v>
      </c>
      <c r="C14" s="219" t="s">
        <v>297</v>
      </c>
      <c r="D14" s="245"/>
      <c r="E14" s="762" t="s">
        <v>348</v>
      </c>
      <c r="F14" s="769" t="s">
        <v>319</v>
      </c>
      <c r="G14" s="244"/>
    </row>
    <row r="15" spans="1:7" ht="43.5" x14ac:dyDescent="0.35">
      <c r="A15" s="222">
        <v>5.2</v>
      </c>
      <c r="B15" s="220" t="s">
        <v>320</v>
      </c>
      <c r="C15" s="219" t="s">
        <v>321</v>
      </c>
      <c r="D15" s="245"/>
      <c r="E15" s="773"/>
      <c r="F15" s="769"/>
      <c r="G15" s="244"/>
    </row>
    <row r="16" spans="1:7" ht="43.5" x14ac:dyDescent="0.35">
      <c r="A16" s="222">
        <v>5.3</v>
      </c>
      <c r="B16" s="220" t="s">
        <v>322</v>
      </c>
      <c r="C16" s="219" t="s">
        <v>323</v>
      </c>
      <c r="D16" s="245"/>
      <c r="E16" s="773"/>
      <c r="F16" s="769"/>
      <c r="G16" s="244"/>
    </row>
    <row r="17" spans="1:7" x14ac:dyDescent="0.35">
      <c r="A17" s="222">
        <v>5.4</v>
      </c>
      <c r="B17" s="220" t="s">
        <v>324</v>
      </c>
      <c r="C17" s="219" t="s">
        <v>297</v>
      </c>
      <c r="D17" s="245"/>
      <c r="E17" s="774"/>
      <c r="F17" s="769"/>
      <c r="G17" s="244"/>
    </row>
    <row r="18" spans="1:7" ht="43.5" x14ac:dyDescent="0.35">
      <c r="A18" s="223" t="s">
        <v>331</v>
      </c>
      <c r="B18" s="227" t="s">
        <v>326</v>
      </c>
      <c r="C18" s="225"/>
      <c r="D18" s="246"/>
      <c r="E18" s="225"/>
      <c r="F18" s="225"/>
      <c r="G18" s="248"/>
    </row>
    <row r="19" spans="1:7" ht="29" x14ac:dyDescent="0.35">
      <c r="A19" s="223" t="s">
        <v>338</v>
      </c>
      <c r="B19" s="227" t="s">
        <v>328</v>
      </c>
      <c r="C19" s="225"/>
      <c r="D19" s="246"/>
      <c r="E19" s="225"/>
      <c r="F19" s="225"/>
      <c r="G19" s="248"/>
    </row>
    <row r="20" spans="1:7" x14ac:dyDescent="0.35">
      <c r="A20" s="434" t="s">
        <v>686</v>
      </c>
      <c r="B20" s="428"/>
      <c r="C20" s="429"/>
      <c r="D20" s="430"/>
      <c r="E20" s="429"/>
      <c r="F20" s="429"/>
      <c r="G20" s="249" t="s">
        <v>229</v>
      </c>
    </row>
    <row r="21" spans="1:7" ht="30.4" customHeight="1" x14ac:dyDescent="0.35">
      <c r="A21" s="223" t="s">
        <v>340</v>
      </c>
      <c r="B21" s="227" t="s">
        <v>330</v>
      </c>
      <c r="C21" s="224" t="s">
        <v>347</v>
      </c>
      <c r="D21" s="246"/>
      <c r="E21" s="225"/>
      <c r="F21" s="224" t="s">
        <v>688</v>
      </c>
      <c r="G21" s="248"/>
    </row>
    <row r="22" spans="1:7" x14ac:dyDescent="0.35">
      <c r="A22" s="223" t="s">
        <v>689</v>
      </c>
      <c r="B22" s="227" t="s">
        <v>332</v>
      </c>
      <c r="C22" s="426" t="s">
        <v>333</v>
      </c>
      <c r="D22" s="432"/>
      <c r="E22" s="762" t="s">
        <v>348</v>
      </c>
      <c r="F22" s="759" t="s">
        <v>334</v>
      </c>
      <c r="G22" s="431"/>
    </row>
    <row r="23" spans="1:7" ht="14.65" customHeight="1" x14ac:dyDescent="0.35">
      <c r="A23" s="424" t="s">
        <v>690</v>
      </c>
      <c r="B23" s="425" t="s">
        <v>335</v>
      </c>
      <c r="C23" s="426" t="s">
        <v>333</v>
      </c>
      <c r="D23" s="432"/>
      <c r="E23" s="760"/>
      <c r="F23" s="760"/>
      <c r="G23" s="431"/>
    </row>
    <row r="24" spans="1:7" ht="28.9" customHeight="1" x14ac:dyDescent="0.35">
      <c r="A24" s="424" t="s">
        <v>691</v>
      </c>
      <c r="B24" s="425" t="s">
        <v>336</v>
      </c>
      <c r="C24" s="426" t="s">
        <v>333</v>
      </c>
      <c r="D24" s="432"/>
      <c r="E24" s="760"/>
      <c r="F24" s="760"/>
      <c r="G24" s="431"/>
    </row>
    <row r="25" spans="1:7" ht="28.9" customHeight="1" x14ac:dyDescent="0.35">
      <c r="A25" s="424" t="s">
        <v>692</v>
      </c>
      <c r="B25" s="425" t="s">
        <v>337</v>
      </c>
      <c r="C25" s="426" t="s">
        <v>333</v>
      </c>
      <c r="D25" s="432"/>
      <c r="E25" s="760"/>
      <c r="F25" s="760"/>
      <c r="G25" s="431"/>
    </row>
    <row r="26" spans="1:7" ht="28.9" customHeight="1" x14ac:dyDescent="0.35">
      <c r="A26" s="424" t="s">
        <v>693</v>
      </c>
      <c r="B26" s="425" t="s">
        <v>339</v>
      </c>
      <c r="C26" s="426" t="s">
        <v>333</v>
      </c>
      <c r="D26" s="432"/>
      <c r="E26" s="760"/>
      <c r="F26" s="760"/>
      <c r="G26" s="431"/>
    </row>
    <row r="27" spans="1:7" ht="29" x14ac:dyDescent="0.35">
      <c r="A27" s="223" t="s">
        <v>694</v>
      </c>
      <c r="B27" s="227" t="s">
        <v>341</v>
      </c>
      <c r="C27" s="426" t="s">
        <v>333</v>
      </c>
      <c r="D27" s="225"/>
      <c r="E27" s="761"/>
      <c r="F27" s="761"/>
      <c r="G27" s="248"/>
    </row>
    <row r="28" spans="1:7" x14ac:dyDescent="0.35"/>
  </sheetData>
  <sheetProtection selectLockedCells="1"/>
  <mergeCells count="8">
    <mergeCell ref="F22:F27"/>
    <mergeCell ref="E22:E27"/>
    <mergeCell ref="A1:F1"/>
    <mergeCell ref="A2:F2"/>
    <mergeCell ref="F5:F12"/>
    <mergeCell ref="F14:F17"/>
    <mergeCell ref="E5:E12"/>
    <mergeCell ref="E14:E17"/>
  </mergeCells>
  <conditionalFormatting sqref="E5:E12">
    <cfRule type="expression" dxfId="6" priority="3">
      <formula>(COUNTIF(D5:D12,"Yes")&gt;0)</formula>
    </cfRule>
  </conditionalFormatting>
  <conditionalFormatting sqref="E14:E17">
    <cfRule type="expression" dxfId="5" priority="2">
      <formula>(COUNTIF(D14:D17,"Yes")&gt;0)</formula>
    </cfRule>
  </conditionalFormatting>
  <conditionalFormatting sqref="E22">
    <cfRule type="expression" dxfId="4" priority="605">
      <formula>(COUNTIF(D23:D26,"Yes")&gt;0)</formula>
    </cfRule>
  </conditionalFormatting>
  <dataValidations count="1">
    <dataValidation type="list" allowBlank="1" showInputMessage="1" showErrorMessage="1" sqref="E18:E21 G2 D5:D12 D14:D27 G5:G19 G21:G27" xr:uid="{00000000-0002-0000-0200-000000000000}">
      <formula1>YN</formula1>
    </dataValidation>
  </dataValidations>
  <pageMargins left="0.7" right="0.7" top="0.75" bottom="0.75" header="0.3" footer="0.3"/>
  <pageSetup paperSize="9" orientation="portrait" horizontalDpi="300" verticalDpi="30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H27"/>
  <sheetViews>
    <sheetView topLeftCell="A7" workbookViewId="0">
      <selection activeCell="G27" sqref="G27"/>
    </sheetView>
  </sheetViews>
  <sheetFormatPr defaultColWidth="0" defaultRowHeight="14.5" zeroHeight="1" x14ac:dyDescent="0.35"/>
  <cols>
    <col min="1" max="1" width="1.26953125" style="270" customWidth="1"/>
    <col min="2" max="2" width="6" style="270" customWidth="1"/>
    <col min="3" max="3" width="29.7265625" style="270" customWidth="1"/>
    <col min="4" max="4" width="17.7265625" style="270" customWidth="1"/>
    <col min="5" max="5" width="43.26953125" style="270" customWidth="1"/>
    <col min="6" max="6" width="30.7265625" style="270" customWidth="1"/>
    <col min="7" max="7" width="35" style="270" customWidth="1"/>
    <col min="8" max="8" width="0" style="270" hidden="1" customWidth="1"/>
    <col min="9" max="16384" width="9.1796875" style="270" hidden="1"/>
  </cols>
  <sheetData>
    <row r="1" spans="2:7" ht="18.5" x14ac:dyDescent="0.45">
      <c r="B1" s="287" t="s">
        <v>397</v>
      </c>
      <c r="C1" s="287"/>
      <c r="D1" s="287"/>
      <c r="E1" s="287"/>
      <c r="F1" s="287"/>
      <c r="G1" s="287"/>
    </row>
    <row r="2" spans="2:7" x14ac:dyDescent="0.35">
      <c r="B2" s="292" t="s">
        <v>396</v>
      </c>
      <c r="C2" s="291" t="s">
        <v>395</v>
      </c>
      <c r="D2" s="291"/>
      <c r="E2" s="291"/>
      <c r="F2" s="291"/>
      <c r="G2" s="291"/>
    </row>
    <row r="3" spans="2:7" x14ac:dyDescent="0.35">
      <c r="B3" s="290" t="s">
        <v>394</v>
      </c>
      <c r="C3" s="775" t="s">
        <v>393</v>
      </c>
      <c r="D3" s="775"/>
      <c r="E3" s="775"/>
      <c r="F3" s="207"/>
      <c r="G3" s="207"/>
    </row>
    <row r="4" spans="2:7" x14ac:dyDescent="0.35">
      <c r="B4" s="289" t="s">
        <v>392</v>
      </c>
      <c r="C4" s="288" t="s">
        <v>391</v>
      </c>
      <c r="D4" s="288"/>
      <c r="E4" s="288"/>
      <c r="F4" s="288"/>
      <c r="G4" s="288"/>
    </row>
    <row r="5" spans="2:7" ht="18.5" x14ac:dyDescent="0.45">
      <c r="B5" s="287" t="s">
        <v>390</v>
      </c>
      <c r="C5" s="287"/>
      <c r="D5" s="287" t="s">
        <v>389</v>
      </c>
      <c r="E5" s="287" t="s">
        <v>388</v>
      </c>
      <c r="F5" s="287" t="s">
        <v>387</v>
      </c>
      <c r="G5" s="287" t="s">
        <v>229</v>
      </c>
    </row>
    <row r="6" spans="2:7" ht="15" thickBot="1" x14ac:dyDescent="0.4">
      <c r="B6" s="278" t="s">
        <v>386</v>
      </c>
      <c r="C6" s="278"/>
      <c r="D6" s="278"/>
      <c r="E6" s="278"/>
      <c r="F6" s="278"/>
      <c r="G6" s="278"/>
    </row>
    <row r="7" spans="2:7" ht="15" thickBot="1" x14ac:dyDescent="0.4">
      <c r="B7" s="282" t="s">
        <v>204</v>
      </c>
      <c r="C7" s="281" t="s">
        <v>216</v>
      </c>
      <c r="D7" s="284"/>
      <c r="E7" s="280" t="s">
        <v>217</v>
      </c>
      <c r="F7" s="279" t="s">
        <v>377</v>
      </c>
      <c r="G7" s="416"/>
    </row>
    <row r="8" spans="2:7" ht="15" thickBot="1" x14ac:dyDescent="0.4">
      <c r="B8" s="282"/>
      <c r="C8" s="281"/>
      <c r="D8" s="284"/>
      <c r="E8" s="280" t="s">
        <v>218</v>
      </c>
      <c r="F8" s="279"/>
      <c r="G8" s="416"/>
    </row>
    <row r="9" spans="2:7" ht="15" thickBot="1" x14ac:dyDescent="0.4">
      <c r="B9" s="275" t="s">
        <v>205</v>
      </c>
      <c r="C9" s="274" t="s">
        <v>219</v>
      </c>
      <c r="D9" s="284"/>
      <c r="E9" s="272" t="s">
        <v>230</v>
      </c>
      <c r="F9" s="271" t="s">
        <v>377</v>
      </c>
      <c r="G9" s="415"/>
    </row>
    <row r="10" spans="2:7" ht="15" thickBot="1" x14ac:dyDescent="0.4">
      <c r="B10" s="275"/>
      <c r="C10" s="274"/>
      <c r="D10" s="284"/>
      <c r="E10" s="272" t="s">
        <v>231</v>
      </c>
      <c r="F10" s="271"/>
      <c r="G10" s="415"/>
    </row>
    <row r="11" spans="2:7" ht="15" thickBot="1" x14ac:dyDescent="0.4">
      <c r="B11" s="282" t="s">
        <v>206</v>
      </c>
      <c r="C11" s="281" t="s">
        <v>220</v>
      </c>
      <c r="D11" s="284"/>
      <c r="E11" s="280" t="s">
        <v>232</v>
      </c>
      <c r="F11" s="279" t="s">
        <v>377</v>
      </c>
      <c r="G11" s="416"/>
    </row>
    <row r="12" spans="2:7" ht="15" thickBot="1" x14ac:dyDescent="0.4">
      <c r="B12" s="278" t="s">
        <v>385</v>
      </c>
      <c r="C12" s="277"/>
      <c r="D12" s="278"/>
      <c r="E12" s="277"/>
      <c r="F12" s="277"/>
      <c r="G12" s="276"/>
    </row>
    <row r="13" spans="2:7" ht="15" thickBot="1" x14ac:dyDescent="0.4">
      <c r="B13" s="275" t="s">
        <v>207</v>
      </c>
      <c r="C13" s="274" t="s">
        <v>10</v>
      </c>
      <c r="D13" s="286" t="s">
        <v>384</v>
      </c>
      <c r="E13" s="272" t="s">
        <v>233</v>
      </c>
      <c r="F13" s="271" t="s">
        <v>383</v>
      </c>
      <c r="G13" s="415"/>
    </row>
    <row r="14" spans="2:7" ht="15" thickBot="1" x14ac:dyDescent="0.4">
      <c r="B14" s="278" t="s">
        <v>382</v>
      </c>
      <c r="C14" s="277"/>
      <c r="D14" s="278"/>
      <c r="E14" s="277"/>
      <c r="F14" s="277"/>
      <c r="G14" s="276"/>
    </row>
    <row r="15" spans="2:7" ht="29.5" thickBot="1" x14ac:dyDescent="0.4">
      <c r="B15" s="282" t="s">
        <v>208</v>
      </c>
      <c r="C15" s="281" t="s">
        <v>221</v>
      </c>
      <c r="D15" s="284"/>
      <c r="E15" s="280" t="s">
        <v>234</v>
      </c>
      <c r="F15" s="279" t="s">
        <v>377</v>
      </c>
      <c r="G15" s="416"/>
    </row>
    <row r="16" spans="2:7" ht="15" thickBot="1" x14ac:dyDescent="0.4">
      <c r="B16" s="275" t="s">
        <v>209</v>
      </c>
      <c r="C16" s="274" t="s">
        <v>222</v>
      </c>
      <c r="D16" s="284"/>
      <c r="E16" s="272" t="s">
        <v>235</v>
      </c>
      <c r="F16" s="271" t="s">
        <v>377</v>
      </c>
      <c r="G16" s="415"/>
    </row>
    <row r="17" spans="2:7" ht="29.5" thickBot="1" x14ac:dyDescent="0.4">
      <c r="B17" s="275"/>
      <c r="C17" s="274"/>
      <c r="D17" s="284"/>
      <c r="E17" s="272" t="s">
        <v>236</v>
      </c>
      <c r="F17" s="271" t="s">
        <v>381</v>
      </c>
      <c r="G17" s="415"/>
    </row>
    <row r="18" spans="2:7" ht="15" thickBot="1" x14ac:dyDescent="0.4">
      <c r="B18" s="282" t="s">
        <v>210</v>
      </c>
      <c r="C18" s="281" t="s">
        <v>223</v>
      </c>
      <c r="D18" s="284"/>
      <c r="E18" s="280" t="s">
        <v>237</v>
      </c>
      <c r="F18" s="279" t="s">
        <v>377</v>
      </c>
      <c r="G18" s="416"/>
    </row>
    <row r="19" spans="2:7" ht="29.5" thickBot="1" x14ac:dyDescent="0.4">
      <c r="B19" s="282"/>
      <c r="C19" s="281"/>
      <c r="D19" s="284"/>
      <c r="E19" s="280" t="s">
        <v>238</v>
      </c>
      <c r="F19" s="279" t="s">
        <v>380</v>
      </c>
      <c r="G19" s="416"/>
    </row>
    <row r="20" spans="2:7" ht="29.5" thickBot="1" x14ac:dyDescent="0.4">
      <c r="B20" s="275" t="s">
        <v>211</v>
      </c>
      <c r="C20" s="274" t="s">
        <v>224</v>
      </c>
      <c r="D20" s="285">
        <f>'PI8 - Pesticide use'!B7</f>
        <v>0</v>
      </c>
      <c r="E20" s="272" t="s">
        <v>374</v>
      </c>
      <c r="F20" s="271" t="s">
        <v>377</v>
      </c>
      <c r="G20" s="415"/>
    </row>
    <row r="21" spans="2:7" ht="15" thickBot="1" x14ac:dyDescent="0.4">
      <c r="B21" s="278" t="s">
        <v>379</v>
      </c>
      <c r="C21" s="277"/>
      <c r="D21" s="278"/>
      <c r="E21" s="277"/>
      <c r="F21" s="277"/>
      <c r="G21" s="276"/>
    </row>
    <row r="22" spans="2:7" ht="15" thickBot="1" x14ac:dyDescent="0.4">
      <c r="B22" s="275" t="s">
        <v>212</v>
      </c>
      <c r="C22" s="274" t="s">
        <v>378</v>
      </c>
      <c r="D22" s="284"/>
      <c r="E22" s="272" t="s">
        <v>239</v>
      </c>
      <c r="F22" s="271" t="s">
        <v>377</v>
      </c>
      <c r="G22" s="415"/>
    </row>
    <row r="23" spans="2:7" ht="15" thickBot="1" x14ac:dyDescent="0.4">
      <c r="B23" s="278" t="s">
        <v>376</v>
      </c>
      <c r="C23" s="277"/>
      <c r="D23" s="278"/>
      <c r="E23" s="277"/>
      <c r="F23" s="277"/>
      <c r="G23" s="276"/>
    </row>
    <row r="24" spans="2:7" ht="29.5" thickBot="1" x14ac:dyDescent="0.4">
      <c r="B24" s="275" t="s">
        <v>213</v>
      </c>
      <c r="C24" s="274" t="s">
        <v>226</v>
      </c>
      <c r="D24" s="283">
        <f>'PI10 H&amp;S'!B7</f>
        <v>0</v>
      </c>
      <c r="E24" s="272" t="s">
        <v>374</v>
      </c>
      <c r="F24" s="271" t="s">
        <v>373</v>
      </c>
      <c r="G24" s="415"/>
    </row>
    <row r="25" spans="2:7" ht="29.5" thickBot="1" x14ac:dyDescent="0.4">
      <c r="B25" s="282" t="s">
        <v>214</v>
      </c>
      <c r="C25" s="281" t="s">
        <v>227</v>
      </c>
      <c r="D25" s="273">
        <f>'PI11Child Labor'!B7</f>
        <v>0</v>
      </c>
      <c r="E25" s="280" t="s">
        <v>374</v>
      </c>
      <c r="F25" s="279" t="s">
        <v>373</v>
      </c>
      <c r="G25" s="416"/>
    </row>
    <row r="26" spans="2:7" ht="15" thickBot="1" x14ac:dyDescent="0.4">
      <c r="B26" s="278" t="s">
        <v>375</v>
      </c>
      <c r="C26" s="277"/>
      <c r="D26" s="278"/>
      <c r="E26" s="277"/>
      <c r="F26" s="277"/>
      <c r="G26" s="276"/>
    </row>
    <row r="27" spans="2:7" ht="29.5" thickBot="1" x14ac:dyDescent="0.4">
      <c r="B27" s="275" t="s">
        <v>215</v>
      </c>
      <c r="C27" s="274" t="s">
        <v>228</v>
      </c>
      <c r="D27" s="273">
        <f>'PI12 Women''s empowerment'!B7</f>
        <v>0</v>
      </c>
      <c r="E27" s="272" t="s">
        <v>374</v>
      </c>
      <c r="F27" s="271" t="s">
        <v>373</v>
      </c>
      <c r="G27" s="415"/>
    </row>
  </sheetData>
  <sheetProtection selectLockedCells="1"/>
  <mergeCells count="1">
    <mergeCell ref="C3:E3"/>
  </mergeCells>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H107"/>
  <sheetViews>
    <sheetView workbookViewId="0">
      <selection activeCell="F63" sqref="F63:F79"/>
    </sheetView>
  </sheetViews>
  <sheetFormatPr defaultColWidth="0" defaultRowHeight="14.5" zeroHeight="1" x14ac:dyDescent="0.35"/>
  <cols>
    <col min="1" max="1" width="13.26953125" style="215" customWidth="1"/>
    <col min="2" max="2" width="25" style="215" customWidth="1"/>
    <col min="3" max="3" width="43.26953125" style="215" customWidth="1"/>
    <col min="4" max="4" width="30.453125" style="215" customWidth="1"/>
    <col min="5" max="7" width="9.1796875" style="215" customWidth="1"/>
    <col min="8" max="8" width="22.1796875" style="215" customWidth="1"/>
    <col min="9" max="16384" width="9.1796875" style="215" hidden="1"/>
  </cols>
  <sheetData>
    <row r="1" spans="1:8" ht="32" thickTop="1" thickBot="1" x14ac:dyDescent="0.75">
      <c r="A1" s="782" t="s">
        <v>531</v>
      </c>
      <c r="B1" s="783"/>
      <c r="C1" s="783"/>
      <c r="D1" s="783"/>
      <c r="E1" s="783"/>
      <c r="F1" s="783"/>
      <c r="G1" s="783"/>
      <c r="H1" s="784"/>
    </row>
    <row r="2" spans="1:8" ht="15" thickTop="1" x14ac:dyDescent="0.35">
      <c r="A2" s="348" t="s">
        <v>530</v>
      </c>
      <c r="B2" s="347" t="s">
        <v>529</v>
      </c>
      <c r="C2" s="346"/>
      <c r="D2" s="346"/>
      <c r="E2" s="346"/>
      <c r="F2" s="346"/>
      <c r="G2" s="346"/>
      <c r="H2" s="345"/>
    </row>
    <row r="3" spans="1:8" x14ac:dyDescent="0.35">
      <c r="A3" s="344" t="s">
        <v>388</v>
      </c>
      <c r="B3" s="343" t="s">
        <v>528</v>
      </c>
      <c r="C3" s="342"/>
      <c r="D3" s="342"/>
      <c r="E3" s="342"/>
      <c r="F3" s="342"/>
      <c r="G3" s="342"/>
      <c r="H3" s="341"/>
    </row>
    <row r="4" spans="1:8" x14ac:dyDescent="0.35">
      <c r="A4" s="344" t="s">
        <v>387</v>
      </c>
      <c r="B4" s="343" t="s">
        <v>527</v>
      </c>
      <c r="C4" s="342"/>
      <c r="D4" s="342"/>
      <c r="E4" s="342"/>
      <c r="F4" s="342"/>
      <c r="G4" s="342"/>
      <c r="H4" s="341"/>
    </row>
    <row r="5" spans="1:8" ht="15" thickBot="1" x14ac:dyDescent="0.4">
      <c r="A5" s="340" t="s">
        <v>526</v>
      </c>
      <c r="B5" s="339"/>
      <c r="C5" s="338"/>
      <c r="D5" s="338"/>
      <c r="E5" s="338"/>
      <c r="F5" s="338"/>
      <c r="G5" s="338"/>
      <c r="H5" s="337"/>
    </row>
    <row r="6" spans="1:8" ht="23.5" x14ac:dyDescent="0.35">
      <c r="A6" s="336"/>
      <c r="B6" s="779" t="s">
        <v>525</v>
      </c>
      <c r="C6" s="780"/>
      <c r="D6" s="781"/>
      <c r="E6" s="335"/>
      <c r="F6" s="335"/>
      <c r="G6" s="335"/>
      <c r="H6" s="334"/>
    </row>
    <row r="7" spans="1:8" ht="21" x14ac:dyDescent="0.35">
      <c r="A7" s="333"/>
      <c r="B7" s="785">
        <f>SUM(G10:G107)</f>
        <v>0</v>
      </c>
      <c r="C7" s="786"/>
      <c r="D7" s="332" t="s">
        <v>8</v>
      </c>
      <c r="E7" s="331"/>
      <c r="F7" s="331"/>
      <c r="G7" s="331"/>
      <c r="H7" s="330"/>
    </row>
    <row r="8" spans="1:8" ht="15" thickBot="1" x14ac:dyDescent="0.4">
      <c r="A8" s="329"/>
      <c r="B8" s="328"/>
      <c r="C8" s="328"/>
      <c r="D8" s="327"/>
      <c r="E8" s="328"/>
      <c r="F8" s="327"/>
      <c r="G8" s="327"/>
      <c r="H8" s="326"/>
    </row>
    <row r="9" spans="1:8" ht="15" thickBot="1" x14ac:dyDescent="0.4">
      <c r="A9" s="323" t="s">
        <v>34</v>
      </c>
      <c r="B9" s="324" t="s">
        <v>524</v>
      </c>
      <c r="C9" s="325" t="s">
        <v>523</v>
      </c>
      <c r="D9" s="324" t="s">
        <v>522</v>
      </c>
      <c r="E9" s="323" t="s">
        <v>82</v>
      </c>
      <c r="F9" s="323" t="s">
        <v>24</v>
      </c>
      <c r="G9" s="323" t="s">
        <v>8</v>
      </c>
      <c r="H9" s="322" t="s">
        <v>229</v>
      </c>
    </row>
    <row r="10" spans="1:8" x14ac:dyDescent="0.35">
      <c r="A10" s="787">
        <v>1</v>
      </c>
      <c r="B10" s="789" t="s">
        <v>521</v>
      </c>
      <c r="C10" s="321" t="s">
        <v>520</v>
      </c>
      <c r="D10" s="791" t="s">
        <v>38</v>
      </c>
      <c r="E10" s="794">
        <v>10</v>
      </c>
      <c r="F10" s="797"/>
      <c r="G10" s="776" t="str">
        <f>IF(F10="","No answer",(IF(F10="a",10,(IF(F10="b",10,(IF(F10="C",0,"Error")))))))</f>
        <v>No answer</v>
      </c>
      <c r="H10" s="417"/>
    </row>
    <row r="11" spans="1:8" ht="24" x14ac:dyDescent="0.35">
      <c r="A11" s="788"/>
      <c r="B11" s="790"/>
      <c r="C11" s="318" t="s">
        <v>519</v>
      </c>
      <c r="D11" s="792"/>
      <c r="E11" s="795"/>
      <c r="F11" s="798"/>
      <c r="G11" s="777"/>
      <c r="H11" s="418"/>
    </row>
    <row r="12" spans="1:8" x14ac:dyDescent="0.35">
      <c r="A12" s="788"/>
      <c r="B12" s="790"/>
      <c r="C12" s="318" t="s">
        <v>518</v>
      </c>
      <c r="D12" s="792"/>
      <c r="E12" s="795"/>
      <c r="F12" s="798"/>
      <c r="G12" s="777"/>
      <c r="H12" s="418"/>
    </row>
    <row r="13" spans="1:8" x14ac:dyDescent="0.35">
      <c r="A13" s="788"/>
      <c r="B13" s="790"/>
      <c r="C13" s="318" t="s">
        <v>517</v>
      </c>
      <c r="D13" s="792"/>
      <c r="E13" s="795"/>
      <c r="F13" s="798"/>
      <c r="G13" s="777"/>
      <c r="H13" s="418"/>
    </row>
    <row r="14" spans="1:8" x14ac:dyDescent="0.35">
      <c r="A14" s="788"/>
      <c r="B14" s="790"/>
      <c r="C14" s="318" t="s">
        <v>516</v>
      </c>
      <c r="D14" s="792"/>
      <c r="E14" s="795"/>
      <c r="F14" s="798"/>
      <c r="G14" s="777"/>
      <c r="H14" s="418"/>
    </row>
    <row r="15" spans="1:8" ht="26" x14ac:dyDescent="0.35">
      <c r="A15" s="788"/>
      <c r="B15" s="790"/>
      <c r="C15" s="320" t="s">
        <v>515</v>
      </c>
      <c r="D15" s="792"/>
      <c r="E15" s="795"/>
      <c r="F15" s="798"/>
      <c r="G15" s="777"/>
      <c r="H15" s="418"/>
    </row>
    <row r="16" spans="1:8" x14ac:dyDescent="0.35">
      <c r="A16" s="788"/>
      <c r="B16" s="790"/>
      <c r="C16" s="320" t="s">
        <v>514</v>
      </c>
      <c r="D16" s="792"/>
      <c r="E16" s="795"/>
      <c r="F16" s="798"/>
      <c r="G16" s="777"/>
      <c r="H16" s="418"/>
    </row>
    <row r="17" spans="1:8" ht="26" x14ac:dyDescent="0.35">
      <c r="A17" s="788"/>
      <c r="B17" s="790"/>
      <c r="C17" s="320" t="s">
        <v>513</v>
      </c>
      <c r="D17" s="792"/>
      <c r="E17" s="795"/>
      <c r="F17" s="798"/>
      <c r="G17" s="777"/>
      <c r="H17" s="418"/>
    </row>
    <row r="18" spans="1:8" x14ac:dyDescent="0.35">
      <c r="A18" s="788"/>
      <c r="B18" s="790"/>
      <c r="C18" s="319"/>
      <c r="D18" s="792"/>
      <c r="E18" s="795"/>
      <c r="F18" s="798"/>
      <c r="G18" s="777"/>
      <c r="H18" s="418"/>
    </row>
    <row r="19" spans="1:8" x14ac:dyDescent="0.35">
      <c r="A19" s="788"/>
      <c r="B19" s="790"/>
      <c r="C19" s="319" t="s">
        <v>512</v>
      </c>
      <c r="D19" s="792"/>
      <c r="E19" s="795"/>
      <c r="F19" s="798"/>
      <c r="G19" s="777"/>
      <c r="H19" s="418"/>
    </row>
    <row r="20" spans="1:8" ht="15" thickBot="1" x14ac:dyDescent="0.4">
      <c r="A20" s="788"/>
      <c r="B20" s="790"/>
      <c r="C20" s="318" t="s">
        <v>511</v>
      </c>
      <c r="D20" s="793"/>
      <c r="E20" s="796"/>
      <c r="F20" s="798"/>
      <c r="G20" s="777"/>
      <c r="H20" s="418"/>
    </row>
    <row r="21" spans="1:8" ht="36.5" thickBot="1" x14ac:dyDescent="0.4">
      <c r="A21" s="788"/>
      <c r="B21" s="790"/>
      <c r="C21" s="318" t="s">
        <v>510</v>
      </c>
      <c r="D21" s="295" t="s">
        <v>509</v>
      </c>
      <c r="E21" s="294">
        <v>10</v>
      </c>
      <c r="F21" s="798"/>
      <c r="G21" s="777"/>
      <c r="H21" s="418"/>
    </row>
    <row r="22" spans="1:8" ht="36.5" thickBot="1" x14ac:dyDescent="0.4">
      <c r="A22" s="788"/>
      <c r="B22" s="790"/>
      <c r="C22" s="318" t="s">
        <v>508</v>
      </c>
      <c r="D22" s="317" t="s">
        <v>507</v>
      </c>
      <c r="E22" s="316">
        <v>0</v>
      </c>
      <c r="F22" s="799"/>
      <c r="G22" s="778"/>
      <c r="H22" s="418"/>
    </row>
    <row r="23" spans="1:8" x14ac:dyDescent="0.35">
      <c r="A23" s="787">
        <v>2</v>
      </c>
      <c r="B23" s="789" t="s">
        <v>506</v>
      </c>
      <c r="C23" s="298" t="s">
        <v>505</v>
      </c>
      <c r="D23" s="791" t="s">
        <v>504</v>
      </c>
      <c r="E23" s="794">
        <v>10</v>
      </c>
      <c r="F23" s="797"/>
      <c r="G23" s="776" t="str">
        <f>IF(F23="","No answer",(IF(F23="a",10,(IF(F23="b",10,(IF(F23="C",0,"Error")))))))</f>
        <v>No answer</v>
      </c>
      <c r="H23" s="417"/>
    </row>
    <row r="24" spans="1:8" x14ac:dyDescent="0.35">
      <c r="A24" s="788"/>
      <c r="B24" s="790"/>
      <c r="C24" s="297" t="s">
        <v>503</v>
      </c>
      <c r="D24" s="792"/>
      <c r="E24" s="795"/>
      <c r="F24" s="798"/>
      <c r="G24" s="777"/>
      <c r="H24" s="418"/>
    </row>
    <row r="25" spans="1:8" ht="24" x14ac:dyDescent="0.35">
      <c r="A25" s="788"/>
      <c r="B25" s="790"/>
      <c r="C25" s="297" t="s">
        <v>502</v>
      </c>
      <c r="D25" s="792"/>
      <c r="E25" s="795"/>
      <c r="F25" s="798"/>
      <c r="G25" s="777"/>
      <c r="H25" s="418"/>
    </row>
    <row r="26" spans="1:8" ht="24" x14ac:dyDescent="0.35">
      <c r="A26" s="788"/>
      <c r="B26" s="790"/>
      <c r="C26" s="297" t="s">
        <v>501</v>
      </c>
      <c r="D26" s="792"/>
      <c r="E26" s="795"/>
      <c r="F26" s="798"/>
      <c r="G26" s="777"/>
      <c r="H26" s="418"/>
    </row>
    <row r="27" spans="1:8" ht="15" thickBot="1" x14ac:dyDescent="0.4">
      <c r="A27" s="788"/>
      <c r="B27" s="790"/>
      <c r="C27" s="297" t="s">
        <v>500</v>
      </c>
      <c r="D27" s="793"/>
      <c r="E27" s="796"/>
      <c r="F27" s="798"/>
      <c r="G27" s="777"/>
      <c r="H27" s="418"/>
    </row>
    <row r="28" spans="1:8" ht="15" thickBot="1" x14ac:dyDescent="0.4">
      <c r="A28" s="788"/>
      <c r="B28" s="790"/>
      <c r="C28" s="297" t="s">
        <v>499</v>
      </c>
      <c r="D28" s="295" t="s">
        <v>498</v>
      </c>
      <c r="E28" s="294">
        <v>10</v>
      </c>
      <c r="F28" s="798"/>
      <c r="G28" s="777"/>
      <c r="H28" s="418"/>
    </row>
    <row r="29" spans="1:8" ht="36.5" thickBot="1" x14ac:dyDescent="0.4">
      <c r="A29" s="800"/>
      <c r="B29" s="801"/>
      <c r="C29" s="296" t="s">
        <v>497</v>
      </c>
      <c r="D29" s="295" t="s">
        <v>496</v>
      </c>
      <c r="E29" s="294">
        <v>0</v>
      </c>
      <c r="F29" s="799"/>
      <c r="G29" s="778"/>
      <c r="H29" s="419"/>
    </row>
    <row r="30" spans="1:8" ht="15" thickBot="1" x14ac:dyDescent="0.4">
      <c r="A30" s="802">
        <v>3</v>
      </c>
      <c r="B30" s="791" t="s">
        <v>495</v>
      </c>
      <c r="C30" s="805" t="s">
        <v>494</v>
      </c>
      <c r="D30" s="295" t="s">
        <v>38</v>
      </c>
      <c r="E30" s="315">
        <v>10</v>
      </c>
      <c r="F30" s="797"/>
      <c r="G30" s="776" t="str">
        <f>IF(F30="","No answer",(IF(F30="a",10,(IF(F30="b",10,(IF(F30="C",5,(IF(F30="d",0,"Error")))))))))</f>
        <v>No answer</v>
      </c>
      <c r="H30" s="417"/>
    </row>
    <row r="31" spans="1:8" ht="24.5" thickBot="1" x14ac:dyDescent="0.4">
      <c r="A31" s="803"/>
      <c r="B31" s="792"/>
      <c r="C31" s="806"/>
      <c r="D31" s="295" t="s">
        <v>39</v>
      </c>
      <c r="E31" s="294">
        <v>10</v>
      </c>
      <c r="F31" s="798"/>
      <c r="G31" s="777"/>
      <c r="H31" s="418"/>
    </row>
    <row r="32" spans="1:8" ht="36.5" thickBot="1" x14ac:dyDescent="0.4">
      <c r="A32" s="803"/>
      <c r="B32" s="792"/>
      <c r="C32" s="806"/>
      <c r="D32" s="295" t="s">
        <v>493</v>
      </c>
      <c r="E32" s="294">
        <v>5</v>
      </c>
      <c r="F32" s="798"/>
      <c r="G32" s="777"/>
      <c r="H32" s="418"/>
    </row>
    <row r="33" spans="1:8" ht="36.5" thickBot="1" x14ac:dyDescent="0.4">
      <c r="A33" s="804"/>
      <c r="B33" s="793"/>
      <c r="C33" s="807"/>
      <c r="D33" s="295" t="s">
        <v>492</v>
      </c>
      <c r="E33" s="294">
        <v>0</v>
      </c>
      <c r="F33" s="799"/>
      <c r="G33" s="778"/>
      <c r="H33" s="418"/>
    </row>
    <row r="34" spans="1:8" ht="15" thickBot="1" x14ac:dyDescent="0.4">
      <c r="A34" s="803">
        <v>4</v>
      </c>
      <c r="B34" s="792" t="s">
        <v>491</v>
      </c>
      <c r="C34" s="808" t="s">
        <v>490</v>
      </c>
      <c r="D34" s="295" t="s">
        <v>38</v>
      </c>
      <c r="E34" s="294">
        <v>10</v>
      </c>
      <c r="F34" s="797"/>
      <c r="G34" s="776" t="str">
        <f>IF(F34="","No answer",(IF(F34="a",10,(IF(F34="b",10,(IF(F34="C",5,(IF(F34="d",0,"Error")))))))))</f>
        <v>No answer</v>
      </c>
      <c r="H34" s="417"/>
    </row>
    <row r="35" spans="1:8" ht="24.5" thickBot="1" x14ac:dyDescent="0.4">
      <c r="A35" s="803"/>
      <c r="B35" s="792"/>
      <c r="C35" s="808"/>
      <c r="D35" s="295" t="s">
        <v>489</v>
      </c>
      <c r="E35" s="294">
        <v>10</v>
      </c>
      <c r="F35" s="798"/>
      <c r="G35" s="777"/>
      <c r="H35" s="418"/>
    </row>
    <row r="36" spans="1:8" ht="24.5" thickBot="1" x14ac:dyDescent="0.4">
      <c r="A36" s="803"/>
      <c r="B36" s="792"/>
      <c r="C36" s="808"/>
      <c r="D36" s="295" t="s">
        <v>488</v>
      </c>
      <c r="E36" s="294">
        <v>5</v>
      </c>
      <c r="F36" s="798"/>
      <c r="G36" s="777"/>
      <c r="H36" s="418"/>
    </row>
    <row r="37" spans="1:8" ht="24.5" thickBot="1" x14ac:dyDescent="0.4">
      <c r="A37" s="803"/>
      <c r="B37" s="792"/>
      <c r="C37" s="808"/>
      <c r="D37" s="295" t="s">
        <v>487</v>
      </c>
      <c r="E37" s="294">
        <v>0</v>
      </c>
      <c r="F37" s="799"/>
      <c r="G37" s="778"/>
      <c r="H37" s="419"/>
    </row>
    <row r="38" spans="1:8" ht="15" thickBot="1" x14ac:dyDescent="0.4">
      <c r="A38" s="814">
        <v>5</v>
      </c>
      <c r="B38" s="816" t="s">
        <v>486</v>
      </c>
      <c r="C38" s="309" t="s">
        <v>485</v>
      </c>
      <c r="D38" s="813" t="s">
        <v>484</v>
      </c>
      <c r="E38" s="818">
        <v>10</v>
      </c>
      <c r="F38" s="819"/>
      <c r="G38" s="776" t="str">
        <f>IF(F38="","No answer",(IF(F38="a",10,(IF(F38="b",5,(IF(F38="C",2,(IF(F38="d",0,"Error")))))))))</f>
        <v>No answer</v>
      </c>
      <c r="H38" s="417"/>
    </row>
    <row r="39" spans="1:8" ht="15" thickBot="1" x14ac:dyDescent="0.4">
      <c r="A39" s="811"/>
      <c r="B39" s="812"/>
      <c r="C39" s="304" t="s">
        <v>483</v>
      </c>
      <c r="D39" s="813"/>
      <c r="E39" s="818"/>
      <c r="F39" s="820"/>
      <c r="G39" s="777"/>
      <c r="H39" s="418"/>
    </row>
    <row r="40" spans="1:8" ht="15" thickBot="1" x14ac:dyDescent="0.4">
      <c r="A40" s="811"/>
      <c r="B40" s="812"/>
      <c r="C40" s="304" t="s">
        <v>482</v>
      </c>
      <c r="D40" s="813"/>
      <c r="E40" s="818"/>
      <c r="F40" s="820"/>
      <c r="G40" s="777"/>
      <c r="H40" s="418"/>
    </row>
    <row r="41" spans="1:8" ht="15" thickBot="1" x14ac:dyDescent="0.4">
      <c r="A41" s="811"/>
      <c r="B41" s="812"/>
      <c r="C41" s="304" t="s">
        <v>481</v>
      </c>
      <c r="D41" s="813"/>
      <c r="E41" s="818"/>
      <c r="F41" s="820"/>
      <c r="G41" s="777"/>
      <c r="H41" s="418"/>
    </row>
    <row r="42" spans="1:8" ht="15" thickBot="1" x14ac:dyDescent="0.4">
      <c r="A42" s="811"/>
      <c r="B42" s="812"/>
      <c r="C42" s="304" t="s">
        <v>480</v>
      </c>
      <c r="D42" s="813"/>
      <c r="E42" s="818"/>
      <c r="F42" s="820"/>
      <c r="G42" s="777"/>
      <c r="H42" s="418"/>
    </row>
    <row r="43" spans="1:8" ht="15" thickBot="1" x14ac:dyDescent="0.4">
      <c r="A43" s="811"/>
      <c r="B43" s="812"/>
      <c r="C43" s="304" t="s">
        <v>479</v>
      </c>
      <c r="D43" s="813"/>
      <c r="E43" s="818"/>
      <c r="F43" s="820"/>
      <c r="G43" s="777"/>
      <c r="H43" s="418"/>
    </row>
    <row r="44" spans="1:8" ht="15" thickBot="1" x14ac:dyDescent="0.4">
      <c r="A44" s="811"/>
      <c r="B44" s="812"/>
      <c r="C44" s="305"/>
      <c r="D44" s="813"/>
      <c r="E44" s="818"/>
      <c r="F44" s="820"/>
      <c r="G44" s="777"/>
      <c r="H44" s="418"/>
    </row>
    <row r="45" spans="1:8" ht="27" thickBot="1" x14ac:dyDescent="0.4">
      <c r="A45" s="811"/>
      <c r="B45" s="812"/>
      <c r="C45" s="305" t="s">
        <v>478</v>
      </c>
      <c r="D45" s="813"/>
      <c r="E45" s="818"/>
      <c r="F45" s="820"/>
      <c r="G45" s="777"/>
      <c r="H45" s="418"/>
    </row>
    <row r="46" spans="1:8" ht="78.75" customHeight="1" thickBot="1" x14ac:dyDescent="0.4">
      <c r="A46" s="811"/>
      <c r="B46" s="812"/>
      <c r="C46" s="314" t="s">
        <v>477</v>
      </c>
      <c r="D46" s="295" t="s">
        <v>476</v>
      </c>
      <c r="E46" s="294">
        <v>5</v>
      </c>
      <c r="F46" s="820"/>
      <c r="G46" s="777"/>
      <c r="H46" s="418"/>
    </row>
    <row r="47" spans="1:8" ht="66.75" customHeight="1" thickBot="1" x14ac:dyDescent="0.4">
      <c r="A47" s="811"/>
      <c r="B47" s="812"/>
      <c r="C47" s="304" t="s">
        <v>475</v>
      </c>
      <c r="D47" s="295" t="s">
        <v>474</v>
      </c>
      <c r="E47" s="294">
        <v>2</v>
      </c>
      <c r="F47" s="820"/>
      <c r="G47" s="777"/>
      <c r="H47" s="418"/>
    </row>
    <row r="48" spans="1:8" ht="40" thickBot="1" x14ac:dyDescent="0.4">
      <c r="A48" s="815"/>
      <c r="B48" s="817"/>
      <c r="C48" s="313" t="s">
        <v>473</v>
      </c>
      <c r="D48" s="295" t="s">
        <v>472</v>
      </c>
      <c r="E48" s="294">
        <v>0</v>
      </c>
      <c r="F48" s="821"/>
      <c r="G48" s="778"/>
      <c r="H48" s="419"/>
    </row>
    <row r="49" spans="1:8" ht="15" thickBot="1" x14ac:dyDescent="0.4">
      <c r="A49" s="811">
        <v>6</v>
      </c>
      <c r="B49" s="812" t="s">
        <v>471</v>
      </c>
      <c r="C49" s="310" t="s">
        <v>470</v>
      </c>
      <c r="D49" s="813" t="s">
        <v>469</v>
      </c>
      <c r="E49" s="818">
        <v>10</v>
      </c>
      <c r="F49" s="822"/>
      <c r="G49" s="824" t="str">
        <f>IF(F49="","No answer",(IF(F49="a",10,(IF(F49="b",5,(IF(F49="C",2,(IF(F49="d",0,"Error")))))))))</f>
        <v>No answer</v>
      </c>
      <c r="H49" s="417"/>
    </row>
    <row r="50" spans="1:8" ht="15" thickBot="1" x14ac:dyDescent="0.4">
      <c r="A50" s="811"/>
      <c r="B50" s="812"/>
      <c r="C50" s="312" t="s">
        <v>468</v>
      </c>
      <c r="D50" s="813"/>
      <c r="E50" s="818"/>
      <c r="F50" s="822"/>
      <c r="G50" s="824"/>
      <c r="H50" s="418"/>
    </row>
    <row r="51" spans="1:8" ht="15" thickBot="1" x14ac:dyDescent="0.4">
      <c r="A51" s="811"/>
      <c r="B51" s="812"/>
      <c r="C51" s="312" t="s">
        <v>467</v>
      </c>
      <c r="D51" s="813"/>
      <c r="E51" s="818"/>
      <c r="F51" s="822"/>
      <c r="G51" s="824"/>
      <c r="H51" s="418"/>
    </row>
    <row r="52" spans="1:8" ht="27" thickBot="1" x14ac:dyDescent="0.4">
      <c r="A52" s="811"/>
      <c r="B52" s="812"/>
      <c r="C52" s="312" t="s">
        <v>466</v>
      </c>
      <c r="D52" s="813"/>
      <c r="E52" s="818"/>
      <c r="F52" s="822"/>
      <c r="G52" s="824"/>
      <c r="H52" s="418"/>
    </row>
    <row r="53" spans="1:8" ht="27" thickBot="1" x14ac:dyDescent="0.4">
      <c r="A53" s="811"/>
      <c r="B53" s="812"/>
      <c r="C53" s="312" t="s">
        <v>465</v>
      </c>
      <c r="D53" s="813"/>
      <c r="E53" s="818"/>
      <c r="F53" s="822"/>
      <c r="G53" s="824"/>
      <c r="H53" s="418"/>
    </row>
    <row r="54" spans="1:8" ht="15" thickBot="1" x14ac:dyDescent="0.4">
      <c r="A54" s="811"/>
      <c r="B54" s="812"/>
      <c r="C54" s="312" t="s">
        <v>464</v>
      </c>
      <c r="D54" s="813"/>
      <c r="E54" s="818"/>
      <c r="F54" s="822"/>
      <c r="G54" s="824"/>
      <c r="H54" s="418"/>
    </row>
    <row r="55" spans="1:8" ht="27" thickBot="1" x14ac:dyDescent="0.4">
      <c r="A55" s="811"/>
      <c r="B55" s="812"/>
      <c r="C55" s="312" t="s">
        <v>463</v>
      </c>
      <c r="D55" s="813"/>
      <c r="E55" s="818"/>
      <c r="F55" s="822"/>
      <c r="G55" s="824"/>
      <c r="H55" s="418"/>
    </row>
    <row r="56" spans="1:8" ht="27" thickBot="1" x14ac:dyDescent="0.4">
      <c r="A56" s="811"/>
      <c r="B56" s="812"/>
      <c r="C56" s="312" t="s">
        <v>462</v>
      </c>
      <c r="D56" s="813"/>
      <c r="E56" s="818"/>
      <c r="F56" s="822"/>
      <c r="G56" s="824"/>
      <c r="H56" s="418"/>
    </row>
    <row r="57" spans="1:8" ht="15" thickBot="1" x14ac:dyDescent="0.4">
      <c r="A57" s="811"/>
      <c r="B57" s="812"/>
      <c r="C57" s="310"/>
      <c r="D57" s="813"/>
      <c r="E57" s="818"/>
      <c r="F57" s="822"/>
      <c r="G57" s="824"/>
      <c r="H57" s="418"/>
    </row>
    <row r="58" spans="1:8" ht="26" thickBot="1" x14ac:dyDescent="0.4">
      <c r="A58" s="811"/>
      <c r="B58" s="812"/>
      <c r="C58" s="310" t="s">
        <v>461</v>
      </c>
      <c r="D58" s="813"/>
      <c r="E58" s="818"/>
      <c r="F58" s="822"/>
      <c r="G58" s="824"/>
      <c r="H58" s="418"/>
    </row>
    <row r="59" spans="1:8" ht="53" thickBot="1" x14ac:dyDescent="0.4">
      <c r="A59" s="811"/>
      <c r="B59" s="812"/>
      <c r="C59" s="312" t="s">
        <v>460</v>
      </c>
      <c r="D59" s="813"/>
      <c r="E59" s="818"/>
      <c r="F59" s="822"/>
      <c r="G59" s="824"/>
      <c r="H59" s="418"/>
    </row>
    <row r="60" spans="1:8" ht="48.5" thickBot="1" x14ac:dyDescent="0.4">
      <c r="A60" s="811"/>
      <c r="B60" s="812"/>
      <c r="C60" s="311" t="s">
        <v>459</v>
      </c>
      <c r="D60" s="295" t="s">
        <v>458</v>
      </c>
      <c r="E60" s="294">
        <v>5</v>
      </c>
      <c r="F60" s="822"/>
      <c r="G60" s="824"/>
      <c r="H60" s="418"/>
    </row>
    <row r="61" spans="1:8" ht="48.5" thickBot="1" x14ac:dyDescent="0.4">
      <c r="A61" s="811"/>
      <c r="B61" s="812"/>
      <c r="C61" s="311" t="s">
        <v>457</v>
      </c>
      <c r="D61" s="295" t="s">
        <v>456</v>
      </c>
      <c r="E61" s="294">
        <v>2</v>
      </c>
      <c r="F61" s="822"/>
      <c r="G61" s="824"/>
      <c r="H61" s="418"/>
    </row>
    <row r="62" spans="1:8" ht="48.5" thickBot="1" x14ac:dyDescent="0.4">
      <c r="A62" s="811"/>
      <c r="B62" s="812"/>
      <c r="C62" s="310"/>
      <c r="D62" s="295" t="s">
        <v>455</v>
      </c>
      <c r="E62" s="294">
        <v>0</v>
      </c>
      <c r="F62" s="822"/>
      <c r="G62" s="824"/>
      <c r="H62" s="419"/>
    </row>
    <row r="63" spans="1:8" ht="25" thickBot="1" x14ac:dyDescent="0.4">
      <c r="A63" s="809">
        <v>7</v>
      </c>
      <c r="B63" s="816" t="s">
        <v>454</v>
      </c>
      <c r="C63" s="309" t="s">
        <v>453</v>
      </c>
      <c r="D63" s="813" t="s">
        <v>452</v>
      </c>
      <c r="E63" s="823">
        <v>10</v>
      </c>
      <c r="F63" s="822"/>
      <c r="G63" s="824" t="str">
        <f>IF(F63="","No answer",(IF(F63="a",10,(IF(F63="b",5,(IF(F63="C",2,(IF(F63="d",0,"Error")))))))))</f>
        <v>No answer</v>
      </c>
      <c r="H63" s="417"/>
    </row>
    <row r="64" spans="1:8" ht="15" thickBot="1" x14ac:dyDescent="0.4">
      <c r="A64" s="810"/>
      <c r="B64" s="812"/>
      <c r="C64" s="308" t="s">
        <v>451</v>
      </c>
      <c r="D64" s="813"/>
      <c r="E64" s="823"/>
      <c r="F64" s="822"/>
      <c r="G64" s="824"/>
      <c r="H64" s="418"/>
    </row>
    <row r="65" spans="1:8" ht="15" thickBot="1" x14ac:dyDescent="0.4">
      <c r="A65" s="810"/>
      <c r="B65" s="812"/>
      <c r="C65" s="308" t="s">
        <v>450</v>
      </c>
      <c r="D65" s="813"/>
      <c r="E65" s="823"/>
      <c r="F65" s="822"/>
      <c r="G65" s="824"/>
      <c r="H65" s="418"/>
    </row>
    <row r="66" spans="1:8" ht="25" thickBot="1" x14ac:dyDescent="0.4">
      <c r="A66" s="810"/>
      <c r="B66" s="812"/>
      <c r="C66" s="308" t="s">
        <v>449</v>
      </c>
      <c r="D66" s="813"/>
      <c r="E66" s="823"/>
      <c r="F66" s="822"/>
      <c r="G66" s="824"/>
      <c r="H66" s="418"/>
    </row>
    <row r="67" spans="1:8" ht="25" thickBot="1" x14ac:dyDescent="0.4">
      <c r="A67" s="810"/>
      <c r="B67" s="812"/>
      <c r="C67" s="308" t="s">
        <v>448</v>
      </c>
      <c r="D67" s="813"/>
      <c r="E67" s="823"/>
      <c r="F67" s="822"/>
      <c r="G67" s="824"/>
      <c r="H67" s="418"/>
    </row>
    <row r="68" spans="1:8" ht="15" thickBot="1" x14ac:dyDescent="0.4">
      <c r="A68" s="810"/>
      <c r="B68" s="812"/>
      <c r="C68" s="308" t="s">
        <v>447</v>
      </c>
      <c r="D68" s="813"/>
      <c r="E68" s="823"/>
      <c r="F68" s="822"/>
      <c r="G68" s="824"/>
      <c r="H68" s="418"/>
    </row>
    <row r="69" spans="1:8" ht="25" thickBot="1" x14ac:dyDescent="0.4">
      <c r="A69" s="810"/>
      <c r="B69" s="812"/>
      <c r="C69" s="308" t="s">
        <v>446</v>
      </c>
      <c r="D69" s="813"/>
      <c r="E69" s="823"/>
      <c r="F69" s="822"/>
      <c r="G69" s="824"/>
      <c r="H69" s="418"/>
    </row>
    <row r="70" spans="1:8" ht="15" thickBot="1" x14ac:dyDescent="0.4">
      <c r="A70" s="810"/>
      <c r="B70" s="812"/>
      <c r="C70" s="307" t="s">
        <v>445</v>
      </c>
      <c r="D70" s="813"/>
      <c r="E70" s="823"/>
      <c r="F70" s="822"/>
      <c r="G70" s="824"/>
      <c r="H70" s="418"/>
    </row>
    <row r="71" spans="1:8" ht="15" thickBot="1" x14ac:dyDescent="0.4">
      <c r="A71" s="810"/>
      <c r="B71" s="812"/>
      <c r="C71" s="302"/>
      <c r="D71" s="813"/>
      <c r="E71" s="823"/>
      <c r="F71" s="822"/>
      <c r="G71" s="824"/>
      <c r="H71" s="418"/>
    </row>
    <row r="72" spans="1:8" ht="15" thickBot="1" x14ac:dyDescent="0.4">
      <c r="A72" s="810"/>
      <c r="B72" s="812"/>
      <c r="C72" s="306"/>
      <c r="D72" s="813"/>
      <c r="E72" s="823"/>
      <c r="F72" s="822"/>
      <c r="G72" s="824"/>
      <c r="H72" s="418"/>
    </row>
    <row r="73" spans="1:8" ht="25" thickBot="1" x14ac:dyDescent="0.4">
      <c r="A73" s="810"/>
      <c r="B73" s="812"/>
      <c r="C73" s="305" t="s">
        <v>444</v>
      </c>
      <c r="D73" s="813"/>
      <c r="E73" s="823"/>
      <c r="F73" s="822"/>
      <c r="G73" s="824"/>
      <c r="H73" s="418"/>
    </row>
    <row r="74" spans="1:8" ht="27" thickBot="1" x14ac:dyDescent="0.4">
      <c r="A74" s="810"/>
      <c r="B74" s="812"/>
      <c r="C74" s="304" t="s">
        <v>443</v>
      </c>
      <c r="D74" s="813"/>
      <c r="E74" s="823"/>
      <c r="F74" s="822"/>
      <c r="G74" s="824"/>
      <c r="H74" s="418"/>
    </row>
    <row r="75" spans="1:8" ht="27" thickBot="1" x14ac:dyDescent="0.4">
      <c r="A75" s="810"/>
      <c r="B75" s="812"/>
      <c r="C75" s="304" t="s">
        <v>442</v>
      </c>
      <c r="D75" s="813"/>
      <c r="E75" s="823"/>
      <c r="F75" s="822"/>
      <c r="G75" s="824"/>
      <c r="H75" s="418"/>
    </row>
    <row r="76" spans="1:8" ht="27" thickBot="1" x14ac:dyDescent="0.4">
      <c r="A76" s="810"/>
      <c r="B76" s="812"/>
      <c r="C76" s="304" t="s">
        <v>441</v>
      </c>
      <c r="D76" s="813"/>
      <c r="E76" s="823"/>
      <c r="F76" s="822"/>
      <c r="G76" s="824"/>
      <c r="H76" s="418"/>
    </row>
    <row r="77" spans="1:8" ht="60.5" thickBot="1" x14ac:dyDescent="0.4">
      <c r="A77" s="810"/>
      <c r="B77" s="812"/>
      <c r="C77" s="303" t="s">
        <v>440</v>
      </c>
      <c r="D77" s="295" t="s">
        <v>439</v>
      </c>
      <c r="E77" s="294">
        <v>5</v>
      </c>
      <c r="F77" s="822"/>
      <c r="G77" s="824"/>
      <c r="H77" s="418"/>
    </row>
    <row r="78" spans="1:8" ht="48.5" thickBot="1" x14ac:dyDescent="0.4">
      <c r="A78" s="810"/>
      <c r="B78" s="812"/>
      <c r="C78" s="302"/>
      <c r="D78" s="295" t="s">
        <v>438</v>
      </c>
      <c r="E78" s="294">
        <v>2</v>
      </c>
      <c r="F78" s="822"/>
      <c r="G78" s="824"/>
      <c r="H78" s="418"/>
    </row>
    <row r="79" spans="1:8" ht="36.5" thickBot="1" x14ac:dyDescent="0.4">
      <c r="A79" s="810"/>
      <c r="B79" s="812"/>
      <c r="C79" s="301" t="s">
        <v>437</v>
      </c>
      <c r="D79" s="295" t="s">
        <v>436</v>
      </c>
      <c r="E79" s="294">
        <v>0</v>
      </c>
      <c r="F79" s="822"/>
      <c r="G79" s="824"/>
      <c r="H79" s="418"/>
    </row>
    <row r="80" spans="1:8" ht="15" thickBot="1" x14ac:dyDescent="0.4">
      <c r="A80" s="809">
        <v>8</v>
      </c>
      <c r="B80" s="825" t="s">
        <v>435</v>
      </c>
      <c r="C80" s="298" t="s">
        <v>434</v>
      </c>
      <c r="D80" s="813" t="s">
        <v>433</v>
      </c>
      <c r="E80" s="823">
        <v>10</v>
      </c>
      <c r="F80" s="822"/>
      <c r="G80" s="824" t="str">
        <f>IF(F80="","No answer",(IF(F80="a",10,(IF(F80="b",5,(IF(F80="C",2,(IF(F80="d",0,"Error")))))))))</f>
        <v>No answer</v>
      </c>
      <c r="H80" s="417"/>
    </row>
    <row r="81" spans="1:8" ht="48.5" thickBot="1" x14ac:dyDescent="0.4">
      <c r="A81" s="810"/>
      <c r="B81" s="826"/>
      <c r="C81" s="297" t="s">
        <v>432</v>
      </c>
      <c r="D81" s="813"/>
      <c r="E81" s="823"/>
      <c r="F81" s="822"/>
      <c r="G81" s="824"/>
      <c r="H81" s="418"/>
    </row>
    <row r="82" spans="1:8" ht="15" thickBot="1" x14ac:dyDescent="0.4">
      <c r="A82" s="810"/>
      <c r="B82" s="826"/>
      <c r="C82" s="297" t="s">
        <v>431</v>
      </c>
      <c r="D82" s="813"/>
      <c r="E82" s="823"/>
      <c r="F82" s="822"/>
      <c r="G82" s="824"/>
      <c r="H82" s="418"/>
    </row>
    <row r="83" spans="1:8" ht="15" thickBot="1" x14ac:dyDescent="0.4">
      <c r="A83" s="810"/>
      <c r="B83" s="826"/>
      <c r="C83" s="297" t="s">
        <v>430</v>
      </c>
      <c r="D83" s="813"/>
      <c r="E83" s="823"/>
      <c r="F83" s="822"/>
      <c r="G83" s="824"/>
      <c r="H83" s="418"/>
    </row>
    <row r="84" spans="1:8" ht="15" thickBot="1" x14ac:dyDescent="0.4">
      <c r="A84" s="810"/>
      <c r="B84" s="826"/>
      <c r="C84" s="297" t="s">
        <v>429</v>
      </c>
      <c r="D84" s="813"/>
      <c r="E84" s="823"/>
      <c r="F84" s="822"/>
      <c r="G84" s="824"/>
      <c r="H84" s="418"/>
    </row>
    <row r="85" spans="1:8" ht="15" thickBot="1" x14ac:dyDescent="0.4">
      <c r="A85" s="810"/>
      <c r="B85" s="826"/>
      <c r="C85" s="300"/>
      <c r="D85" s="813"/>
      <c r="E85" s="823"/>
      <c r="F85" s="822"/>
      <c r="G85" s="824"/>
      <c r="H85" s="418"/>
    </row>
    <row r="86" spans="1:8" ht="15" thickBot="1" x14ac:dyDescent="0.4">
      <c r="A86" s="810"/>
      <c r="B86" s="826"/>
      <c r="C86" s="299"/>
      <c r="D86" s="813"/>
      <c r="E86" s="823"/>
      <c r="F86" s="822"/>
      <c r="G86" s="824"/>
      <c r="H86" s="418"/>
    </row>
    <row r="87" spans="1:8" ht="48.5" thickBot="1" x14ac:dyDescent="0.4">
      <c r="A87" s="810"/>
      <c r="B87" s="826"/>
      <c r="C87" s="299" t="s">
        <v>428</v>
      </c>
      <c r="D87" s="295" t="s">
        <v>427</v>
      </c>
      <c r="E87" s="294">
        <v>5</v>
      </c>
      <c r="F87" s="822"/>
      <c r="G87" s="824"/>
      <c r="H87" s="418"/>
    </row>
    <row r="88" spans="1:8" ht="36.5" thickBot="1" x14ac:dyDescent="0.4">
      <c r="A88" s="810"/>
      <c r="B88" s="826"/>
      <c r="C88" s="297" t="s">
        <v>426</v>
      </c>
      <c r="D88" s="295" t="s">
        <v>425</v>
      </c>
      <c r="E88" s="294">
        <v>2</v>
      </c>
      <c r="F88" s="822"/>
      <c r="G88" s="824"/>
      <c r="H88" s="418"/>
    </row>
    <row r="89" spans="1:8" ht="48.5" thickBot="1" x14ac:dyDescent="0.4">
      <c r="A89" s="810"/>
      <c r="B89" s="826"/>
      <c r="C89" s="297" t="s">
        <v>424</v>
      </c>
      <c r="D89" s="295" t="s">
        <v>423</v>
      </c>
      <c r="E89" s="294">
        <v>0</v>
      </c>
      <c r="F89" s="822"/>
      <c r="G89" s="824"/>
      <c r="H89" s="419"/>
    </row>
    <row r="90" spans="1:8" ht="15" thickBot="1" x14ac:dyDescent="0.4">
      <c r="A90" s="809">
        <v>9</v>
      </c>
      <c r="B90" s="825" t="s">
        <v>422</v>
      </c>
      <c r="C90" s="298" t="s">
        <v>421</v>
      </c>
      <c r="D90" s="813" t="s">
        <v>420</v>
      </c>
      <c r="E90" s="823">
        <v>10</v>
      </c>
      <c r="F90" s="822"/>
      <c r="G90" s="824" t="str">
        <f>IF(F90="","No answer",(IF(F90="a",10,(IF(F90="b",5,(IF(F90="C",2,(IF(F90="d",0,"Error")))))))))</f>
        <v>No answer</v>
      </c>
      <c r="H90" s="417"/>
    </row>
    <row r="91" spans="1:8" ht="15" thickBot="1" x14ac:dyDescent="0.4">
      <c r="A91" s="810"/>
      <c r="B91" s="826"/>
      <c r="C91" s="297" t="s">
        <v>419</v>
      </c>
      <c r="D91" s="813"/>
      <c r="E91" s="823"/>
      <c r="F91" s="822"/>
      <c r="G91" s="824"/>
      <c r="H91" s="418"/>
    </row>
    <row r="92" spans="1:8" ht="24.5" thickBot="1" x14ac:dyDescent="0.4">
      <c r="A92" s="810"/>
      <c r="B92" s="826"/>
      <c r="C92" s="297" t="s">
        <v>418</v>
      </c>
      <c r="D92" s="813"/>
      <c r="E92" s="823"/>
      <c r="F92" s="822"/>
      <c r="G92" s="824"/>
      <c r="H92" s="418"/>
    </row>
    <row r="93" spans="1:8" ht="15" thickBot="1" x14ac:dyDescent="0.4">
      <c r="A93" s="810"/>
      <c r="B93" s="826"/>
      <c r="C93" s="297" t="s">
        <v>417</v>
      </c>
      <c r="D93" s="813"/>
      <c r="E93" s="823"/>
      <c r="F93" s="822"/>
      <c r="G93" s="824"/>
      <c r="H93" s="418"/>
    </row>
    <row r="94" spans="1:8" ht="15" thickBot="1" x14ac:dyDescent="0.4">
      <c r="A94" s="810"/>
      <c r="B94" s="826"/>
      <c r="C94" s="297" t="s">
        <v>416</v>
      </c>
      <c r="D94" s="813"/>
      <c r="E94" s="823"/>
      <c r="F94" s="822"/>
      <c r="G94" s="824"/>
      <c r="H94" s="418"/>
    </row>
    <row r="95" spans="1:8" ht="15" thickBot="1" x14ac:dyDescent="0.4">
      <c r="A95" s="810"/>
      <c r="B95" s="826"/>
      <c r="C95" s="297" t="s">
        <v>415</v>
      </c>
      <c r="D95" s="813"/>
      <c r="E95" s="823"/>
      <c r="F95" s="822"/>
      <c r="G95" s="824"/>
      <c r="H95" s="418"/>
    </row>
    <row r="96" spans="1:8" ht="15" thickBot="1" x14ac:dyDescent="0.4">
      <c r="A96" s="810"/>
      <c r="B96" s="826"/>
      <c r="C96" s="297" t="s">
        <v>414</v>
      </c>
      <c r="D96" s="813"/>
      <c r="E96" s="823"/>
      <c r="F96" s="822"/>
      <c r="G96" s="824"/>
      <c r="H96" s="418"/>
    </row>
    <row r="97" spans="1:8" ht="15" thickBot="1" x14ac:dyDescent="0.4">
      <c r="A97" s="810"/>
      <c r="B97" s="826"/>
      <c r="C97" s="297" t="s">
        <v>413</v>
      </c>
      <c r="D97" s="813"/>
      <c r="E97" s="823"/>
      <c r="F97" s="822"/>
      <c r="G97" s="824"/>
      <c r="H97" s="418"/>
    </row>
    <row r="98" spans="1:8" ht="15" thickBot="1" x14ac:dyDescent="0.4">
      <c r="A98" s="810"/>
      <c r="B98" s="826"/>
      <c r="C98" s="300"/>
      <c r="D98" s="813"/>
      <c r="E98" s="823"/>
      <c r="F98" s="822"/>
      <c r="G98" s="824"/>
      <c r="H98" s="418"/>
    </row>
    <row r="99" spans="1:8" ht="15" thickBot="1" x14ac:dyDescent="0.4">
      <c r="A99" s="810"/>
      <c r="B99" s="826"/>
      <c r="C99" s="299"/>
      <c r="D99" s="813"/>
      <c r="E99" s="823"/>
      <c r="F99" s="822"/>
      <c r="G99" s="824"/>
      <c r="H99" s="418"/>
    </row>
    <row r="100" spans="1:8" ht="24.5" thickBot="1" x14ac:dyDescent="0.4">
      <c r="A100" s="810"/>
      <c r="B100" s="826"/>
      <c r="C100" s="299" t="s">
        <v>412</v>
      </c>
      <c r="D100" s="813"/>
      <c r="E100" s="823"/>
      <c r="F100" s="822"/>
      <c r="G100" s="824"/>
      <c r="H100" s="418"/>
    </row>
    <row r="101" spans="1:8" ht="36.5" thickBot="1" x14ac:dyDescent="0.4">
      <c r="A101" s="810"/>
      <c r="B101" s="826"/>
      <c r="C101" s="297" t="s">
        <v>411</v>
      </c>
      <c r="D101" s="295" t="s">
        <v>410</v>
      </c>
      <c r="E101" s="294">
        <v>5</v>
      </c>
      <c r="F101" s="822"/>
      <c r="G101" s="824"/>
      <c r="H101" s="418"/>
    </row>
    <row r="102" spans="1:8" ht="36.5" thickBot="1" x14ac:dyDescent="0.4">
      <c r="A102" s="810"/>
      <c r="B102" s="826"/>
      <c r="C102" s="297" t="s">
        <v>409</v>
      </c>
      <c r="D102" s="295" t="s">
        <v>408</v>
      </c>
      <c r="E102" s="294">
        <v>2</v>
      </c>
      <c r="F102" s="822"/>
      <c r="G102" s="824"/>
      <c r="H102" s="418"/>
    </row>
    <row r="103" spans="1:8" ht="53.25" customHeight="1" thickBot="1" x14ac:dyDescent="0.4">
      <c r="A103" s="810"/>
      <c r="B103" s="826"/>
      <c r="C103" s="297" t="s">
        <v>407</v>
      </c>
      <c r="D103" s="295" t="s">
        <v>406</v>
      </c>
      <c r="E103" s="294">
        <v>0</v>
      </c>
      <c r="F103" s="822"/>
      <c r="G103" s="824"/>
      <c r="H103" s="419"/>
    </row>
    <row r="104" spans="1:8" ht="15" thickBot="1" x14ac:dyDescent="0.4">
      <c r="A104" s="809">
        <v>10</v>
      </c>
      <c r="B104" s="816" t="s">
        <v>405</v>
      </c>
      <c r="C104" s="298" t="s">
        <v>404</v>
      </c>
      <c r="D104" s="813" t="s">
        <v>403</v>
      </c>
      <c r="E104" s="823">
        <v>10</v>
      </c>
      <c r="F104" s="822"/>
      <c r="G104" s="824" t="str">
        <f>IF(F104="","No answer",(IF(F104="a",10,(IF(F104="b",5,(IF(F104="C",0,"Error")))))))</f>
        <v>No answer</v>
      </c>
      <c r="H104" s="417"/>
    </row>
    <row r="105" spans="1:8" ht="15" thickBot="1" x14ac:dyDescent="0.4">
      <c r="A105" s="810"/>
      <c r="B105" s="812"/>
      <c r="C105" s="297" t="s">
        <v>402</v>
      </c>
      <c r="D105" s="813"/>
      <c r="E105" s="823"/>
      <c r="F105" s="822"/>
      <c r="G105" s="824"/>
      <c r="H105" s="418"/>
    </row>
    <row r="106" spans="1:8" ht="24.5" thickBot="1" x14ac:dyDescent="0.4">
      <c r="A106" s="810"/>
      <c r="B106" s="812"/>
      <c r="C106" s="297" t="s">
        <v>401</v>
      </c>
      <c r="D106" s="295" t="s">
        <v>400</v>
      </c>
      <c r="E106" s="294">
        <v>5</v>
      </c>
      <c r="F106" s="822"/>
      <c r="G106" s="824"/>
      <c r="H106" s="418"/>
    </row>
    <row r="107" spans="1:8" ht="24.5" thickBot="1" x14ac:dyDescent="0.4">
      <c r="A107" s="827"/>
      <c r="B107" s="817"/>
      <c r="C107" s="296" t="s">
        <v>399</v>
      </c>
      <c r="D107" s="295" t="s">
        <v>398</v>
      </c>
      <c r="E107" s="294">
        <v>0</v>
      </c>
      <c r="F107" s="822"/>
      <c r="G107" s="824"/>
      <c r="H107" s="420"/>
    </row>
  </sheetData>
  <sheetProtection selectLockedCells="1"/>
  <mergeCells count="61">
    <mergeCell ref="A90:A103"/>
    <mergeCell ref="A104:A107"/>
    <mergeCell ref="B104:B107"/>
    <mergeCell ref="D104:D105"/>
    <mergeCell ref="E104:E105"/>
    <mergeCell ref="F104:F107"/>
    <mergeCell ref="G104:G107"/>
    <mergeCell ref="B90:B103"/>
    <mergeCell ref="D90:D100"/>
    <mergeCell ref="E90:E100"/>
    <mergeCell ref="F90:F103"/>
    <mergeCell ref="G90:G103"/>
    <mergeCell ref="F63:F79"/>
    <mergeCell ref="G49:G62"/>
    <mergeCell ref="B80:B89"/>
    <mergeCell ref="D80:D86"/>
    <mergeCell ref="E80:E86"/>
    <mergeCell ref="F80:F89"/>
    <mergeCell ref="G80:G89"/>
    <mergeCell ref="G63:G79"/>
    <mergeCell ref="A80:A89"/>
    <mergeCell ref="G38:G48"/>
    <mergeCell ref="A49:A62"/>
    <mergeCell ref="B49:B62"/>
    <mergeCell ref="D49:D59"/>
    <mergeCell ref="A38:A48"/>
    <mergeCell ref="B38:B48"/>
    <mergeCell ref="D38:D45"/>
    <mergeCell ref="E38:E45"/>
    <mergeCell ref="F38:F48"/>
    <mergeCell ref="E49:E59"/>
    <mergeCell ref="F49:F62"/>
    <mergeCell ref="A63:A79"/>
    <mergeCell ref="B63:B79"/>
    <mergeCell ref="D63:D76"/>
    <mergeCell ref="E63:E76"/>
    <mergeCell ref="G34:G37"/>
    <mergeCell ref="A34:A37"/>
    <mergeCell ref="B34:B37"/>
    <mergeCell ref="C34:C37"/>
    <mergeCell ref="F34:F37"/>
    <mergeCell ref="A30:A33"/>
    <mergeCell ref="B30:B33"/>
    <mergeCell ref="C30:C33"/>
    <mergeCell ref="F30:F33"/>
    <mergeCell ref="G30:G33"/>
    <mergeCell ref="G23:G29"/>
    <mergeCell ref="B6:D6"/>
    <mergeCell ref="A1:H1"/>
    <mergeCell ref="B7:C7"/>
    <mergeCell ref="A10:A22"/>
    <mergeCell ref="B10:B22"/>
    <mergeCell ref="D10:D20"/>
    <mergeCell ref="E10:E20"/>
    <mergeCell ref="G10:G22"/>
    <mergeCell ref="F10:F22"/>
    <mergeCell ref="A23:A29"/>
    <mergeCell ref="B23:B29"/>
    <mergeCell ref="D23:D27"/>
    <mergeCell ref="E23:E27"/>
    <mergeCell ref="F23:F29"/>
  </mergeCells>
  <conditionalFormatting sqref="G10:G107">
    <cfRule type="expression" dxfId="3" priority="2">
      <formula>G10:G107="No answer"</formula>
    </cfRule>
  </conditionalFormatting>
  <conditionalFormatting sqref="B7:C7">
    <cfRule type="dataBar" priority="1">
      <dataBar>
        <cfvo type="num" val="0"/>
        <cfvo type="num" val="100"/>
        <color rgb="FF007C68"/>
      </dataBar>
    </cfRule>
  </conditionalFormatting>
  <dataValidations count="2">
    <dataValidation type="list" allowBlank="1" showInputMessage="1" showErrorMessage="1" sqref="F104:F107 F10:F29" xr:uid="{00000000-0002-0000-0400-000000000000}">
      <formula1>three</formula1>
    </dataValidation>
    <dataValidation type="list" allowBlank="1" showInputMessage="1" showErrorMessage="1" sqref="F30:F103" xr:uid="{00000000-0002-0000-0400-000001000000}">
      <formula1>Four</formula1>
    </dataValidation>
  </dataValidations>
  <hyperlinks>
    <hyperlink ref="C15" r:id="rId1" display="http://chm.pops.int/TheConvention/ThePOPs/ListingofPOPs/tabid/2509/Default.aspx" xr:uid="{00000000-0004-0000-0400-000000000000}"/>
    <hyperlink ref="C16" r:id="rId2" display="http://www.pic.int/TheConvention/Chemicals/AnnexIIIChemicals/tabid/1132/language/en-US/Default.aspx" xr:uid="{00000000-0004-0000-0400-000001000000}"/>
    <hyperlink ref="C17" r:id="rId3" display="http://www.who.int/ipcs/publications/pesticides_hazard_2009.pdf?ua=1" xr:uid="{00000000-0004-0000-0400-000002000000}"/>
  </hyperlinks>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XFC108"/>
  <sheetViews>
    <sheetView workbookViewId="0">
      <selection activeCell="F29" sqref="F29:F32"/>
    </sheetView>
  </sheetViews>
  <sheetFormatPr defaultColWidth="0" defaultRowHeight="14.5" zeroHeight="1" x14ac:dyDescent="0.35"/>
  <cols>
    <col min="1" max="1" width="14.7265625" style="216" customWidth="1"/>
    <col min="2" max="2" width="32.26953125" style="216" customWidth="1"/>
    <col min="3" max="3" width="49" style="216" customWidth="1"/>
    <col min="4" max="4" width="33.26953125" style="216" customWidth="1"/>
    <col min="5" max="5" width="7.7265625" style="349" customWidth="1"/>
    <col min="6" max="6" width="8.7265625" style="216" customWidth="1"/>
    <col min="7" max="7" width="9.453125" style="216" customWidth="1"/>
    <col min="8" max="8" width="16.7265625" style="216" customWidth="1"/>
    <col min="9" max="16383" width="9.1796875" style="216" hidden="1"/>
    <col min="16384" max="16384" width="1.453125" style="216" hidden="1"/>
  </cols>
  <sheetData>
    <row r="1" spans="1:8" ht="32" thickTop="1" thickBot="1" x14ac:dyDescent="0.75">
      <c r="A1" s="782" t="s">
        <v>595</v>
      </c>
      <c r="B1" s="783"/>
      <c r="C1" s="783"/>
      <c r="D1" s="783"/>
      <c r="E1" s="783"/>
      <c r="F1" s="783"/>
      <c r="G1" s="783"/>
      <c r="H1" s="784"/>
    </row>
    <row r="2" spans="1:8" ht="15.75" customHeight="1" thickTop="1" x14ac:dyDescent="0.35">
      <c r="A2" s="348" t="s">
        <v>530</v>
      </c>
      <c r="B2" s="347" t="s">
        <v>594</v>
      </c>
      <c r="C2" s="346"/>
      <c r="D2" s="346"/>
      <c r="E2" s="346"/>
      <c r="F2" s="346"/>
      <c r="G2" s="346"/>
      <c r="H2" s="345"/>
    </row>
    <row r="3" spans="1:8" x14ac:dyDescent="0.35">
      <c r="A3" s="344" t="s">
        <v>388</v>
      </c>
      <c r="B3" s="343" t="s">
        <v>528</v>
      </c>
      <c r="C3" s="342"/>
      <c r="D3" s="342"/>
      <c r="E3" s="342"/>
      <c r="F3" s="342"/>
      <c r="G3" s="342"/>
      <c r="H3" s="341"/>
    </row>
    <row r="4" spans="1:8" x14ac:dyDescent="0.35">
      <c r="A4" s="344" t="s">
        <v>387</v>
      </c>
      <c r="B4" s="343" t="s">
        <v>373</v>
      </c>
      <c r="C4" s="342"/>
      <c r="D4" s="342"/>
      <c r="E4" s="342"/>
      <c r="F4" s="342"/>
      <c r="G4" s="342"/>
      <c r="H4" s="341"/>
    </row>
    <row r="5" spans="1:8" ht="15" thickBot="1" x14ac:dyDescent="0.4">
      <c r="A5" s="340" t="s">
        <v>526</v>
      </c>
      <c r="B5" s="375" t="s">
        <v>593</v>
      </c>
      <c r="C5" s="374"/>
      <c r="D5" s="374"/>
      <c r="E5" s="374"/>
      <c r="F5" s="374"/>
      <c r="G5" s="374"/>
      <c r="H5" s="373"/>
    </row>
    <row r="6" spans="1:8" ht="24" thickBot="1" x14ac:dyDescent="0.4">
      <c r="A6" s="336"/>
      <c r="B6" s="779" t="s">
        <v>525</v>
      </c>
      <c r="C6" s="780"/>
      <c r="D6" s="781"/>
      <c r="E6" s="335"/>
      <c r="F6" s="335"/>
      <c r="G6" s="372"/>
      <c r="H6" s="334"/>
    </row>
    <row r="7" spans="1:8" ht="21.5" thickBot="1" x14ac:dyDescent="0.4">
      <c r="A7" s="333"/>
      <c r="B7" s="837">
        <f>(SUM(G11:G60))</f>
        <v>0</v>
      </c>
      <c r="C7" s="838"/>
      <c r="D7" s="332" t="s">
        <v>8</v>
      </c>
      <c r="E7" s="331"/>
      <c r="F7" s="331"/>
      <c r="G7" s="371"/>
      <c r="H7" s="334"/>
    </row>
    <row r="8" spans="1:8" x14ac:dyDescent="0.35">
      <c r="A8" s="370"/>
      <c r="B8" s="368"/>
      <c r="C8" s="368"/>
      <c r="D8" s="368"/>
      <c r="E8" s="369"/>
      <c r="F8" s="368"/>
      <c r="G8" s="367"/>
      <c r="H8" s="330"/>
    </row>
    <row r="9" spans="1:8" ht="15" thickBot="1" x14ac:dyDescent="0.4">
      <c r="A9" s="366"/>
      <c r="B9" s="365"/>
      <c r="C9" s="365"/>
      <c r="D9" s="365"/>
      <c r="E9" s="364"/>
      <c r="F9" s="327"/>
      <c r="G9" s="363"/>
      <c r="H9" s="326"/>
    </row>
    <row r="10" spans="1:8" ht="15" thickBot="1" x14ac:dyDescent="0.4">
      <c r="A10" s="323" t="s">
        <v>34</v>
      </c>
      <c r="B10" s="324" t="s">
        <v>524</v>
      </c>
      <c r="C10" s="325" t="s">
        <v>523</v>
      </c>
      <c r="D10" s="324" t="s">
        <v>522</v>
      </c>
      <c r="E10" s="323" t="s">
        <v>82</v>
      </c>
      <c r="F10" s="323" t="s">
        <v>24</v>
      </c>
      <c r="G10" s="323" t="s">
        <v>8</v>
      </c>
      <c r="H10" s="322" t="s">
        <v>229</v>
      </c>
    </row>
    <row r="11" spans="1:8" ht="24.5" thickBot="1" x14ac:dyDescent="0.4">
      <c r="A11" s="832">
        <v>1</v>
      </c>
      <c r="B11" s="833" t="s">
        <v>592</v>
      </c>
      <c r="C11" s="360" t="s">
        <v>591</v>
      </c>
      <c r="D11" s="813" t="s">
        <v>590</v>
      </c>
      <c r="E11" s="836">
        <v>10</v>
      </c>
      <c r="F11" s="828"/>
      <c r="G11" s="776" t="str">
        <f>IF(F11="","No answer",(IF(F11="a",10,(IF(F11="b",5,(IF(F11="C",0,"Error")))))))</f>
        <v>No answer</v>
      </c>
      <c r="H11" s="417"/>
    </row>
    <row r="12" spans="1:8" ht="15" thickBot="1" x14ac:dyDescent="0.4">
      <c r="A12" s="832"/>
      <c r="B12" s="833"/>
      <c r="C12" s="362"/>
      <c r="D12" s="813"/>
      <c r="E12" s="836"/>
      <c r="F12" s="829"/>
      <c r="G12" s="777"/>
      <c r="H12" s="418"/>
    </row>
    <row r="13" spans="1:8" ht="24.5" thickBot="1" x14ac:dyDescent="0.4">
      <c r="A13" s="832"/>
      <c r="B13" s="833"/>
      <c r="C13" s="362" t="s">
        <v>589</v>
      </c>
      <c r="D13" s="813"/>
      <c r="E13" s="836"/>
      <c r="F13" s="829"/>
      <c r="G13" s="777"/>
      <c r="H13" s="418"/>
    </row>
    <row r="14" spans="1:8" ht="24.5" thickBot="1" x14ac:dyDescent="0.4">
      <c r="A14" s="832"/>
      <c r="B14" s="833"/>
      <c r="C14" s="359" t="s">
        <v>588</v>
      </c>
      <c r="D14" s="813"/>
      <c r="E14" s="836"/>
      <c r="F14" s="829"/>
      <c r="G14" s="777"/>
      <c r="H14" s="418"/>
    </row>
    <row r="15" spans="1:8" ht="15" thickBot="1" x14ac:dyDescent="0.4">
      <c r="A15" s="832"/>
      <c r="B15" s="833"/>
      <c r="C15" s="362"/>
      <c r="D15" s="813"/>
      <c r="E15" s="836"/>
      <c r="F15" s="829"/>
      <c r="G15" s="777"/>
      <c r="H15" s="418"/>
    </row>
    <row r="16" spans="1:8" ht="15" thickBot="1" x14ac:dyDescent="0.4">
      <c r="A16" s="832"/>
      <c r="B16" s="833"/>
      <c r="C16" s="362" t="s">
        <v>587</v>
      </c>
      <c r="D16" s="813"/>
      <c r="E16" s="836"/>
      <c r="F16" s="829"/>
      <c r="G16" s="777"/>
      <c r="H16" s="418"/>
    </row>
    <row r="17" spans="1:8" ht="24.5" thickBot="1" x14ac:dyDescent="0.4">
      <c r="A17" s="832"/>
      <c r="B17" s="833"/>
      <c r="C17" s="359" t="s">
        <v>586</v>
      </c>
      <c r="D17" s="813"/>
      <c r="E17" s="836"/>
      <c r="F17" s="829"/>
      <c r="G17" s="777"/>
      <c r="H17" s="418"/>
    </row>
    <row r="18" spans="1:8" ht="15" thickBot="1" x14ac:dyDescent="0.4">
      <c r="A18" s="832"/>
      <c r="B18" s="833"/>
      <c r="C18" s="362"/>
      <c r="D18" s="813"/>
      <c r="E18" s="836"/>
      <c r="F18" s="829"/>
      <c r="G18" s="777"/>
      <c r="H18" s="418"/>
    </row>
    <row r="19" spans="1:8" ht="24.5" thickBot="1" x14ac:dyDescent="0.4">
      <c r="A19" s="832"/>
      <c r="B19" s="833"/>
      <c r="C19" s="362" t="s">
        <v>585</v>
      </c>
      <c r="D19" s="813"/>
      <c r="E19" s="836"/>
      <c r="F19" s="829"/>
      <c r="G19" s="777"/>
      <c r="H19" s="418"/>
    </row>
    <row r="20" spans="1:8" ht="36.5" thickBot="1" x14ac:dyDescent="0.4">
      <c r="A20" s="832"/>
      <c r="B20" s="833"/>
      <c r="C20" s="359" t="s">
        <v>584</v>
      </c>
      <c r="D20" s="295" t="s">
        <v>583</v>
      </c>
      <c r="E20" s="352">
        <v>5</v>
      </c>
      <c r="F20" s="829"/>
      <c r="G20" s="777"/>
      <c r="H20" s="418"/>
    </row>
    <row r="21" spans="1:8" ht="36.5" thickBot="1" x14ac:dyDescent="0.4">
      <c r="A21" s="832"/>
      <c r="B21" s="833"/>
      <c r="C21" s="361" t="s">
        <v>582</v>
      </c>
      <c r="D21" s="295" t="s">
        <v>581</v>
      </c>
      <c r="E21" s="352">
        <v>0</v>
      </c>
      <c r="F21" s="830"/>
      <c r="G21" s="778"/>
      <c r="H21" s="418"/>
    </row>
    <row r="22" spans="1:8" ht="24.5" thickBot="1" x14ac:dyDescent="0.4">
      <c r="A22" s="831">
        <v>2</v>
      </c>
      <c r="B22" s="813" t="s">
        <v>580</v>
      </c>
      <c r="C22" s="835" t="s">
        <v>579</v>
      </c>
      <c r="D22" s="295" t="s">
        <v>40</v>
      </c>
      <c r="E22" s="315">
        <v>10</v>
      </c>
      <c r="F22" s="828"/>
      <c r="G22" s="776" t="str">
        <f>IF(F22="","No answer",(IF(F22="a",10,(IF(F22="b",10,(IF(F22="C",5,(IF(F22="d",0,"Error")))))))))</f>
        <v>No answer</v>
      </c>
      <c r="H22" s="417"/>
    </row>
    <row r="23" spans="1:8" ht="36.5" thickBot="1" x14ac:dyDescent="0.4">
      <c r="A23" s="831"/>
      <c r="B23" s="813"/>
      <c r="C23" s="835"/>
      <c r="D23" s="295" t="s">
        <v>578</v>
      </c>
      <c r="E23" s="315">
        <v>10</v>
      </c>
      <c r="F23" s="829"/>
      <c r="G23" s="777"/>
      <c r="H23" s="418"/>
    </row>
    <row r="24" spans="1:8" ht="36.75" customHeight="1" thickBot="1" x14ac:dyDescent="0.4">
      <c r="A24" s="831"/>
      <c r="B24" s="813"/>
      <c r="C24" s="835"/>
      <c r="D24" s="295" t="s">
        <v>577</v>
      </c>
      <c r="E24" s="315">
        <v>5</v>
      </c>
      <c r="F24" s="829"/>
      <c r="G24" s="777"/>
      <c r="H24" s="418"/>
    </row>
    <row r="25" spans="1:8" ht="24.5" thickBot="1" x14ac:dyDescent="0.4">
      <c r="A25" s="831"/>
      <c r="B25" s="813"/>
      <c r="C25" s="835"/>
      <c r="D25" s="295" t="s">
        <v>576</v>
      </c>
      <c r="E25" s="315">
        <v>0</v>
      </c>
      <c r="F25" s="830"/>
      <c r="G25" s="778"/>
      <c r="H25" s="419"/>
    </row>
    <row r="26" spans="1:8" ht="24.5" thickBot="1" x14ac:dyDescent="0.4">
      <c r="A26" s="831">
        <v>3</v>
      </c>
      <c r="B26" s="813" t="s">
        <v>575</v>
      </c>
      <c r="C26" s="835" t="s">
        <v>574</v>
      </c>
      <c r="D26" s="295" t="s">
        <v>573</v>
      </c>
      <c r="E26" s="315">
        <v>10</v>
      </c>
      <c r="F26" s="828"/>
      <c r="G26" s="776" t="str">
        <f>IF(F26="","No answer",(IF(F26="a",10,(IF(F26="b",5,(IF(F26="C",0,"Error")))))))</f>
        <v>No answer</v>
      </c>
      <c r="H26" s="417"/>
    </row>
    <row r="27" spans="1:8" ht="24.5" thickBot="1" x14ac:dyDescent="0.4">
      <c r="A27" s="831"/>
      <c r="B27" s="813"/>
      <c r="C27" s="835"/>
      <c r="D27" s="295" t="s">
        <v>572</v>
      </c>
      <c r="E27" s="315">
        <v>5</v>
      </c>
      <c r="F27" s="829"/>
      <c r="G27" s="777"/>
      <c r="H27" s="418"/>
    </row>
    <row r="28" spans="1:8" ht="24.5" thickBot="1" x14ac:dyDescent="0.4">
      <c r="A28" s="831"/>
      <c r="B28" s="813"/>
      <c r="C28" s="835"/>
      <c r="D28" s="295" t="s">
        <v>571</v>
      </c>
      <c r="E28" s="315">
        <v>0</v>
      </c>
      <c r="F28" s="830"/>
      <c r="G28" s="778"/>
      <c r="H28" s="419"/>
    </row>
    <row r="29" spans="1:8" ht="15.75" customHeight="1" thickBot="1" x14ac:dyDescent="0.4">
      <c r="A29" s="831">
        <v>4</v>
      </c>
      <c r="B29" s="813" t="s">
        <v>570</v>
      </c>
      <c r="C29" s="834" t="s">
        <v>569</v>
      </c>
      <c r="D29" s="295" t="s">
        <v>38</v>
      </c>
      <c r="E29" s="315">
        <v>10</v>
      </c>
      <c r="F29" s="828"/>
      <c r="G29" s="776" t="str">
        <f>IF(F29="","No answer",(IF(F29="a",10,(IF(F29="b",10,(IF(F29="C",5,(IF(F29="d",0,"Error")))))))))</f>
        <v>No answer</v>
      </c>
      <c r="H29" s="417"/>
    </row>
    <row r="30" spans="1:8" ht="24.5" thickBot="1" x14ac:dyDescent="0.4">
      <c r="A30" s="831"/>
      <c r="B30" s="813"/>
      <c r="C30" s="834"/>
      <c r="D30" s="295" t="s">
        <v>42</v>
      </c>
      <c r="E30" s="315">
        <v>10</v>
      </c>
      <c r="F30" s="829"/>
      <c r="G30" s="777"/>
      <c r="H30" s="418"/>
    </row>
    <row r="31" spans="1:8" ht="24.5" thickBot="1" x14ac:dyDescent="0.4">
      <c r="A31" s="831"/>
      <c r="B31" s="813"/>
      <c r="C31" s="834"/>
      <c r="D31" s="295" t="s">
        <v>568</v>
      </c>
      <c r="E31" s="315">
        <v>5</v>
      </c>
      <c r="F31" s="829"/>
      <c r="G31" s="777"/>
      <c r="H31" s="418"/>
    </row>
    <row r="32" spans="1:8" ht="24.5" thickBot="1" x14ac:dyDescent="0.4">
      <c r="A32" s="831"/>
      <c r="B32" s="813"/>
      <c r="C32" s="834"/>
      <c r="D32" s="295" t="s">
        <v>567</v>
      </c>
      <c r="E32" s="315">
        <v>0</v>
      </c>
      <c r="F32" s="830"/>
      <c r="G32" s="778"/>
      <c r="H32" s="419"/>
    </row>
    <row r="33" spans="1:8" ht="24.5" thickBot="1" x14ac:dyDescent="0.4">
      <c r="A33" s="832">
        <v>5</v>
      </c>
      <c r="B33" s="813" t="s">
        <v>566</v>
      </c>
      <c r="C33" s="360" t="s">
        <v>565</v>
      </c>
      <c r="D33" s="813" t="s">
        <v>38</v>
      </c>
      <c r="E33" s="818">
        <v>10</v>
      </c>
      <c r="F33" s="828"/>
      <c r="G33" s="776" t="str">
        <f>IF(F33="","No answer",(IF(F33="a",10,(IF(F33="b",10,(IF(F33="C",5,(IF(F33="d",0,"Error")))))))))</f>
        <v>No answer</v>
      </c>
      <c r="H33" s="417"/>
    </row>
    <row r="34" spans="1:8" ht="15" thickBot="1" x14ac:dyDescent="0.4">
      <c r="A34" s="832"/>
      <c r="B34" s="813"/>
      <c r="C34" s="359" t="s">
        <v>564</v>
      </c>
      <c r="D34" s="813"/>
      <c r="E34" s="818"/>
      <c r="F34" s="829"/>
      <c r="G34" s="777"/>
      <c r="H34" s="418"/>
    </row>
    <row r="35" spans="1:8" ht="15" thickBot="1" x14ac:dyDescent="0.4">
      <c r="A35" s="832"/>
      <c r="B35" s="813"/>
      <c r="C35" s="359" t="s">
        <v>563</v>
      </c>
      <c r="D35" s="813"/>
      <c r="E35" s="818"/>
      <c r="F35" s="829"/>
      <c r="G35" s="777"/>
      <c r="H35" s="418"/>
    </row>
    <row r="36" spans="1:8" ht="48.5" thickBot="1" x14ac:dyDescent="0.4">
      <c r="A36" s="832"/>
      <c r="B36" s="813"/>
      <c r="C36" s="359" t="s">
        <v>562</v>
      </c>
      <c r="D36" s="295" t="s">
        <v>561</v>
      </c>
      <c r="E36" s="315">
        <v>10</v>
      </c>
      <c r="F36" s="829"/>
      <c r="G36" s="777"/>
      <c r="H36" s="418"/>
    </row>
    <row r="37" spans="1:8" ht="36.5" thickBot="1" x14ac:dyDescent="0.4">
      <c r="A37" s="832"/>
      <c r="B37" s="813"/>
      <c r="C37" s="359" t="s">
        <v>560</v>
      </c>
      <c r="D37" s="295" t="s">
        <v>559</v>
      </c>
      <c r="E37" s="315">
        <v>5</v>
      </c>
      <c r="F37" s="829"/>
      <c r="G37" s="777"/>
      <c r="H37" s="418"/>
    </row>
    <row r="38" spans="1:8" ht="36.5" thickBot="1" x14ac:dyDescent="0.4">
      <c r="A38" s="832"/>
      <c r="B38" s="813"/>
      <c r="C38" s="358" t="s">
        <v>558</v>
      </c>
      <c r="D38" s="295" t="s">
        <v>557</v>
      </c>
      <c r="E38" s="315">
        <v>0</v>
      </c>
      <c r="F38" s="830"/>
      <c r="G38" s="778"/>
      <c r="H38" s="419"/>
    </row>
    <row r="39" spans="1:8" ht="24.5" thickBot="1" x14ac:dyDescent="0.4">
      <c r="A39" s="831">
        <v>6</v>
      </c>
      <c r="B39" s="813" t="s">
        <v>556</v>
      </c>
      <c r="C39" s="834" t="s">
        <v>555</v>
      </c>
      <c r="D39" s="295" t="s">
        <v>554</v>
      </c>
      <c r="E39" s="315">
        <v>10</v>
      </c>
      <c r="F39" s="828"/>
      <c r="G39" s="776" t="str">
        <f>IF(F39="","No answer",(IF(F39="a",10,(IF(F39="b",10,(IF(F39="C",5,(IF(F39="d",0,"Error")))))))))</f>
        <v>No answer</v>
      </c>
      <c r="H39" s="417"/>
    </row>
    <row r="40" spans="1:8" ht="15" thickBot="1" x14ac:dyDescent="0.4">
      <c r="A40" s="831"/>
      <c r="B40" s="813"/>
      <c r="C40" s="834"/>
      <c r="D40" s="295" t="s">
        <v>43</v>
      </c>
      <c r="E40" s="315">
        <v>10</v>
      </c>
      <c r="F40" s="829"/>
      <c r="G40" s="777"/>
      <c r="H40" s="418"/>
    </row>
    <row r="41" spans="1:8" ht="15" thickBot="1" x14ac:dyDescent="0.4">
      <c r="A41" s="831"/>
      <c r="B41" s="813"/>
      <c r="C41" s="834"/>
      <c r="D41" s="295" t="s">
        <v>553</v>
      </c>
      <c r="E41" s="315">
        <v>5</v>
      </c>
      <c r="F41" s="829"/>
      <c r="G41" s="777"/>
      <c r="H41" s="418"/>
    </row>
    <row r="42" spans="1:8" ht="15" thickBot="1" x14ac:dyDescent="0.4">
      <c r="A42" s="831"/>
      <c r="B42" s="813"/>
      <c r="C42" s="834"/>
      <c r="D42" s="295" t="s">
        <v>552</v>
      </c>
      <c r="E42" s="315">
        <v>0</v>
      </c>
      <c r="F42" s="830"/>
      <c r="G42" s="778"/>
      <c r="H42" s="418"/>
    </row>
    <row r="43" spans="1:8" ht="15.75" customHeight="1" thickBot="1" x14ac:dyDescent="0.4">
      <c r="A43" s="831">
        <v>7</v>
      </c>
      <c r="B43" s="813" t="s">
        <v>551</v>
      </c>
      <c r="C43" s="839" t="s">
        <v>550</v>
      </c>
      <c r="D43" s="295" t="s">
        <v>38</v>
      </c>
      <c r="E43" s="315">
        <v>10</v>
      </c>
      <c r="F43" s="828"/>
      <c r="G43" s="776" t="str">
        <f>IF(F43="","No answer",(IF(F43="a",10,(IF(F43="b",3,(IF(F43="C",0,"Error")))))))</f>
        <v>No answer</v>
      </c>
      <c r="H43" s="417"/>
    </row>
    <row r="44" spans="1:8" ht="48.5" thickBot="1" x14ac:dyDescent="0.4">
      <c r="A44" s="831"/>
      <c r="B44" s="813"/>
      <c r="C44" s="839"/>
      <c r="D44" s="295" t="s">
        <v>549</v>
      </c>
      <c r="E44" s="315">
        <v>3</v>
      </c>
      <c r="F44" s="829"/>
      <c r="G44" s="777"/>
      <c r="H44" s="418"/>
    </row>
    <row r="45" spans="1:8" ht="48.5" thickBot="1" x14ac:dyDescent="0.4">
      <c r="A45" s="831"/>
      <c r="B45" s="813"/>
      <c r="C45" s="839"/>
      <c r="D45" s="295" t="s">
        <v>44</v>
      </c>
      <c r="E45" s="315">
        <v>0</v>
      </c>
      <c r="F45" s="830"/>
      <c r="G45" s="778"/>
      <c r="H45" s="418"/>
    </row>
    <row r="46" spans="1:8" ht="15.75" customHeight="1" thickBot="1" x14ac:dyDescent="0.4">
      <c r="A46" s="840">
        <v>8</v>
      </c>
      <c r="B46" s="841" t="s">
        <v>548</v>
      </c>
      <c r="C46" s="834" t="s">
        <v>547</v>
      </c>
      <c r="D46" s="295" t="s">
        <v>38</v>
      </c>
      <c r="E46" s="315">
        <v>10</v>
      </c>
      <c r="F46" s="828"/>
      <c r="G46" s="776" t="str">
        <f>IF(F46="","No answer",(IF(F46="a",10,(IF(F46="b",10,(IF(F46="C",5,(IF(F46="d",0,"Error")))))))))</f>
        <v>No answer</v>
      </c>
      <c r="H46" s="417"/>
    </row>
    <row r="47" spans="1:8" ht="36.5" thickBot="1" x14ac:dyDescent="0.4">
      <c r="A47" s="840"/>
      <c r="B47" s="841"/>
      <c r="C47" s="834"/>
      <c r="D47" s="295" t="s">
        <v>546</v>
      </c>
      <c r="E47" s="315">
        <v>10</v>
      </c>
      <c r="F47" s="829"/>
      <c r="G47" s="777"/>
      <c r="H47" s="418"/>
    </row>
    <row r="48" spans="1:8" ht="24.5" thickBot="1" x14ac:dyDescent="0.4">
      <c r="A48" s="840"/>
      <c r="B48" s="841"/>
      <c r="C48" s="834"/>
      <c r="D48" s="295" t="s">
        <v>545</v>
      </c>
      <c r="E48" s="315">
        <v>5</v>
      </c>
      <c r="F48" s="829"/>
      <c r="G48" s="777"/>
      <c r="H48" s="418"/>
    </row>
    <row r="49" spans="1:8" ht="24.5" thickBot="1" x14ac:dyDescent="0.4">
      <c r="A49" s="840"/>
      <c r="B49" s="841"/>
      <c r="C49" s="834"/>
      <c r="D49" s="357" t="s">
        <v>45</v>
      </c>
      <c r="E49" s="315">
        <v>0</v>
      </c>
      <c r="F49" s="830"/>
      <c r="G49" s="778"/>
      <c r="H49" s="419"/>
    </row>
    <row r="50" spans="1:8" ht="24.75" customHeight="1" thickBot="1" x14ac:dyDescent="0.4">
      <c r="A50" s="831">
        <v>9</v>
      </c>
      <c r="B50" s="813" t="s">
        <v>544</v>
      </c>
      <c r="C50" s="834" t="s">
        <v>543</v>
      </c>
      <c r="D50" s="295" t="s">
        <v>46</v>
      </c>
      <c r="E50" s="315">
        <v>10</v>
      </c>
      <c r="F50" s="828"/>
      <c r="G50" s="776" t="str">
        <f>IF(F50="","No answer",(IF(F50="a",10,(IF(F50="b",10,(IF(F50="C",5,(IF(F50="d",0,"Error")))))))))</f>
        <v>No answer</v>
      </c>
      <c r="H50" s="417"/>
    </row>
    <row r="51" spans="1:8" ht="37" thickBot="1" x14ac:dyDescent="0.4">
      <c r="A51" s="831"/>
      <c r="B51" s="813"/>
      <c r="C51" s="834"/>
      <c r="D51" s="353" t="s">
        <v>542</v>
      </c>
      <c r="E51" s="315">
        <v>10</v>
      </c>
      <c r="F51" s="829"/>
      <c r="G51" s="777"/>
      <c r="H51" s="418"/>
    </row>
    <row r="52" spans="1:8" ht="25" thickBot="1" x14ac:dyDescent="0.4">
      <c r="A52" s="831"/>
      <c r="B52" s="813"/>
      <c r="C52" s="834"/>
      <c r="D52" s="353" t="s">
        <v>541</v>
      </c>
      <c r="E52" s="315">
        <v>5</v>
      </c>
      <c r="F52" s="829"/>
      <c r="G52" s="777"/>
      <c r="H52" s="418"/>
    </row>
    <row r="53" spans="1:8" ht="25" thickBot="1" x14ac:dyDescent="0.4">
      <c r="A53" s="831"/>
      <c r="B53" s="813"/>
      <c r="C53" s="834"/>
      <c r="D53" s="353" t="s">
        <v>540</v>
      </c>
      <c r="E53" s="315">
        <v>0</v>
      </c>
      <c r="F53" s="830"/>
      <c r="G53" s="778"/>
      <c r="H53" s="418"/>
    </row>
    <row r="54" spans="1:8" ht="15.75" customHeight="1" thickBot="1" x14ac:dyDescent="0.4">
      <c r="A54" s="831">
        <v>10</v>
      </c>
      <c r="B54" s="813" t="s">
        <v>539</v>
      </c>
      <c r="C54" s="834" t="s">
        <v>538</v>
      </c>
      <c r="D54" s="295" t="s">
        <v>38</v>
      </c>
      <c r="E54" s="315">
        <v>10</v>
      </c>
      <c r="F54" s="828"/>
      <c r="G54" s="776" t="str">
        <f>IF(F54="","No answer",(IF(F54="a",10,(IF(F54="b",10,(IF(F54="C",10,(IF(F54="d",0,"Error")))))))))</f>
        <v>No answer</v>
      </c>
      <c r="H54" s="417"/>
    </row>
    <row r="55" spans="1:8" ht="25" thickBot="1" x14ac:dyDescent="0.4">
      <c r="A55" s="831"/>
      <c r="B55" s="813"/>
      <c r="C55" s="834"/>
      <c r="D55" s="353" t="s">
        <v>537</v>
      </c>
      <c r="E55" s="315">
        <v>10</v>
      </c>
      <c r="F55" s="829"/>
      <c r="G55" s="777"/>
      <c r="H55" s="418"/>
    </row>
    <row r="56" spans="1:8" ht="15" thickBot="1" x14ac:dyDescent="0.4">
      <c r="A56" s="831"/>
      <c r="B56" s="813"/>
      <c r="C56" s="834"/>
      <c r="D56" s="356" t="s">
        <v>536</v>
      </c>
      <c r="E56" s="836">
        <v>10</v>
      </c>
      <c r="F56" s="829"/>
      <c r="G56" s="777"/>
      <c r="H56" s="418"/>
    </row>
    <row r="57" spans="1:8" ht="48.5" thickBot="1" x14ac:dyDescent="0.4">
      <c r="A57" s="831"/>
      <c r="B57" s="813"/>
      <c r="C57" s="834"/>
      <c r="D57" s="355" t="s">
        <v>535</v>
      </c>
      <c r="E57" s="836"/>
      <c r="F57" s="829"/>
      <c r="G57" s="777"/>
      <c r="H57" s="418"/>
    </row>
    <row r="58" spans="1:8" ht="36.5" thickBot="1" x14ac:dyDescent="0.4">
      <c r="A58" s="831"/>
      <c r="B58" s="813"/>
      <c r="C58" s="834"/>
      <c r="D58" s="355" t="s">
        <v>534</v>
      </c>
      <c r="E58" s="836"/>
      <c r="F58" s="829"/>
      <c r="G58" s="777"/>
      <c r="H58" s="418"/>
    </row>
    <row r="59" spans="1:8" ht="60.5" thickBot="1" x14ac:dyDescent="0.4">
      <c r="A59" s="831"/>
      <c r="B59" s="813"/>
      <c r="C59" s="834"/>
      <c r="D59" s="354" t="s">
        <v>533</v>
      </c>
      <c r="E59" s="836"/>
      <c r="F59" s="829"/>
      <c r="G59" s="777"/>
      <c r="H59" s="418"/>
    </row>
    <row r="60" spans="1:8" ht="61" thickBot="1" x14ac:dyDescent="0.4">
      <c r="A60" s="831"/>
      <c r="B60" s="813"/>
      <c r="C60" s="834"/>
      <c r="D60" s="353" t="s">
        <v>532</v>
      </c>
      <c r="E60" s="352">
        <v>0</v>
      </c>
      <c r="F60" s="830"/>
      <c r="G60" s="778"/>
      <c r="H60" s="418"/>
    </row>
    <row r="61" spans="1:8" hidden="1" x14ac:dyDescent="0.35">
      <c r="H61" s="350"/>
    </row>
    <row r="62" spans="1:8" hidden="1" x14ac:dyDescent="0.35">
      <c r="H62" s="350"/>
    </row>
    <row r="63" spans="1:8" ht="15" hidden="1" thickBot="1" x14ac:dyDescent="0.4">
      <c r="H63" s="293"/>
    </row>
    <row r="64" spans="1:8" hidden="1" x14ac:dyDescent="0.35">
      <c r="H64" s="351"/>
    </row>
    <row r="65" spans="8:8" hidden="1" x14ac:dyDescent="0.35">
      <c r="H65" s="350"/>
    </row>
    <row r="66" spans="8:8" hidden="1" x14ac:dyDescent="0.35">
      <c r="H66" s="350"/>
    </row>
    <row r="67" spans="8:8" hidden="1" x14ac:dyDescent="0.35">
      <c r="H67" s="350"/>
    </row>
    <row r="68" spans="8:8" hidden="1" x14ac:dyDescent="0.35">
      <c r="H68" s="350"/>
    </row>
    <row r="69" spans="8:8" hidden="1" x14ac:dyDescent="0.35">
      <c r="H69" s="350"/>
    </row>
    <row r="70" spans="8:8" hidden="1" x14ac:dyDescent="0.35">
      <c r="H70" s="350"/>
    </row>
    <row r="71" spans="8:8" hidden="1" x14ac:dyDescent="0.35">
      <c r="H71" s="350"/>
    </row>
    <row r="72" spans="8:8" hidden="1" x14ac:dyDescent="0.35">
      <c r="H72" s="350"/>
    </row>
    <row r="73" spans="8:8" hidden="1" x14ac:dyDescent="0.35">
      <c r="H73" s="350"/>
    </row>
    <row r="74" spans="8:8" hidden="1" x14ac:dyDescent="0.35">
      <c r="H74" s="350"/>
    </row>
    <row r="75" spans="8:8" hidden="1" x14ac:dyDescent="0.35">
      <c r="H75" s="350"/>
    </row>
    <row r="76" spans="8:8" hidden="1" x14ac:dyDescent="0.35">
      <c r="H76" s="350"/>
    </row>
    <row r="77" spans="8:8" hidden="1" x14ac:dyDescent="0.35">
      <c r="H77" s="350"/>
    </row>
    <row r="78" spans="8:8" hidden="1" x14ac:dyDescent="0.35">
      <c r="H78" s="350"/>
    </row>
    <row r="79" spans="8:8" hidden="1" x14ac:dyDescent="0.35">
      <c r="H79" s="350"/>
    </row>
    <row r="80" spans="8:8" hidden="1" x14ac:dyDescent="0.35">
      <c r="H80" s="350"/>
    </row>
    <row r="81" spans="8:8" hidden="1" x14ac:dyDescent="0.35">
      <c r="H81" s="351"/>
    </row>
    <row r="82" spans="8:8" hidden="1" x14ac:dyDescent="0.35">
      <c r="H82" s="350"/>
    </row>
    <row r="83" spans="8:8" hidden="1" x14ac:dyDescent="0.35">
      <c r="H83" s="350"/>
    </row>
    <row r="84" spans="8:8" hidden="1" x14ac:dyDescent="0.35">
      <c r="H84" s="350"/>
    </row>
    <row r="85" spans="8:8" hidden="1" x14ac:dyDescent="0.35">
      <c r="H85" s="350"/>
    </row>
    <row r="86" spans="8:8" hidden="1" x14ac:dyDescent="0.35">
      <c r="H86" s="350"/>
    </row>
    <row r="87" spans="8:8" hidden="1" x14ac:dyDescent="0.35">
      <c r="H87" s="350"/>
    </row>
    <row r="88" spans="8:8" hidden="1" x14ac:dyDescent="0.35">
      <c r="H88" s="350"/>
    </row>
    <row r="89" spans="8:8" hidden="1" x14ac:dyDescent="0.35">
      <c r="H89" s="350"/>
    </row>
    <row r="90" spans="8:8" ht="15" hidden="1" thickBot="1" x14ac:dyDescent="0.4">
      <c r="H90" s="293"/>
    </row>
    <row r="91" spans="8:8" hidden="1" x14ac:dyDescent="0.35">
      <c r="H91" s="351"/>
    </row>
    <row r="92" spans="8:8" hidden="1" x14ac:dyDescent="0.35">
      <c r="H92" s="350"/>
    </row>
    <row r="93" spans="8:8" hidden="1" x14ac:dyDescent="0.35">
      <c r="H93" s="350"/>
    </row>
    <row r="94" spans="8:8" hidden="1" x14ac:dyDescent="0.35">
      <c r="H94" s="350"/>
    </row>
    <row r="95" spans="8:8" hidden="1" x14ac:dyDescent="0.35">
      <c r="H95" s="350"/>
    </row>
    <row r="96" spans="8:8" hidden="1" x14ac:dyDescent="0.35">
      <c r="H96" s="350"/>
    </row>
    <row r="97" spans="8:8" hidden="1" x14ac:dyDescent="0.35">
      <c r="H97" s="350"/>
    </row>
    <row r="98" spans="8:8" hidden="1" x14ac:dyDescent="0.35">
      <c r="H98" s="350"/>
    </row>
    <row r="99" spans="8:8" hidden="1" x14ac:dyDescent="0.35">
      <c r="H99" s="350"/>
    </row>
    <row r="100" spans="8:8" hidden="1" x14ac:dyDescent="0.35">
      <c r="H100" s="350"/>
    </row>
    <row r="101" spans="8:8" hidden="1" x14ac:dyDescent="0.35">
      <c r="H101" s="350"/>
    </row>
    <row r="102" spans="8:8" hidden="1" x14ac:dyDescent="0.35">
      <c r="H102" s="350"/>
    </row>
    <row r="103" spans="8:8" hidden="1" x14ac:dyDescent="0.35">
      <c r="H103" s="350"/>
    </row>
    <row r="104" spans="8:8" ht="15" hidden="1" thickBot="1" x14ac:dyDescent="0.4">
      <c r="H104" s="293"/>
    </row>
    <row r="105" spans="8:8" hidden="1" x14ac:dyDescent="0.35">
      <c r="H105" s="351"/>
    </row>
    <row r="106" spans="8:8" hidden="1" x14ac:dyDescent="0.35">
      <c r="H106" s="350"/>
    </row>
    <row r="107" spans="8:8" hidden="1" x14ac:dyDescent="0.35">
      <c r="H107" s="350"/>
    </row>
    <row r="108" spans="8:8" ht="15" hidden="1" thickBot="1" x14ac:dyDescent="0.4">
      <c r="H108" s="293"/>
    </row>
  </sheetData>
  <mergeCells count="56">
    <mergeCell ref="G43:G45"/>
    <mergeCell ref="G46:G49"/>
    <mergeCell ref="F54:F60"/>
    <mergeCell ref="F50:F53"/>
    <mergeCell ref="G11:G21"/>
    <mergeCell ref="G22:G25"/>
    <mergeCell ref="G26:G28"/>
    <mergeCell ref="G50:G53"/>
    <mergeCell ref="G54:G60"/>
    <mergeCell ref="F43:F45"/>
    <mergeCell ref="F39:F42"/>
    <mergeCell ref="F33:F38"/>
    <mergeCell ref="F46:F49"/>
    <mergeCell ref="G39:G42"/>
    <mergeCell ref="F26:F28"/>
    <mergeCell ref="F22:F25"/>
    <mergeCell ref="A43:A45"/>
    <mergeCell ref="B43:B45"/>
    <mergeCell ref="C43:C45"/>
    <mergeCell ref="A46:A49"/>
    <mergeCell ref="B46:B49"/>
    <mergeCell ref="C46:C49"/>
    <mergeCell ref="A39:A42"/>
    <mergeCell ref="B39:B42"/>
    <mergeCell ref="C39:C42"/>
    <mergeCell ref="G33:G38"/>
    <mergeCell ref="A33:A38"/>
    <mergeCell ref="B33:B38"/>
    <mergeCell ref="D33:D35"/>
    <mergeCell ref="E33:E35"/>
    <mergeCell ref="E56:E59"/>
    <mergeCell ref="A50:A53"/>
    <mergeCell ref="B50:B53"/>
    <mergeCell ref="C50:C53"/>
    <mergeCell ref="A54:A60"/>
    <mergeCell ref="B54:B60"/>
    <mergeCell ref="C54:C60"/>
    <mergeCell ref="A1:H1"/>
    <mergeCell ref="A22:A25"/>
    <mergeCell ref="B22:B25"/>
    <mergeCell ref="C22:C25"/>
    <mergeCell ref="B26:B28"/>
    <mergeCell ref="C26:C28"/>
    <mergeCell ref="D11:D19"/>
    <mergeCell ref="E11:E19"/>
    <mergeCell ref="B6:D6"/>
    <mergeCell ref="B7:C7"/>
    <mergeCell ref="F11:F21"/>
    <mergeCell ref="F29:F32"/>
    <mergeCell ref="G29:G32"/>
    <mergeCell ref="A26:A28"/>
    <mergeCell ref="A11:A21"/>
    <mergeCell ref="B11:B21"/>
    <mergeCell ref="A29:A32"/>
    <mergeCell ref="B29:B32"/>
    <mergeCell ref="C29:C32"/>
  </mergeCells>
  <conditionalFormatting sqref="G11:G60">
    <cfRule type="expression" dxfId="2" priority="2">
      <formula>G11:G60="No answer"</formula>
    </cfRule>
  </conditionalFormatting>
  <conditionalFormatting sqref="B7:C7">
    <cfRule type="dataBar" priority="1">
      <dataBar>
        <cfvo type="num" val="0"/>
        <cfvo type="num" val="100"/>
        <color rgb="FF007C6B"/>
      </dataBar>
    </cfRule>
  </conditionalFormatting>
  <dataValidations count="2">
    <dataValidation type="list" allowBlank="1" showInputMessage="1" showErrorMessage="1" sqref="F43:F45 F11:F21 F26:F28" xr:uid="{00000000-0002-0000-0500-000000000000}">
      <formula1>three</formula1>
    </dataValidation>
    <dataValidation type="list" allowBlank="1" showInputMessage="1" showErrorMessage="1" sqref="F22:F25 F46:F60 F29:F42" xr:uid="{00000000-0002-0000-0500-000001000000}">
      <formula1>Four</formula1>
    </dataValidation>
  </dataValidations>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XFC28"/>
  <sheetViews>
    <sheetView workbookViewId="0">
      <selection activeCell="F24" sqref="F24:F28"/>
    </sheetView>
  </sheetViews>
  <sheetFormatPr defaultColWidth="0" defaultRowHeight="14.5" zeroHeight="1" x14ac:dyDescent="0.35"/>
  <cols>
    <col min="1" max="1" width="15.7265625" style="376" customWidth="1"/>
    <col min="2" max="2" width="31.26953125" style="376" customWidth="1"/>
    <col min="3" max="3" width="30.453125" style="376" customWidth="1"/>
    <col min="4" max="4" width="37.26953125" style="376" customWidth="1"/>
    <col min="5" max="5" width="10.453125" style="376" customWidth="1"/>
    <col min="6" max="6" width="10.1796875" style="376" customWidth="1"/>
    <col min="7" max="7" width="11.453125" style="376" customWidth="1"/>
    <col min="8" max="8" width="18.26953125" style="376" customWidth="1"/>
    <col min="9" max="16383" width="9.1796875" style="376" hidden="1"/>
    <col min="16384" max="16384" width="2" style="376" hidden="1"/>
  </cols>
  <sheetData>
    <row r="1" spans="1:8" ht="32" thickTop="1" thickBot="1" x14ac:dyDescent="0.75">
      <c r="A1" s="782" t="s">
        <v>620</v>
      </c>
      <c r="B1" s="783"/>
      <c r="C1" s="783"/>
      <c r="D1" s="783"/>
      <c r="E1" s="783"/>
      <c r="F1" s="783"/>
      <c r="G1" s="783"/>
      <c r="H1" s="784"/>
    </row>
    <row r="2" spans="1:8" ht="15" thickTop="1" x14ac:dyDescent="0.35">
      <c r="A2" s="348" t="s">
        <v>530</v>
      </c>
      <c r="B2" s="347" t="s">
        <v>619</v>
      </c>
      <c r="C2" s="395"/>
      <c r="D2" s="395"/>
      <c r="E2" s="395"/>
      <c r="F2" s="395"/>
      <c r="G2" s="395"/>
      <c r="H2" s="394"/>
    </row>
    <row r="3" spans="1:8" x14ac:dyDescent="0.35">
      <c r="A3" s="344" t="s">
        <v>388</v>
      </c>
      <c r="B3" s="393" t="s">
        <v>528</v>
      </c>
      <c r="C3" s="392"/>
      <c r="D3" s="392"/>
      <c r="E3" s="392"/>
      <c r="F3" s="392"/>
      <c r="G3" s="392"/>
      <c r="H3" s="391"/>
    </row>
    <row r="4" spans="1:8" x14ac:dyDescent="0.35">
      <c r="A4" s="344" t="s">
        <v>387</v>
      </c>
      <c r="B4" s="393" t="s">
        <v>373</v>
      </c>
      <c r="C4" s="392"/>
      <c r="D4" s="392"/>
      <c r="E4" s="392"/>
      <c r="F4" s="392"/>
      <c r="G4" s="392"/>
      <c r="H4" s="391"/>
    </row>
    <row r="5" spans="1:8" ht="15" thickBot="1" x14ac:dyDescent="0.4">
      <c r="A5" s="340" t="s">
        <v>526</v>
      </c>
      <c r="B5" s="390" t="s">
        <v>593</v>
      </c>
      <c r="C5" s="389"/>
      <c r="D5" s="389"/>
      <c r="E5" s="389"/>
      <c r="F5" s="389"/>
      <c r="G5" s="389"/>
      <c r="H5" s="388"/>
    </row>
    <row r="6" spans="1:8" ht="23.25" customHeight="1" x14ac:dyDescent="0.35">
      <c r="A6" s="387"/>
      <c r="B6" s="779" t="s">
        <v>525</v>
      </c>
      <c r="C6" s="780"/>
      <c r="D6" s="781"/>
      <c r="E6" s="335"/>
      <c r="F6" s="335"/>
      <c r="G6" s="372"/>
      <c r="H6" s="385"/>
    </row>
    <row r="7" spans="1:8" ht="21.5" thickBot="1" x14ac:dyDescent="0.4">
      <c r="A7" s="386"/>
      <c r="B7" s="837">
        <f>(SUM(G10:G28))</f>
        <v>0</v>
      </c>
      <c r="C7" s="838"/>
      <c r="D7" s="332" t="s">
        <v>8</v>
      </c>
      <c r="E7" s="331"/>
      <c r="F7" s="331"/>
      <c r="G7" s="371"/>
      <c r="H7" s="385"/>
    </row>
    <row r="8" spans="1:8" ht="15" thickBot="1" x14ac:dyDescent="0.4">
      <c r="A8" s="370"/>
      <c r="B8" s="368"/>
      <c r="C8" s="368"/>
      <c r="D8" s="368"/>
      <c r="E8" s="369"/>
      <c r="F8" s="368"/>
      <c r="G8" s="367"/>
      <c r="H8" s="385"/>
    </row>
    <row r="9" spans="1:8" ht="15" thickBot="1" x14ac:dyDescent="0.4">
      <c r="A9" s="323" t="s">
        <v>34</v>
      </c>
      <c r="B9" s="324" t="s">
        <v>524</v>
      </c>
      <c r="C9" s="325" t="s">
        <v>523</v>
      </c>
      <c r="D9" s="324" t="s">
        <v>522</v>
      </c>
      <c r="E9" s="323" t="s">
        <v>82</v>
      </c>
      <c r="F9" s="323" t="s">
        <v>24</v>
      </c>
      <c r="G9" s="323" t="s">
        <v>8</v>
      </c>
      <c r="H9" s="322" t="s">
        <v>229</v>
      </c>
    </row>
    <row r="10" spans="1:8" ht="48.5" thickBot="1" x14ac:dyDescent="0.4">
      <c r="A10" s="847">
        <v>1</v>
      </c>
      <c r="B10" s="842" t="s">
        <v>618</v>
      </c>
      <c r="C10" s="842" t="s">
        <v>617</v>
      </c>
      <c r="D10" s="384" t="s">
        <v>616</v>
      </c>
      <c r="E10" s="843">
        <v>25</v>
      </c>
      <c r="F10" s="819"/>
      <c r="G10" s="844" t="str">
        <f>IF(F10="","No answer",(IF(F10="a",25,(IF(F10="b",10,(IF(F10="C",0,"Error")))))))</f>
        <v>No answer</v>
      </c>
      <c r="H10" s="421"/>
    </row>
    <row r="11" spans="1:8" ht="15" thickBot="1" x14ac:dyDescent="0.4">
      <c r="A11" s="847"/>
      <c r="B11" s="842"/>
      <c r="C11" s="842"/>
      <c r="D11" s="383" t="s">
        <v>615</v>
      </c>
      <c r="E11" s="843"/>
      <c r="F11" s="820"/>
      <c r="G11" s="845"/>
      <c r="H11" s="422"/>
    </row>
    <row r="12" spans="1:8" ht="24.5" thickBot="1" x14ac:dyDescent="0.4">
      <c r="A12" s="847"/>
      <c r="B12" s="842"/>
      <c r="C12" s="842"/>
      <c r="D12" s="383" t="s">
        <v>614</v>
      </c>
      <c r="E12" s="843"/>
      <c r="F12" s="820"/>
      <c r="G12" s="845"/>
      <c r="H12" s="422"/>
    </row>
    <row r="13" spans="1:8" ht="15" thickBot="1" x14ac:dyDescent="0.4">
      <c r="A13" s="847"/>
      <c r="B13" s="842"/>
      <c r="C13" s="842"/>
      <c r="D13" s="383" t="s">
        <v>613</v>
      </c>
      <c r="E13" s="843"/>
      <c r="F13" s="820"/>
      <c r="G13" s="845"/>
      <c r="H13" s="422"/>
    </row>
    <row r="14" spans="1:8" ht="15" thickBot="1" x14ac:dyDescent="0.4">
      <c r="A14" s="847"/>
      <c r="B14" s="842"/>
      <c r="C14" s="842"/>
      <c r="D14" s="383" t="s">
        <v>612</v>
      </c>
      <c r="E14" s="843"/>
      <c r="F14" s="820"/>
      <c r="G14" s="845"/>
      <c r="H14" s="422"/>
    </row>
    <row r="15" spans="1:8" ht="15" thickBot="1" x14ac:dyDescent="0.4">
      <c r="A15" s="847"/>
      <c r="B15" s="842"/>
      <c r="C15" s="842"/>
      <c r="D15" s="382" t="s">
        <v>611</v>
      </c>
      <c r="E15" s="843"/>
      <c r="F15" s="820"/>
      <c r="G15" s="845"/>
      <c r="H15" s="422"/>
    </row>
    <row r="16" spans="1:8" ht="48.5" thickBot="1" x14ac:dyDescent="0.4">
      <c r="A16" s="847"/>
      <c r="B16" s="842"/>
      <c r="C16" s="842"/>
      <c r="D16" s="378" t="s">
        <v>47</v>
      </c>
      <c r="E16" s="377">
        <v>10</v>
      </c>
      <c r="F16" s="820"/>
      <c r="G16" s="845"/>
      <c r="H16" s="422"/>
    </row>
    <row r="17" spans="1:8" ht="48.5" thickBot="1" x14ac:dyDescent="0.4">
      <c r="A17" s="847"/>
      <c r="B17" s="842"/>
      <c r="C17" s="842"/>
      <c r="D17" s="378" t="s">
        <v>48</v>
      </c>
      <c r="E17" s="377">
        <v>0</v>
      </c>
      <c r="F17" s="821"/>
      <c r="G17" s="846"/>
      <c r="H17" s="423"/>
    </row>
    <row r="18" spans="1:8" ht="60.5" thickBot="1" x14ac:dyDescent="0.4">
      <c r="A18" s="847">
        <v>2</v>
      </c>
      <c r="B18" s="842" t="s">
        <v>610</v>
      </c>
      <c r="C18" s="381" t="s">
        <v>609</v>
      </c>
      <c r="D18" s="842" t="s">
        <v>608</v>
      </c>
      <c r="E18" s="843">
        <v>25</v>
      </c>
      <c r="F18" s="819"/>
      <c r="G18" s="844" t="str">
        <f>IF(F18="","No answer",(IF(F18="a",25,(IF(F18="b",25,(IF(F18="C",10,(IF(F18="d",0,"Error")))))))))</f>
        <v>No answer</v>
      </c>
      <c r="H18" s="421"/>
    </row>
    <row r="19" spans="1:8" ht="15" thickBot="1" x14ac:dyDescent="0.4">
      <c r="A19" s="847"/>
      <c r="B19" s="842"/>
      <c r="C19" s="380" t="s">
        <v>607</v>
      </c>
      <c r="D19" s="842"/>
      <c r="E19" s="843"/>
      <c r="F19" s="820"/>
      <c r="G19" s="845"/>
      <c r="H19" s="422"/>
    </row>
    <row r="20" spans="1:8" ht="15" thickBot="1" x14ac:dyDescent="0.4">
      <c r="A20" s="847"/>
      <c r="B20" s="842"/>
      <c r="C20" s="380" t="s">
        <v>606</v>
      </c>
      <c r="D20" s="842"/>
      <c r="E20" s="843"/>
      <c r="F20" s="820"/>
      <c r="G20" s="845"/>
      <c r="H20" s="422"/>
    </row>
    <row r="21" spans="1:8" ht="24.5" thickBot="1" x14ac:dyDescent="0.4">
      <c r="A21" s="847"/>
      <c r="B21" s="842"/>
      <c r="C21" s="380" t="s">
        <v>605</v>
      </c>
      <c r="D21" s="378" t="s">
        <v>604</v>
      </c>
      <c r="E21" s="377">
        <v>25</v>
      </c>
      <c r="F21" s="820"/>
      <c r="G21" s="845"/>
      <c r="H21" s="422"/>
    </row>
    <row r="22" spans="1:8" ht="36.5" thickBot="1" x14ac:dyDescent="0.4">
      <c r="A22" s="847"/>
      <c r="B22" s="842"/>
      <c r="C22" s="380" t="s">
        <v>603</v>
      </c>
      <c r="D22" s="378" t="s">
        <v>241</v>
      </c>
      <c r="E22" s="377">
        <v>10</v>
      </c>
      <c r="F22" s="820"/>
      <c r="G22" s="845"/>
      <c r="H22" s="422"/>
    </row>
    <row r="23" spans="1:8" ht="36.5" thickBot="1" x14ac:dyDescent="0.4">
      <c r="A23" s="847"/>
      <c r="B23" s="842"/>
      <c r="C23" s="379" t="s">
        <v>602</v>
      </c>
      <c r="D23" s="378" t="s">
        <v>242</v>
      </c>
      <c r="E23" s="377">
        <v>0</v>
      </c>
      <c r="F23" s="821"/>
      <c r="G23" s="846"/>
      <c r="H23" s="423"/>
    </row>
    <row r="24" spans="1:8" ht="24.5" thickBot="1" x14ac:dyDescent="0.4">
      <c r="A24" s="847">
        <v>3</v>
      </c>
      <c r="B24" s="842" t="s">
        <v>601</v>
      </c>
      <c r="C24" s="848" t="s">
        <v>600</v>
      </c>
      <c r="D24" s="378" t="s">
        <v>599</v>
      </c>
      <c r="E24" s="377">
        <v>50</v>
      </c>
      <c r="F24" s="819"/>
      <c r="G24" s="844" t="str">
        <f>IF(F24="","No Answer",(IF(F24="a",50,(IF(F24="b",50,(IF(F24="c",25,(IF(F24="d",10,(IF(F24="e",0,"error")))))))))))</f>
        <v>No Answer</v>
      </c>
      <c r="H24" s="421"/>
    </row>
    <row r="25" spans="1:8" ht="24.5" thickBot="1" x14ac:dyDescent="0.4">
      <c r="A25" s="847"/>
      <c r="B25" s="842"/>
      <c r="C25" s="848"/>
      <c r="D25" s="378" t="s">
        <v>243</v>
      </c>
      <c r="E25" s="377">
        <v>50</v>
      </c>
      <c r="F25" s="820"/>
      <c r="G25" s="845"/>
      <c r="H25" s="422"/>
    </row>
    <row r="26" spans="1:8" ht="36.5" thickBot="1" x14ac:dyDescent="0.4">
      <c r="A26" s="847"/>
      <c r="B26" s="842"/>
      <c r="C26" s="848"/>
      <c r="D26" s="378" t="s">
        <v>598</v>
      </c>
      <c r="E26" s="377">
        <v>25</v>
      </c>
      <c r="F26" s="820"/>
      <c r="G26" s="845"/>
      <c r="H26" s="422"/>
    </row>
    <row r="27" spans="1:8" ht="60.5" thickBot="1" x14ac:dyDescent="0.4">
      <c r="A27" s="847"/>
      <c r="B27" s="842"/>
      <c r="C27" s="848"/>
      <c r="D27" s="378" t="s">
        <v>597</v>
      </c>
      <c r="E27" s="377">
        <v>10</v>
      </c>
      <c r="F27" s="820"/>
      <c r="G27" s="845"/>
      <c r="H27" s="422"/>
    </row>
    <row r="28" spans="1:8" ht="48.75" customHeight="1" thickBot="1" x14ac:dyDescent="0.4">
      <c r="A28" s="847"/>
      <c r="B28" s="842"/>
      <c r="C28" s="848"/>
      <c r="D28" s="378" t="s">
        <v>596</v>
      </c>
      <c r="E28" s="377">
        <v>0</v>
      </c>
      <c r="F28" s="821"/>
      <c r="G28" s="846"/>
      <c r="H28" s="423"/>
    </row>
  </sheetData>
  <sheetProtection selectLockedCells="1"/>
  <mergeCells count="20">
    <mergeCell ref="G24:G28"/>
    <mergeCell ref="G18:G23"/>
    <mergeCell ref="G10:G17"/>
    <mergeCell ref="A24:A28"/>
    <mergeCell ref="B24:B28"/>
    <mergeCell ref="C24:C28"/>
    <mergeCell ref="A10:A17"/>
    <mergeCell ref="B10:B17"/>
    <mergeCell ref="C10:C17"/>
    <mergeCell ref="A18:A23"/>
    <mergeCell ref="B18:B23"/>
    <mergeCell ref="F24:F28"/>
    <mergeCell ref="F18:F23"/>
    <mergeCell ref="F10:F17"/>
    <mergeCell ref="D18:D20"/>
    <mergeCell ref="E18:E20"/>
    <mergeCell ref="E10:E15"/>
    <mergeCell ref="A1:H1"/>
    <mergeCell ref="B6:D6"/>
    <mergeCell ref="B7:C7"/>
  </mergeCells>
  <conditionalFormatting sqref="G10:G28">
    <cfRule type="expression" dxfId="1" priority="2">
      <formula>G10:G60="No answer"</formula>
    </cfRule>
  </conditionalFormatting>
  <conditionalFormatting sqref="B7:C7">
    <cfRule type="dataBar" priority="1">
      <dataBar>
        <cfvo type="num" val="0"/>
        <cfvo type="num" val="100"/>
        <color rgb="FF007C68"/>
      </dataBar>
    </cfRule>
  </conditionalFormatting>
  <dataValidations count="3">
    <dataValidation type="list" allowBlank="1" showInputMessage="1" showErrorMessage="1" sqref="F24:F28" xr:uid="{00000000-0002-0000-0600-000000000000}">
      <formula1>Five</formula1>
    </dataValidation>
    <dataValidation type="list" allowBlank="1" showInputMessage="1" showErrorMessage="1" sqref="F18:F23" xr:uid="{00000000-0002-0000-0600-000001000000}">
      <formula1>Four</formula1>
    </dataValidation>
    <dataValidation type="list" allowBlank="1" showInputMessage="1" showErrorMessage="1" sqref="F10" xr:uid="{00000000-0002-0000-0600-000002000000}">
      <formula1>three</formula1>
    </dataValidation>
  </dataValidations>
  <pageMargins left="0.7" right="0.7" top="0.75" bottom="0.75" header="0.3" footer="0.3"/>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XFC38"/>
  <sheetViews>
    <sheetView workbookViewId="0">
      <selection activeCell="F28" sqref="F28:F30"/>
    </sheetView>
  </sheetViews>
  <sheetFormatPr defaultColWidth="0" defaultRowHeight="14.5" zeroHeight="1" x14ac:dyDescent="0.35"/>
  <cols>
    <col min="1" max="1" width="14.7265625" style="216" customWidth="1"/>
    <col min="2" max="2" width="34.453125" style="216" customWidth="1"/>
    <col min="3" max="3" width="34.1796875" style="216" customWidth="1"/>
    <col min="4" max="4" width="34.7265625" style="216" customWidth="1"/>
    <col min="5" max="5" width="7" style="216" customWidth="1"/>
    <col min="6" max="6" width="9.1796875" style="216" customWidth="1"/>
    <col min="7" max="7" width="12.1796875" style="216" customWidth="1"/>
    <col min="8" max="8" width="21.7265625" style="216" customWidth="1"/>
    <col min="9" max="9" width="9.1796875" style="216" hidden="1"/>
    <col min="10" max="16383" width="9.1796875" hidden="1"/>
    <col min="16384" max="16384" width="2" hidden="1"/>
  </cols>
  <sheetData>
    <row r="1" spans="1:8" customFormat="1" ht="32" thickTop="1" thickBot="1" x14ac:dyDescent="0.75">
      <c r="A1" s="414" t="s">
        <v>666</v>
      </c>
      <c r="B1" s="413"/>
      <c r="C1" s="413"/>
      <c r="D1" s="413"/>
      <c r="E1" s="413"/>
      <c r="F1" s="413"/>
      <c r="G1" s="413"/>
      <c r="H1" s="412"/>
    </row>
    <row r="2" spans="1:8" customFormat="1" ht="15.75" customHeight="1" thickTop="1" x14ac:dyDescent="0.35">
      <c r="A2" s="348" t="s">
        <v>530</v>
      </c>
      <c r="B2" s="411" t="s">
        <v>665</v>
      </c>
      <c r="C2" s="410"/>
      <c r="D2" s="410"/>
      <c r="E2" s="410"/>
      <c r="F2" s="410"/>
      <c r="G2" s="410"/>
      <c r="H2" s="410"/>
    </row>
    <row r="3" spans="1:8" customFormat="1" x14ac:dyDescent="0.35">
      <c r="A3" s="344" t="s">
        <v>388</v>
      </c>
      <c r="B3" s="409" t="s">
        <v>528</v>
      </c>
      <c r="C3" s="408"/>
      <c r="D3" s="408"/>
      <c r="E3" s="408"/>
      <c r="F3" s="408"/>
      <c r="G3" s="408"/>
      <c r="H3" s="408"/>
    </row>
    <row r="4" spans="1:8" customFormat="1" x14ac:dyDescent="0.35">
      <c r="A4" s="344" t="s">
        <v>387</v>
      </c>
      <c r="B4" s="409" t="s">
        <v>373</v>
      </c>
      <c r="C4" s="408"/>
      <c r="D4" s="408"/>
      <c r="E4" s="408"/>
      <c r="F4" s="408"/>
      <c r="G4" s="408"/>
      <c r="H4" s="408"/>
    </row>
    <row r="5" spans="1:8" customFormat="1" ht="15.75" customHeight="1" thickBot="1" x14ac:dyDescent="0.4">
      <c r="A5" s="340" t="s">
        <v>526</v>
      </c>
      <c r="B5" s="407" t="s">
        <v>593</v>
      </c>
      <c r="C5" s="406"/>
      <c r="D5" s="406"/>
      <c r="E5" s="406"/>
      <c r="F5" s="406"/>
      <c r="G5" s="406"/>
      <c r="H5" s="406"/>
    </row>
    <row r="6" spans="1:8" customFormat="1" ht="23.5" x14ac:dyDescent="0.35">
      <c r="A6" s="387"/>
      <c r="B6" s="405" t="s">
        <v>525</v>
      </c>
      <c r="C6" s="404"/>
      <c r="D6" s="403"/>
      <c r="E6" s="335"/>
      <c r="F6" s="335"/>
      <c r="G6" s="372"/>
      <c r="H6" s="372"/>
    </row>
    <row r="7" spans="1:8" customFormat="1" ht="21.5" thickBot="1" x14ac:dyDescent="0.4">
      <c r="A7" s="386"/>
      <c r="B7" s="402">
        <f>(SUM(G10:G38))</f>
        <v>0</v>
      </c>
      <c r="C7" s="401"/>
      <c r="D7" s="332" t="s">
        <v>8</v>
      </c>
      <c r="E7" s="331"/>
      <c r="F7" s="331"/>
      <c r="G7" s="371"/>
      <c r="H7" s="371"/>
    </row>
    <row r="8" spans="1:8" customFormat="1" ht="15" thickBot="1" x14ac:dyDescent="0.4">
      <c r="A8" s="370"/>
      <c r="B8" s="368"/>
      <c r="C8" s="368"/>
      <c r="D8" s="368"/>
      <c r="E8" s="369"/>
      <c r="F8" s="368"/>
      <c r="G8" s="367"/>
      <c r="H8" s="367"/>
    </row>
    <row r="9" spans="1:8" customFormat="1" ht="15" thickBot="1" x14ac:dyDescent="0.4">
      <c r="A9" s="323" t="s">
        <v>34</v>
      </c>
      <c r="B9" s="324" t="s">
        <v>524</v>
      </c>
      <c r="C9" s="325" t="s">
        <v>523</v>
      </c>
      <c r="D9" s="324" t="s">
        <v>522</v>
      </c>
      <c r="E9" s="323" t="s">
        <v>82</v>
      </c>
      <c r="F9" s="323" t="s">
        <v>24</v>
      </c>
      <c r="G9" s="323" t="s">
        <v>8</v>
      </c>
      <c r="H9" s="400" t="s">
        <v>229</v>
      </c>
    </row>
    <row r="10" spans="1:8" customFormat="1" ht="24.5" thickBot="1" x14ac:dyDescent="0.4">
      <c r="A10" s="831">
        <v>1</v>
      </c>
      <c r="B10" s="849" t="s">
        <v>664</v>
      </c>
      <c r="C10" s="850" t="s">
        <v>663</v>
      </c>
      <c r="D10" s="397" t="s">
        <v>637</v>
      </c>
      <c r="E10" s="396">
        <v>10</v>
      </c>
      <c r="F10" s="819"/>
      <c r="G10" s="624" t="str">
        <f>IF(F10="","No answer",(IF(F10="a",10,(IF(F10="b",2,(IF(F10="C",0,"Error")))))))</f>
        <v>No answer</v>
      </c>
      <c r="H10" s="417"/>
    </row>
    <row r="11" spans="1:8" customFormat="1" ht="24.5" thickBot="1" x14ac:dyDescent="0.4">
      <c r="A11" s="831"/>
      <c r="B11" s="849"/>
      <c r="C11" s="850"/>
      <c r="D11" s="397" t="s">
        <v>636</v>
      </c>
      <c r="E11" s="396">
        <v>2</v>
      </c>
      <c r="F11" s="820"/>
      <c r="G11" s="612"/>
      <c r="H11" s="418"/>
    </row>
    <row r="12" spans="1:8" customFormat="1" ht="24.5" thickBot="1" x14ac:dyDescent="0.4">
      <c r="A12" s="831"/>
      <c r="B12" s="849"/>
      <c r="C12" s="850"/>
      <c r="D12" s="397" t="s">
        <v>635</v>
      </c>
      <c r="E12" s="396">
        <v>0</v>
      </c>
      <c r="F12" s="821"/>
      <c r="G12" s="611"/>
      <c r="H12" s="419"/>
    </row>
    <row r="13" spans="1:8" customFormat="1" ht="24.5" thickBot="1" x14ac:dyDescent="0.4">
      <c r="A13" s="840">
        <v>2</v>
      </c>
      <c r="B13" s="850" t="s">
        <v>662</v>
      </c>
      <c r="C13" s="850" t="s">
        <v>661</v>
      </c>
      <c r="D13" s="397" t="s">
        <v>637</v>
      </c>
      <c r="E13" s="396">
        <v>10</v>
      </c>
      <c r="F13" s="819"/>
      <c r="G13" s="624" t="str">
        <f>IF(F13="","No answer",(IF(F13="a",10,(IF(F13="b",2,(IF(F13="C",0,"Error")))))))</f>
        <v>No answer</v>
      </c>
      <c r="H13" s="417"/>
    </row>
    <row r="14" spans="1:8" customFormat="1" ht="24.5" thickBot="1" x14ac:dyDescent="0.4">
      <c r="A14" s="840"/>
      <c r="B14" s="850"/>
      <c r="C14" s="850"/>
      <c r="D14" s="397" t="s">
        <v>636</v>
      </c>
      <c r="E14" s="396">
        <v>2</v>
      </c>
      <c r="F14" s="820"/>
      <c r="G14" s="612"/>
      <c r="H14" s="418"/>
    </row>
    <row r="15" spans="1:8" customFormat="1" ht="24.5" thickBot="1" x14ac:dyDescent="0.4">
      <c r="A15" s="840"/>
      <c r="B15" s="850"/>
      <c r="C15" s="850"/>
      <c r="D15" s="397" t="s">
        <v>635</v>
      </c>
      <c r="E15" s="396">
        <v>0</v>
      </c>
      <c r="F15" s="821"/>
      <c r="G15" s="611"/>
      <c r="H15" s="419"/>
    </row>
    <row r="16" spans="1:8" customFormat="1" ht="15" thickBot="1" x14ac:dyDescent="0.4">
      <c r="A16" s="840">
        <v>3</v>
      </c>
      <c r="B16" s="850" t="s">
        <v>660</v>
      </c>
      <c r="C16" s="850" t="s">
        <v>659</v>
      </c>
      <c r="D16" s="397" t="s">
        <v>658</v>
      </c>
      <c r="E16" s="396">
        <v>10</v>
      </c>
      <c r="F16" s="819"/>
      <c r="G16" s="624" t="str">
        <f>IF(F16="","No answer",(IF(F16="a",10,(IF(F16="b",2,(IF(F16="C",0,"Error")))))))</f>
        <v>No answer</v>
      </c>
      <c r="H16" s="417"/>
    </row>
    <row r="17" spans="1:8" customFormat="1" ht="24.5" thickBot="1" x14ac:dyDescent="0.4">
      <c r="A17" s="840"/>
      <c r="B17" s="850"/>
      <c r="C17" s="850"/>
      <c r="D17" s="397" t="s">
        <v>657</v>
      </c>
      <c r="E17" s="396">
        <v>2</v>
      </c>
      <c r="F17" s="820"/>
      <c r="G17" s="612"/>
      <c r="H17" s="418"/>
    </row>
    <row r="18" spans="1:8" customFormat="1" ht="15" thickBot="1" x14ac:dyDescent="0.4">
      <c r="A18" s="840"/>
      <c r="B18" s="850"/>
      <c r="C18" s="850"/>
      <c r="D18" s="397" t="s">
        <v>656</v>
      </c>
      <c r="E18" s="396">
        <v>0</v>
      </c>
      <c r="F18" s="821"/>
      <c r="G18" s="611"/>
      <c r="H18" s="419"/>
    </row>
    <row r="19" spans="1:8" customFormat="1" ht="15" thickBot="1" x14ac:dyDescent="0.4">
      <c r="A19" s="840">
        <v>4</v>
      </c>
      <c r="B19" s="850" t="s">
        <v>655</v>
      </c>
      <c r="C19" s="399" t="s">
        <v>654</v>
      </c>
      <c r="D19" s="397" t="s">
        <v>653</v>
      </c>
      <c r="E19" s="396">
        <v>10</v>
      </c>
      <c r="F19" s="819"/>
      <c r="G19" s="624" t="str">
        <f>IF(F19="","No answer",(IF(F19="a",10,(IF(F19="b",2,(IF(F19="C",0,"Error")))))))</f>
        <v>No answer</v>
      </c>
      <c r="H19" s="417"/>
    </row>
    <row r="20" spans="1:8" customFormat="1" ht="24.5" thickBot="1" x14ac:dyDescent="0.4">
      <c r="A20" s="840"/>
      <c r="B20" s="850"/>
      <c r="C20" s="398" t="s">
        <v>652</v>
      </c>
      <c r="D20" s="397" t="s">
        <v>651</v>
      </c>
      <c r="E20" s="396">
        <v>2</v>
      </c>
      <c r="F20" s="820"/>
      <c r="G20" s="612"/>
      <c r="H20" s="418"/>
    </row>
    <row r="21" spans="1:8" customFormat="1" ht="15" thickBot="1" x14ac:dyDescent="0.4">
      <c r="A21" s="840"/>
      <c r="B21" s="850"/>
      <c r="C21" s="269"/>
      <c r="D21" s="397" t="s">
        <v>650</v>
      </c>
      <c r="E21" s="396">
        <v>0</v>
      </c>
      <c r="F21" s="821"/>
      <c r="G21" s="611"/>
      <c r="H21" s="419"/>
    </row>
    <row r="22" spans="1:8" customFormat="1" ht="24.5" thickBot="1" x14ac:dyDescent="0.4">
      <c r="A22" s="840">
        <v>5</v>
      </c>
      <c r="B22" s="850" t="s">
        <v>649</v>
      </c>
      <c r="C22" s="850" t="s">
        <v>648</v>
      </c>
      <c r="D22" s="397" t="s">
        <v>647</v>
      </c>
      <c r="E22" s="396">
        <v>10</v>
      </c>
      <c r="F22" s="819"/>
      <c r="G22" s="624" t="str">
        <f>IF(F22="","No answer",(IF(F22="a",10,(IF(F22="b",2,(IF(F22="C",0,"Error")))))))</f>
        <v>No answer</v>
      </c>
      <c r="H22" s="417"/>
    </row>
    <row r="23" spans="1:8" customFormat="1" ht="24.5" thickBot="1" x14ac:dyDescent="0.4">
      <c r="A23" s="840"/>
      <c r="B23" s="850"/>
      <c r="C23" s="850"/>
      <c r="D23" s="397" t="s">
        <v>646</v>
      </c>
      <c r="E23" s="396">
        <v>2</v>
      </c>
      <c r="F23" s="820"/>
      <c r="G23" s="612"/>
      <c r="H23" s="418"/>
    </row>
    <row r="24" spans="1:8" customFormat="1" ht="24.5" thickBot="1" x14ac:dyDescent="0.4">
      <c r="A24" s="840"/>
      <c r="B24" s="850"/>
      <c r="C24" s="850"/>
      <c r="D24" s="397" t="s">
        <v>645</v>
      </c>
      <c r="E24" s="396">
        <v>0</v>
      </c>
      <c r="F24" s="821"/>
      <c r="G24" s="611"/>
      <c r="H24" s="419"/>
    </row>
    <row r="25" spans="1:8" customFormat="1" ht="24.5" thickBot="1" x14ac:dyDescent="0.4">
      <c r="A25" s="840">
        <v>6</v>
      </c>
      <c r="B25" s="850" t="s">
        <v>644</v>
      </c>
      <c r="C25" s="850" t="s">
        <v>643</v>
      </c>
      <c r="D25" s="397" t="s">
        <v>642</v>
      </c>
      <c r="E25" s="396">
        <v>10</v>
      </c>
      <c r="F25" s="819"/>
      <c r="G25" s="624" t="str">
        <f>IF(F25="","No answer",(IF(F25="a",10,(IF(F25="b",2,(IF(F25="C",0,"Error")))))))</f>
        <v>No answer</v>
      </c>
      <c r="H25" s="417"/>
    </row>
    <row r="26" spans="1:8" customFormat="1" ht="24.5" thickBot="1" x14ac:dyDescent="0.4">
      <c r="A26" s="840"/>
      <c r="B26" s="850"/>
      <c r="C26" s="850"/>
      <c r="D26" s="397" t="s">
        <v>641</v>
      </c>
      <c r="E26" s="396">
        <v>2</v>
      </c>
      <c r="F26" s="820"/>
      <c r="G26" s="612"/>
      <c r="H26" s="418"/>
    </row>
    <row r="27" spans="1:8" customFormat="1" ht="24.5" thickBot="1" x14ac:dyDescent="0.4">
      <c r="A27" s="840"/>
      <c r="B27" s="850"/>
      <c r="C27" s="850"/>
      <c r="D27" s="397" t="s">
        <v>640</v>
      </c>
      <c r="E27" s="396">
        <v>0</v>
      </c>
      <c r="F27" s="821"/>
      <c r="G27" s="611"/>
      <c r="H27" s="419"/>
    </row>
    <row r="28" spans="1:8" customFormat="1" ht="24.5" thickBot="1" x14ac:dyDescent="0.4">
      <c r="A28" s="840">
        <v>7</v>
      </c>
      <c r="B28" s="850" t="s">
        <v>639</v>
      </c>
      <c r="C28" s="850" t="s">
        <v>638</v>
      </c>
      <c r="D28" s="397" t="s">
        <v>637</v>
      </c>
      <c r="E28" s="396">
        <v>10</v>
      </c>
      <c r="F28" s="819"/>
      <c r="G28" s="624" t="str">
        <f>IF(F28="","No answer",(IF(F28="a",10,(IF(F28="b",2,(IF(F28="C",0,"Error")))))))</f>
        <v>No answer</v>
      </c>
      <c r="H28" s="417"/>
    </row>
    <row r="29" spans="1:8" customFormat="1" ht="24.5" thickBot="1" x14ac:dyDescent="0.4">
      <c r="A29" s="840"/>
      <c r="B29" s="850"/>
      <c r="C29" s="850"/>
      <c r="D29" s="397" t="s">
        <v>636</v>
      </c>
      <c r="E29" s="396">
        <v>2</v>
      </c>
      <c r="F29" s="820"/>
      <c r="G29" s="612"/>
      <c r="H29" s="418"/>
    </row>
    <row r="30" spans="1:8" customFormat="1" ht="24.5" thickBot="1" x14ac:dyDescent="0.4">
      <c r="A30" s="840"/>
      <c r="B30" s="850"/>
      <c r="C30" s="850"/>
      <c r="D30" s="397" t="s">
        <v>635</v>
      </c>
      <c r="E30" s="396">
        <v>0</v>
      </c>
      <c r="F30" s="821"/>
      <c r="G30" s="611"/>
      <c r="H30" s="419"/>
    </row>
    <row r="31" spans="1:8" customFormat="1" ht="15" thickBot="1" x14ac:dyDescent="0.4">
      <c r="A31" s="840">
        <v>8</v>
      </c>
      <c r="B31" s="850" t="s">
        <v>634</v>
      </c>
      <c r="C31" s="850" t="s">
        <v>633</v>
      </c>
      <c r="D31" s="397" t="s">
        <v>632</v>
      </c>
      <c r="E31" s="396">
        <v>10</v>
      </c>
      <c r="F31" s="819"/>
      <c r="G31" s="624" t="str">
        <f>IF(F31="","No answer",(IF(F31="a",10,(IF(F31="b",2,(IF(F31="C",0,"Error")))))))</f>
        <v>No answer</v>
      </c>
      <c r="H31" s="417"/>
    </row>
    <row r="32" spans="1:8" customFormat="1" ht="24.5" thickBot="1" x14ac:dyDescent="0.4">
      <c r="A32" s="840"/>
      <c r="B32" s="850"/>
      <c r="C32" s="850"/>
      <c r="D32" s="397" t="s">
        <v>631</v>
      </c>
      <c r="E32" s="396">
        <v>2</v>
      </c>
      <c r="F32" s="820"/>
      <c r="G32" s="612"/>
      <c r="H32" s="418"/>
    </row>
    <row r="33" spans="1:8" customFormat="1" ht="15" thickBot="1" x14ac:dyDescent="0.4">
      <c r="A33" s="840"/>
      <c r="B33" s="850"/>
      <c r="C33" s="850"/>
      <c r="D33" s="397" t="s">
        <v>630</v>
      </c>
      <c r="E33" s="396">
        <v>0</v>
      </c>
      <c r="F33" s="821"/>
      <c r="G33" s="611"/>
      <c r="H33" s="419"/>
    </row>
    <row r="34" spans="1:8" customFormat="1" ht="36.5" thickBot="1" x14ac:dyDescent="0.4">
      <c r="A34" s="831">
        <v>9</v>
      </c>
      <c r="B34" s="849" t="s">
        <v>629</v>
      </c>
      <c r="C34" s="850" t="s">
        <v>628</v>
      </c>
      <c r="D34" s="397" t="s">
        <v>627</v>
      </c>
      <c r="E34" s="396">
        <v>10</v>
      </c>
      <c r="F34" s="819"/>
      <c r="G34" s="624" t="str">
        <f>IF(F34="","No answer",(IF(F34="a",10,(IF(F34="b",2,(IF(F34="C",0,"Error")))))))</f>
        <v>No answer</v>
      </c>
      <c r="H34" s="417"/>
    </row>
    <row r="35" spans="1:8" customFormat="1" ht="24.5" thickBot="1" x14ac:dyDescent="0.4">
      <c r="A35" s="831"/>
      <c r="B35" s="849"/>
      <c r="C35" s="850"/>
      <c r="D35" s="397" t="s">
        <v>626</v>
      </c>
      <c r="E35" s="396">
        <v>2</v>
      </c>
      <c r="F35" s="820"/>
      <c r="G35" s="612"/>
      <c r="H35" s="418"/>
    </row>
    <row r="36" spans="1:8" customFormat="1" ht="24.5" thickBot="1" x14ac:dyDescent="0.4">
      <c r="A36" s="831"/>
      <c r="B36" s="849"/>
      <c r="C36" s="850"/>
      <c r="D36" s="397" t="s">
        <v>625</v>
      </c>
      <c r="E36" s="396">
        <v>0</v>
      </c>
      <c r="F36" s="821"/>
      <c r="G36" s="611"/>
      <c r="H36" s="419"/>
    </row>
    <row r="37" spans="1:8" customFormat="1" ht="15" thickBot="1" x14ac:dyDescent="0.4">
      <c r="A37" s="840">
        <v>10</v>
      </c>
      <c r="B37" s="850" t="s">
        <v>624</v>
      </c>
      <c r="C37" s="850" t="s">
        <v>623</v>
      </c>
      <c r="D37" s="397" t="s">
        <v>622</v>
      </c>
      <c r="E37" s="396">
        <v>10</v>
      </c>
      <c r="F37" s="819"/>
      <c r="G37" s="624" t="str">
        <f>IF(F37="","No answer",(IF(F37="a",10,0)))</f>
        <v>No answer</v>
      </c>
      <c r="H37" s="417"/>
    </row>
    <row r="38" spans="1:8" customFormat="1" ht="24.75" customHeight="1" thickBot="1" x14ac:dyDescent="0.4">
      <c r="A38" s="840"/>
      <c r="B38" s="850"/>
      <c r="C38" s="850"/>
      <c r="D38" s="397" t="s">
        <v>621</v>
      </c>
      <c r="E38" s="396">
        <v>0</v>
      </c>
      <c r="F38" s="821"/>
      <c r="G38" s="611"/>
      <c r="H38" s="419"/>
    </row>
  </sheetData>
  <sheetProtection selectLockedCells="1"/>
  <mergeCells count="49">
    <mergeCell ref="G28:G30"/>
    <mergeCell ref="G31:G33"/>
    <mergeCell ref="G34:G36"/>
    <mergeCell ref="G37:G38"/>
    <mergeCell ref="G10:G12"/>
    <mergeCell ref="G13:G15"/>
    <mergeCell ref="G16:G18"/>
    <mergeCell ref="G19:G21"/>
    <mergeCell ref="G22:G24"/>
    <mergeCell ref="G25:G27"/>
    <mergeCell ref="F10:F12"/>
    <mergeCell ref="B34:B36"/>
    <mergeCell ref="C34:C36"/>
    <mergeCell ref="F37:F38"/>
    <mergeCell ref="F34:F36"/>
    <mergeCell ref="F31:F33"/>
    <mergeCell ref="F28:F30"/>
    <mergeCell ref="B16:B18"/>
    <mergeCell ref="C16:C18"/>
    <mergeCell ref="F25:F27"/>
    <mergeCell ref="F22:F24"/>
    <mergeCell ref="F19:F21"/>
    <mergeCell ref="F16:F18"/>
    <mergeCell ref="F13:F15"/>
    <mergeCell ref="A28:A30"/>
    <mergeCell ref="B28:B30"/>
    <mergeCell ref="C28:C30"/>
    <mergeCell ref="A37:A38"/>
    <mergeCell ref="B37:B38"/>
    <mergeCell ref="C37:C38"/>
    <mergeCell ref="A31:A33"/>
    <mergeCell ref="B31:B33"/>
    <mergeCell ref="C31:C33"/>
    <mergeCell ref="A34:A36"/>
    <mergeCell ref="A19:A21"/>
    <mergeCell ref="B19:B21"/>
    <mergeCell ref="A25:A27"/>
    <mergeCell ref="B25:B27"/>
    <mergeCell ref="C25:C27"/>
    <mergeCell ref="A22:A24"/>
    <mergeCell ref="B22:B24"/>
    <mergeCell ref="C22:C24"/>
    <mergeCell ref="A16:A18"/>
    <mergeCell ref="A10:A12"/>
    <mergeCell ref="B10:B12"/>
    <mergeCell ref="C10:C12"/>
    <mergeCell ref="A13:A15"/>
    <mergeCell ref="B13:B15"/>
    <mergeCell ref="C13:C15"/>
  </mergeCells>
  <conditionalFormatting sqref="B7:C7">
    <cfRule type="dataBar" priority="2">
      <dataBar>
        <cfvo type="num" val="0"/>
        <cfvo type="num" val="100"/>
        <color rgb="FF007C6B"/>
      </dataBar>
    </cfRule>
  </conditionalFormatting>
  <conditionalFormatting sqref="G10:G38">
    <cfRule type="expression" dxfId="0" priority="1">
      <formula>G10:G38="No answer"</formula>
    </cfRule>
  </conditionalFormatting>
  <dataValidations count="2">
    <dataValidation type="list" allowBlank="1" showInputMessage="1" showErrorMessage="1" sqref="F37:F38" xr:uid="{00000000-0002-0000-0700-000000000000}">
      <formula1>two</formula1>
    </dataValidation>
    <dataValidation type="list" allowBlank="1" showInputMessage="1" showErrorMessage="1" sqref="F10:F36" xr:uid="{00000000-0002-0000-0700-000001000000}">
      <formula1>three</formula1>
    </dataValidation>
  </dataValidations>
  <pageMargins left="0.7" right="0.7" top="0.75" bottom="0.75" header="0.3" footer="0.3"/>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H93"/>
  <sheetViews>
    <sheetView workbookViewId="0">
      <selection activeCell="A30" sqref="A30"/>
    </sheetView>
  </sheetViews>
  <sheetFormatPr defaultColWidth="8.7265625" defaultRowHeight="14.5" x14ac:dyDescent="0.35"/>
  <cols>
    <col min="1" max="1" width="26.1796875" style="1" customWidth="1"/>
    <col min="2" max="2" width="19" style="1" customWidth="1"/>
    <col min="3" max="3" width="22" style="1" customWidth="1"/>
    <col min="4" max="4" width="11.1796875" style="1" customWidth="1"/>
    <col min="5" max="5" width="12.453125" style="1" customWidth="1"/>
    <col min="6" max="6" width="19.453125" style="1" customWidth="1"/>
    <col min="7" max="7" width="15.7265625" style="1" customWidth="1"/>
    <col min="8" max="8" width="13" style="1" customWidth="1"/>
    <col min="9" max="16384" width="8.7265625" style="1"/>
  </cols>
  <sheetData>
    <row r="1" spans="1:8" ht="28.5" x14ac:dyDescent="0.65">
      <c r="A1" s="866" t="s">
        <v>84</v>
      </c>
      <c r="B1" s="866"/>
      <c r="C1" s="866"/>
      <c r="D1" s="866"/>
      <c r="E1" s="866"/>
      <c r="F1" s="866"/>
      <c r="G1" s="866"/>
      <c r="H1" s="866"/>
    </row>
    <row r="2" spans="1:8" ht="15" thickBot="1" x14ac:dyDescent="0.4"/>
    <row r="3" spans="1:8" ht="24" thickBot="1" x14ac:dyDescent="0.4">
      <c r="A3" s="867" t="s">
        <v>16</v>
      </c>
      <c r="B3" s="868"/>
      <c r="C3" s="869">
        <f>'Checklist SRP Standard'!F12</f>
        <v>97.727272727272734</v>
      </c>
      <c r="D3" s="870"/>
      <c r="E3" s="870"/>
      <c r="F3" s="870"/>
      <c r="G3" s="872" t="s">
        <v>8</v>
      </c>
      <c r="H3" s="873"/>
    </row>
    <row r="4" spans="1:8" ht="24" thickBot="1" x14ac:dyDescent="0.55000000000000004">
      <c r="A4" s="867" t="s">
        <v>18</v>
      </c>
      <c r="B4" s="868"/>
      <c r="C4" s="871">
        <f>'Checklist SRP Standard'!F13</f>
        <v>2</v>
      </c>
      <c r="D4" s="871"/>
      <c r="E4" s="871"/>
      <c r="F4" s="871"/>
      <c r="G4" s="872" t="s">
        <v>173</v>
      </c>
      <c r="H4" s="873"/>
    </row>
    <row r="6" spans="1:8" ht="28.5" x14ac:dyDescent="0.65">
      <c r="A6" s="866" t="s">
        <v>81</v>
      </c>
      <c r="B6" s="866"/>
      <c r="C6" s="866"/>
      <c r="D6" s="866"/>
      <c r="E6" s="866"/>
      <c r="F6" s="866"/>
      <c r="G6" s="866"/>
      <c r="H6" s="866"/>
    </row>
    <row r="8" spans="1:8" x14ac:dyDescent="0.35">
      <c r="A8" s="2"/>
      <c r="B8" s="32" t="s">
        <v>128</v>
      </c>
    </row>
    <row r="10" spans="1:8" ht="15" thickBot="1" x14ac:dyDescent="0.4"/>
    <row r="11" spans="1:8" x14ac:dyDescent="0.35">
      <c r="A11" s="16" t="s">
        <v>81</v>
      </c>
      <c r="B11" s="26" t="s">
        <v>82</v>
      </c>
      <c r="C11" s="17" t="s">
        <v>83</v>
      </c>
    </row>
    <row r="12" spans="1:8" ht="15.5" x14ac:dyDescent="0.35">
      <c r="A12" s="14" t="s">
        <v>50</v>
      </c>
      <c r="B12" s="170">
        <f>'Checklist SRP Standard'!AQ20</f>
        <v>1</v>
      </c>
      <c r="C12" s="169">
        <f>'Checklist SRP Standard'!AR20</f>
        <v>0</v>
      </c>
      <c r="D12" s="25">
        <f t="shared" ref="D12:D19" si="0">100%-B12</f>
        <v>0</v>
      </c>
    </row>
    <row r="13" spans="1:8" ht="15.5" x14ac:dyDescent="0.35">
      <c r="A13" s="14" t="s">
        <v>76</v>
      </c>
      <c r="B13" s="170">
        <f>'Checklist SRP Standard'!AQ21</f>
        <v>1</v>
      </c>
      <c r="C13" s="169">
        <f>'Checklist SRP Standard'!AR21</f>
        <v>0</v>
      </c>
      <c r="D13" s="25">
        <f t="shared" si="0"/>
        <v>0</v>
      </c>
    </row>
    <row r="14" spans="1:8" ht="15.5" x14ac:dyDescent="0.35">
      <c r="A14" s="14" t="s">
        <v>77</v>
      </c>
      <c r="B14" s="170">
        <f>'Checklist SRP Standard'!AQ22</f>
        <v>0.8</v>
      </c>
      <c r="C14" s="169">
        <f>'Checklist SRP Standard'!AR22</f>
        <v>2</v>
      </c>
      <c r="D14" s="25">
        <f t="shared" si="0"/>
        <v>0.19999999999999996</v>
      </c>
    </row>
    <row r="15" spans="1:8" ht="15.5" x14ac:dyDescent="0.35">
      <c r="A15" s="14" t="s">
        <v>56</v>
      </c>
      <c r="B15" s="170">
        <f>'Checklist SRP Standard'!AQ23</f>
        <v>1</v>
      </c>
      <c r="C15" s="169">
        <f>'Checklist SRP Standard'!AR23</f>
        <v>0</v>
      </c>
      <c r="D15" s="25">
        <f t="shared" si="0"/>
        <v>0</v>
      </c>
    </row>
    <row r="16" spans="1:8" ht="15.5" x14ac:dyDescent="0.35">
      <c r="A16" s="14" t="s">
        <v>58</v>
      </c>
      <c r="B16" s="170">
        <f>'Checklist SRP Standard'!AQ24</f>
        <v>1</v>
      </c>
      <c r="C16" s="169">
        <f>'Checklist SRP Standard'!AR24</f>
        <v>0</v>
      </c>
      <c r="D16" s="25">
        <f t="shared" si="0"/>
        <v>0</v>
      </c>
    </row>
    <row r="17" spans="1:8" ht="15.5" x14ac:dyDescent="0.35">
      <c r="A17" s="14" t="s">
        <v>59</v>
      </c>
      <c r="B17" s="170">
        <f>'Checklist SRP Standard'!AQ25</f>
        <v>1</v>
      </c>
      <c r="C17" s="169">
        <f>'Checklist SRP Standard'!AR25</f>
        <v>0</v>
      </c>
      <c r="D17" s="25">
        <f t="shared" si="0"/>
        <v>0</v>
      </c>
    </row>
    <row r="18" spans="1:8" ht="15.5" x14ac:dyDescent="0.35">
      <c r="A18" s="14" t="s">
        <v>41</v>
      </c>
      <c r="B18" s="170">
        <f>'Checklist SRP Standard'!AQ26</f>
        <v>1</v>
      </c>
      <c r="C18" s="169">
        <f>'Checklist SRP Standard'!AR26</f>
        <v>0</v>
      </c>
      <c r="D18" s="25">
        <f t="shared" si="0"/>
        <v>0</v>
      </c>
    </row>
    <row r="19" spans="1:8" ht="16" thickBot="1" x14ac:dyDescent="0.4">
      <c r="A19" s="15" t="s">
        <v>78</v>
      </c>
      <c r="B19" s="194">
        <f>'Checklist SRP Standard'!AQ27</f>
        <v>1</v>
      </c>
      <c r="C19" s="195">
        <f>'Checklist SRP Standard'!AR27</f>
        <v>0</v>
      </c>
      <c r="D19" s="25">
        <f t="shared" si="0"/>
        <v>0</v>
      </c>
    </row>
    <row r="24" spans="1:8" ht="28.5" x14ac:dyDescent="0.65">
      <c r="A24" s="866" t="s">
        <v>129</v>
      </c>
      <c r="B24" s="866"/>
      <c r="C24" s="866"/>
      <c r="D24" s="866"/>
      <c r="E24" s="866"/>
      <c r="F24" s="866"/>
      <c r="G24" s="866"/>
      <c r="H24" s="866"/>
    </row>
    <row r="26" spans="1:8" x14ac:dyDescent="0.35">
      <c r="A26" s="2"/>
      <c r="B26" s="32" t="s">
        <v>128</v>
      </c>
    </row>
    <row r="28" spans="1:8" ht="21" x14ac:dyDescent="0.5">
      <c r="A28" s="27" t="s">
        <v>116</v>
      </c>
      <c r="B28" s="3"/>
      <c r="C28" s="5"/>
      <c r="D28" s="27" t="s">
        <v>10</v>
      </c>
      <c r="E28" s="3"/>
      <c r="F28" s="5"/>
    </row>
    <row r="29" spans="1:8" x14ac:dyDescent="0.35">
      <c r="A29" s="6"/>
      <c r="B29" s="4"/>
      <c r="C29" s="7"/>
      <c r="D29" s="6"/>
      <c r="E29" s="4"/>
      <c r="F29" s="7"/>
    </row>
    <row r="30" spans="1:8" ht="18.5" x14ac:dyDescent="0.45">
      <c r="A30" s="12">
        <f>'Checklist SRP Standard'!AA25</f>
        <v>1</v>
      </c>
      <c r="B30" s="8">
        <f>100%-A30</f>
        <v>0</v>
      </c>
      <c r="C30" s="7"/>
      <c r="D30" s="12">
        <f>'Checklist SRP Standard'!AA26</f>
        <v>1</v>
      </c>
      <c r="E30" s="13">
        <f>100%-D30</f>
        <v>0</v>
      </c>
      <c r="F30" s="7"/>
    </row>
    <row r="31" spans="1:8" x14ac:dyDescent="0.35">
      <c r="A31" s="6"/>
      <c r="B31" s="4"/>
      <c r="C31" s="7"/>
      <c r="D31" s="6"/>
      <c r="E31" s="4"/>
      <c r="F31" s="7"/>
    </row>
    <row r="32" spans="1:8" x14ac:dyDescent="0.35">
      <c r="A32" s="6"/>
      <c r="B32" s="4"/>
      <c r="C32" s="7"/>
      <c r="D32" s="6"/>
      <c r="E32" s="4"/>
      <c r="F32" s="7"/>
    </row>
    <row r="33" spans="1:6" x14ac:dyDescent="0.35">
      <c r="A33" s="6"/>
      <c r="B33" s="4"/>
      <c r="C33" s="7"/>
      <c r="D33" s="6"/>
      <c r="E33" s="4"/>
      <c r="F33" s="7"/>
    </row>
    <row r="34" spans="1:6" x14ac:dyDescent="0.35">
      <c r="A34" s="6"/>
      <c r="B34" s="4"/>
      <c r="C34" s="7"/>
      <c r="D34" s="6"/>
      <c r="E34" s="4"/>
      <c r="F34" s="7"/>
    </row>
    <row r="35" spans="1:6" x14ac:dyDescent="0.35">
      <c r="A35" s="20" t="s">
        <v>73</v>
      </c>
      <c r="B35" s="4">
        <f>'Checklist SRP Standard'!AB25</f>
        <v>1</v>
      </c>
      <c r="C35" s="21" t="s">
        <v>74</v>
      </c>
      <c r="D35" s="20" t="s">
        <v>73</v>
      </c>
      <c r="E35" s="4">
        <f>'Checklist SRP Standard'!AB26</f>
        <v>0</v>
      </c>
      <c r="F35" s="21" t="s">
        <v>74</v>
      </c>
    </row>
    <row r="36" spans="1:6" x14ac:dyDescent="0.35">
      <c r="A36" s="9"/>
      <c r="B36" s="10"/>
      <c r="C36" s="11"/>
      <c r="D36" s="9"/>
      <c r="E36" s="10"/>
      <c r="F36" s="11"/>
    </row>
    <row r="37" spans="1:6" ht="21" x14ac:dyDescent="0.5">
      <c r="A37" s="27" t="s">
        <v>11</v>
      </c>
      <c r="B37" s="3"/>
      <c r="C37" s="5"/>
      <c r="D37" s="27" t="s">
        <v>13</v>
      </c>
      <c r="E37" s="3"/>
      <c r="F37" s="5"/>
    </row>
    <row r="38" spans="1:6" x14ac:dyDescent="0.35">
      <c r="A38" s="6"/>
      <c r="B38" s="4"/>
      <c r="C38" s="7"/>
      <c r="D38" s="6"/>
      <c r="E38" s="4"/>
      <c r="F38" s="7"/>
    </row>
    <row r="39" spans="1:6" ht="18.5" x14ac:dyDescent="0.45">
      <c r="A39" s="12">
        <f>'Checklist SRP Standard'!AA27</f>
        <v>1</v>
      </c>
      <c r="B39" s="13">
        <f>100%-A39</f>
        <v>0</v>
      </c>
      <c r="C39" s="7"/>
      <c r="D39" s="12">
        <f>'Checklist SRP Standard'!AA29</f>
        <v>1</v>
      </c>
      <c r="E39" s="13">
        <f>100%-D39</f>
        <v>0</v>
      </c>
      <c r="F39" s="7"/>
    </row>
    <row r="40" spans="1:6" x14ac:dyDescent="0.35">
      <c r="A40" s="6"/>
      <c r="B40" s="4"/>
      <c r="C40" s="7"/>
      <c r="D40" s="6"/>
      <c r="E40" s="4"/>
      <c r="F40" s="7"/>
    </row>
    <row r="41" spans="1:6" x14ac:dyDescent="0.35">
      <c r="A41" s="6"/>
      <c r="B41" s="4"/>
      <c r="C41" s="7"/>
      <c r="D41" s="6"/>
      <c r="E41" s="4"/>
      <c r="F41" s="7"/>
    </row>
    <row r="42" spans="1:6" x14ac:dyDescent="0.35">
      <c r="A42" s="6"/>
      <c r="B42" s="4"/>
      <c r="C42" s="7"/>
      <c r="D42" s="6"/>
      <c r="E42" s="4"/>
      <c r="F42" s="7"/>
    </row>
    <row r="43" spans="1:6" x14ac:dyDescent="0.35">
      <c r="A43" s="6"/>
      <c r="B43" s="4"/>
      <c r="C43" s="7"/>
      <c r="D43" s="6"/>
      <c r="E43" s="4"/>
      <c r="F43" s="7"/>
    </row>
    <row r="44" spans="1:6" x14ac:dyDescent="0.35">
      <c r="A44" s="20" t="s">
        <v>73</v>
      </c>
      <c r="B44" s="4">
        <f>'Checklist SRP Standard'!AB27</f>
        <v>1</v>
      </c>
      <c r="C44" s="21" t="s">
        <v>74</v>
      </c>
      <c r="D44" s="20" t="s">
        <v>73</v>
      </c>
      <c r="E44" s="4">
        <f>'Checklist SRP Standard'!AB29</f>
        <v>0</v>
      </c>
      <c r="F44" s="21" t="s">
        <v>74</v>
      </c>
    </row>
    <row r="45" spans="1:6" x14ac:dyDescent="0.35">
      <c r="A45" s="9"/>
      <c r="B45" s="10"/>
      <c r="C45" s="11"/>
      <c r="D45" s="9"/>
      <c r="E45" s="10"/>
      <c r="F45" s="11"/>
    </row>
    <row r="46" spans="1:6" ht="21" x14ac:dyDescent="0.5">
      <c r="A46" s="27" t="s">
        <v>15</v>
      </c>
      <c r="B46" s="3"/>
      <c r="C46" s="5"/>
    </row>
    <row r="47" spans="1:6" x14ac:dyDescent="0.35">
      <c r="A47" s="6"/>
      <c r="B47" s="4"/>
      <c r="C47" s="7"/>
    </row>
    <row r="48" spans="1:6" ht="18.5" x14ac:dyDescent="0.45">
      <c r="A48" s="12">
        <f>'Checklist SRP Standard'!AA31</f>
        <v>1</v>
      </c>
      <c r="B48" s="13">
        <f>100%-A48</f>
        <v>0</v>
      </c>
      <c r="C48" s="7"/>
    </row>
    <row r="49" spans="1:6" x14ac:dyDescent="0.35">
      <c r="A49" s="6"/>
      <c r="B49" s="4"/>
      <c r="C49" s="7"/>
    </row>
    <row r="50" spans="1:6" x14ac:dyDescent="0.35">
      <c r="A50" s="6"/>
      <c r="B50" s="4"/>
      <c r="C50" s="7"/>
    </row>
    <row r="51" spans="1:6" x14ac:dyDescent="0.35">
      <c r="A51" s="6"/>
      <c r="B51" s="4"/>
      <c r="C51" s="7"/>
    </row>
    <row r="52" spans="1:6" x14ac:dyDescent="0.35">
      <c r="A52" s="6"/>
      <c r="B52" s="4"/>
      <c r="C52" s="7"/>
    </row>
    <row r="53" spans="1:6" x14ac:dyDescent="0.35">
      <c r="A53" s="20" t="s">
        <v>73</v>
      </c>
      <c r="B53" s="4">
        <f>'Checklist SRP Standard'!AB31</f>
        <v>0</v>
      </c>
      <c r="C53" s="21" t="s">
        <v>74</v>
      </c>
    </row>
    <row r="54" spans="1:6" x14ac:dyDescent="0.35">
      <c r="A54" s="9"/>
      <c r="B54" s="10"/>
      <c r="C54" s="11"/>
    </row>
    <row r="56" spans="1:6" hidden="1" x14ac:dyDescent="0.35"/>
    <row r="57" spans="1:6" hidden="1" x14ac:dyDescent="0.35"/>
    <row r="58" spans="1:6" ht="21" hidden="1" x14ac:dyDescent="0.5">
      <c r="A58" s="27" t="s">
        <v>12</v>
      </c>
      <c r="B58" s="3"/>
      <c r="C58" s="5"/>
      <c r="D58" s="27" t="s">
        <v>14</v>
      </c>
      <c r="E58" s="3"/>
      <c r="F58" s="5"/>
    </row>
    <row r="59" spans="1:6" hidden="1" x14ac:dyDescent="0.35">
      <c r="A59" s="6"/>
      <c r="B59" s="4"/>
      <c r="C59" s="7"/>
      <c r="D59" s="6"/>
      <c r="E59" s="4"/>
      <c r="F59" s="7"/>
    </row>
    <row r="60" spans="1:6" ht="18.5" hidden="1" x14ac:dyDescent="0.45">
      <c r="A60" s="12">
        <f>'Checklist SRP Standard'!AA28</f>
        <v>1</v>
      </c>
      <c r="B60" s="13">
        <f>100%-A60</f>
        <v>0</v>
      </c>
      <c r="C60" s="7"/>
      <c r="D60" s="12">
        <f>'Checklist SRP Standard'!AA30</f>
        <v>0.875</v>
      </c>
      <c r="E60" s="13">
        <f>100%-D60</f>
        <v>0.125</v>
      </c>
      <c r="F60" s="7"/>
    </row>
    <row r="61" spans="1:6" hidden="1" x14ac:dyDescent="0.35">
      <c r="A61" s="6"/>
      <c r="B61" s="4"/>
      <c r="C61" s="7"/>
      <c r="D61" s="6"/>
      <c r="E61" s="4"/>
      <c r="F61" s="7"/>
    </row>
    <row r="62" spans="1:6" hidden="1" x14ac:dyDescent="0.35">
      <c r="A62" s="6"/>
      <c r="B62" s="4"/>
      <c r="C62" s="7"/>
      <c r="D62" s="6"/>
      <c r="E62" s="4"/>
      <c r="F62" s="7"/>
    </row>
    <row r="63" spans="1:6" hidden="1" x14ac:dyDescent="0.35">
      <c r="A63" s="6"/>
      <c r="B63" s="4"/>
      <c r="C63" s="7"/>
      <c r="D63" s="6"/>
      <c r="E63" s="4"/>
      <c r="F63" s="7"/>
    </row>
    <row r="64" spans="1:6" s="215" customFormat="1" hidden="1" x14ac:dyDescent="0.35">
      <c r="A64" s="6"/>
      <c r="B64" s="4"/>
      <c r="C64" s="7"/>
      <c r="D64" s="6"/>
      <c r="E64" s="4"/>
      <c r="F64" s="7"/>
    </row>
    <row r="65" spans="1:8" s="215" customFormat="1" hidden="1" x14ac:dyDescent="0.35">
      <c r="A65" s="20" t="s">
        <v>73</v>
      </c>
      <c r="B65" s="4">
        <f>'Checklist SRP Standard'!AB28</f>
        <v>0</v>
      </c>
      <c r="C65" s="21" t="s">
        <v>74</v>
      </c>
      <c r="D65" s="20" t="s">
        <v>73</v>
      </c>
      <c r="E65" s="4">
        <f>'Checklist SRP Standard'!AB30</f>
        <v>1</v>
      </c>
      <c r="F65" s="21" t="s">
        <v>74</v>
      </c>
    </row>
    <row r="66" spans="1:8" s="215" customFormat="1" hidden="1" x14ac:dyDescent="0.35">
      <c r="A66" s="9"/>
      <c r="B66" s="10"/>
      <c r="C66" s="11"/>
      <c r="D66" s="9"/>
      <c r="E66" s="10"/>
      <c r="F66" s="11"/>
    </row>
    <row r="67" spans="1:8" s="215" customFormat="1" hidden="1" x14ac:dyDescent="0.35">
      <c r="A67" s="4"/>
      <c r="B67" s="4"/>
      <c r="C67" s="4"/>
    </row>
    <row r="68" spans="1:8" s="215" customFormat="1" hidden="1" x14ac:dyDescent="0.35">
      <c r="A68" s="4"/>
      <c r="B68" s="4"/>
      <c r="C68" s="4"/>
    </row>
    <row r="69" spans="1:8" s="215" customFormat="1" hidden="1" x14ac:dyDescent="0.35">
      <c r="A69" s="4"/>
      <c r="B69" s="4"/>
      <c r="C69" s="4"/>
    </row>
    <row r="70" spans="1:8" s="215" customFormat="1" hidden="1" x14ac:dyDescent="0.35">
      <c r="A70" s="4"/>
      <c r="B70" s="4"/>
      <c r="C70" s="4"/>
    </row>
    <row r="71" spans="1:8" s="215" customFormat="1" hidden="1" x14ac:dyDescent="0.35">
      <c r="A71" s="4"/>
      <c r="B71" s="4"/>
      <c r="C71" s="4"/>
    </row>
    <row r="72" spans="1:8" s="215" customFormat="1" x14ac:dyDescent="0.35">
      <c r="A72" s="4"/>
      <c r="B72" s="4"/>
      <c r="C72" s="4"/>
    </row>
    <row r="73" spans="1:8" s="215" customFormat="1" x14ac:dyDescent="0.35">
      <c r="A73" s="4"/>
      <c r="B73" s="4"/>
      <c r="C73" s="4"/>
    </row>
    <row r="75" spans="1:8" ht="28.5" x14ac:dyDescent="0.65">
      <c r="A75" s="866" t="s">
        <v>244</v>
      </c>
      <c r="B75" s="866"/>
      <c r="C75" s="866"/>
      <c r="D75" s="866"/>
      <c r="E75" s="866"/>
      <c r="F75" s="866"/>
      <c r="G75" s="866"/>
      <c r="H75" s="866"/>
    </row>
    <row r="77" spans="1:8" ht="15" thickBot="1" x14ac:dyDescent="0.4">
      <c r="A77" s="215"/>
      <c r="B77" s="215"/>
    </row>
    <row r="78" spans="1:8" x14ac:dyDescent="0.35">
      <c r="A78" s="856" t="s">
        <v>204</v>
      </c>
      <c r="B78" s="863" t="s">
        <v>216</v>
      </c>
      <c r="C78" s="864"/>
      <c r="D78" s="865"/>
      <c r="E78" s="234" t="str">
        <f>IF('Indicator Dashboard'!D7="","",'Indicator Dashboard'!D7)</f>
        <v/>
      </c>
      <c r="F78" s="204" t="s">
        <v>217</v>
      </c>
      <c r="G78" s="205"/>
      <c r="H78" s="210"/>
    </row>
    <row r="79" spans="1:8" x14ac:dyDescent="0.35">
      <c r="A79" s="855"/>
      <c r="B79" s="860"/>
      <c r="C79" s="861"/>
      <c r="D79" s="862"/>
      <c r="E79" s="235" t="str">
        <f>IF('Indicator Dashboard'!D8="","",'Indicator Dashboard'!D8)</f>
        <v/>
      </c>
      <c r="F79" s="206" t="s">
        <v>218</v>
      </c>
      <c r="G79" s="207"/>
      <c r="H79" s="200"/>
    </row>
    <row r="80" spans="1:8" x14ac:dyDescent="0.35">
      <c r="A80" s="854" t="s">
        <v>205</v>
      </c>
      <c r="B80" s="860" t="s">
        <v>219</v>
      </c>
      <c r="C80" s="861"/>
      <c r="D80" s="862"/>
      <c r="E80" s="235" t="str">
        <f>IF('Indicator Dashboard'!D9="","",'Indicator Dashboard'!D9)</f>
        <v/>
      </c>
      <c r="F80" s="206" t="s">
        <v>230</v>
      </c>
      <c r="G80" s="207"/>
      <c r="H80" s="200"/>
    </row>
    <row r="81" spans="1:8" x14ac:dyDescent="0.35">
      <c r="A81" s="855"/>
      <c r="B81" s="860"/>
      <c r="C81" s="861"/>
      <c r="D81" s="862"/>
      <c r="E81" s="235" t="str">
        <f>IF('Indicator Dashboard'!D10="","",'Indicator Dashboard'!D10)</f>
        <v/>
      </c>
      <c r="F81" s="206" t="s">
        <v>231</v>
      </c>
      <c r="G81" s="207"/>
      <c r="H81" s="200"/>
    </row>
    <row r="82" spans="1:8" x14ac:dyDescent="0.35">
      <c r="A82" s="213" t="s">
        <v>206</v>
      </c>
      <c r="B82" s="860" t="s">
        <v>220</v>
      </c>
      <c r="C82" s="861"/>
      <c r="D82" s="862"/>
      <c r="E82" s="235" t="str">
        <f>IF('Indicator Dashboard'!D11="","",'Indicator Dashboard'!D11)</f>
        <v/>
      </c>
      <c r="F82" s="206" t="s">
        <v>232</v>
      </c>
      <c r="G82" s="207"/>
      <c r="H82" s="200"/>
    </row>
    <row r="83" spans="1:8" x14ac:dyDescent="0.35">
      <c r="A83" s="213" t="s">
        <v>207</v>
      </c>
      <c r="B83" s="860" t="s">
        <v>10</v>
      </c>
      <c r="C83" s="861"/>
      <c r="D83" s="862"/>
      <c r="E83" s="235" t="str">
        <f>IF('Indicator Dashboard'!D13="","",'Indicator Dashboard'!D13)</f>
        <v>no tests</v>
      </c>
      <c r="F83" s="206" t="s">
        <v>233</v>
      </c>
      <c r="G83" s="207"/>
      <c r="H83" s="200"/>
    </row>
    <row r="84" spans="1:8" x14ac:dyDescent="0.35">
      <c r="A84" s="213" t="s">
        <v>208</v>
      </c>
      <c r="B84" s="860" t="s">
        <v>221</v>
      </c>
      <c r="C84" s="861"/>
      <c r="D84" s="862"/>
      <c r="E84" s="235" t="str">
        <f>IF('Indicator Dashboard'!D15="","",'Indicator Dashboard'!D15)</f>
        <v/>
      </c>
      <c r="F84" s="206" t="s">
        <v>234</v>
      </c>
      <c r="G84" s="207"/>
      <c r="H84" s="200"/>
    </row>
    <row r="85" spans="1:8" x14ac:dyDescent="0.35">
      <c r="A85" s="854" t="s">
        <v>209</v>
      </c>
      <c r="B85" s="860" t="s">
        <v>222</v>
      </c>
      <c r="C85" s="861"/>
      <c r="D85" s="862"/>
      <c r="E85" s="236" t="str">
        <f>IF('Indicator Dashboard'!D16="","",'Indicator Dashboard'!D16)</f>
        <v/>
      </c>
      <c r="F85" s="206" t="s">
        <v>235</v>
      </c>
      <c r="G85" s="207"/>
      <c r="H85" s="200"/>
    </row>
    <row r="86" spans="1:8" x14ac:dyDescent="0.35">
      <c r="A86" s="855"/>
      <c r="B86" s="860"/>
      <c r="C86" s="861"/>
      <c r="D86" s="862"/>
      <c r="E86" s="235" t="str">
        <f>IF('Indicator Dashboard'!D17="","",'Indicator Dashboard'!D17)</f>
        <v/>
      </c>
      <c r="F86" s="206" t="s">
        <v>236</v>
      </c>
      <c r="G86" s="207"/>
      <c r="H86" s="200"/>
    </row>
    <row r="87" spans="1:8" x14ac:dyDescent="0.35">
      <c r="A87" s="854" t="s">
        <v>210</v>
      </c>
      <c r="B87" s="860" t="s">
        <v>223</v>
      </c>
      <c r="C87" s="861"/>
      <c r="D87" s="862"/>
      <c r="E87" s="236" t="str">
        <f>IF('Indicator Dashboard'!D18="","",'Indicator Dashboard'!D18)</f>
        <v/>
      </c>
      <c r="F87" s="206" t="s">
        <v>237</v>
      </c>
      <c r="G87" s="207"/>
      <c r="H87" s="200"/>
    </row>
    <row r="88" spans="1:8" x14ac:dyDescent="0.35">
      <c r="A88" s="855"/>
      <c r="B88" s="860"/>
      <c r="C88" s="861"/>
      <c r="D88" s="862"/>
      <c r="E88" s="235" t="str">
        <f>IF('Indicator Dashboard'!D19="","",'Indicator Dashboard'!D19)</f>
        <v/>
      </c>
      <c r="F88" s="206" t="s">
        <v>238</v>
      </c>
      <c r="G88" s="207"/>
      <c r="H88" s="200"/>
    </row>
    <row r="89" spans="1:8" ht="91.5" customHeight="1" x14ac:dyDescent="0.35">
      <c r="A89" s="213" t="s">
        <v>211</v>
      </c>
      <c r="B89" s="857" t="s">
        <v>224</v>
      </c>
      <c r="C89" s="858"/>
      <c r="D89" s="859"/>
      <c r="E89" s="202">
        <f>IF('Indicator Dashboard'!D20="","",'Indicator Dashboard'!D20)</f>
        <v>0</v>
      </c>
      <c r="F89" s="206" t="s">
        <v>240</v>
      </c>
      <c r="G89" s="207"/>
      <c r="H89" s="211">
        <f>100-E89</f>
        <v>100</v>
      </c>
    </row>
    <row r="90" spans="1:8" x14ac:dyDescent="0.35">
      <c r="A90" s="213" t="s">
        <v>212</v>
      </c>
      <c r="B90" s="860" t="s">
        <v>225</v>
      </c>
      <c r="C90" s="861"/>
      <c r="D90" s="862"/>
      <c r="E90" s="202" t="str">
        <f>IF('Indicator Dashboard'!D22="","",'Indicator Dashboard'!D22)</f>
        <v/>
      </c>
      <c r="F90" s="206" t="s">
        <v>239</v>
      </c>
      <c r="G90" s="207"/>
      <c r="H90" s="211"/>
    </row>
    <row r="91" spans="1:8" ht="91.5" customHeight="1" x14ac:dyDescent="0.35">
      <c r="A91" s="213" t="s">
        <v>213</v>
      </c>
      <c r="B91" s="860" t="s">
        <v>226</v>
      </c>
      <c r="C91" s="861"/>
      <c r="D91" s="862"/>
      <c r="E91" s="202">
        <f>'Indicator Dashboard'!D24</f>
        <v>0</v>
      </c>
      <c r="F91" s="206" t="s">
        <v>240</v>
      </c>
      <c r="G91" s="207"/>
      <c r="H91" s="211">
        <f>100-E91</f>
        <v>100</v>
      </c>
    </row>
    <row r="92" spans="1:8" ht="91.5" customHeight="1" x14ac:dyDescent="0.35">
      <c r="A92" s="213" t="s">
        <v>214</v>
      </c>
      <c r="B92" s="860" t="s">
        <v>227</v>
      </c>
      <c r="C92" s="861"/>
      <c r="D92" s="862"/>
      <c r="E92" s="202">
        <f>'Indicator Dashboard'!D25</f>
        <v>0</v>
      </c>
      <c r="F92" s="206" t="s">
        <v>240</v>
      </c>
      <c r="G92" s="207"/>
      <c r="H92" s="211">
        <f>100-E92</f>
        <v>100</v>
      </c>
    </row>
    <row r="93" spans="1:8" ht="91.5" customHeight="1" thickBot="1" x14ac:dyDescent="0.4">
      <c r="A93" s="214" t="s">
        <v>215</v>
      </c>
      <c r="B93" s="851" t="s">
        <v>228</v>
      </c>
      <c r="C93" s="852"/>
      <c r="D93" s="853"/>
      <c r="E93" s="203">
        <f>'Indicator Dashboard'!D27</f>
        <v>0</v>
      </c>
      <c r="F93" s="208" t="s">
        <v>240</v>
      </c>
      <c r="G93" s="209"/>
      <c r="H93" s="212">
        <f>100-E93</f>
        <v>100</v>
      </c>
    </row>
  </sheetData>
  <sheetProtection selectLockedCells="1"/>
  <mergeCells count="26">
    <mergeCell ref="A75:H75"/>
    <mergeCell ref="A1:H1"/>
    <mergeCell ref="A6:H6"/>
    <mergeCell ref="A24:H24"/>
    <mergeCell ref="A3:B3"/>
    <mergeCell ref="C3:F3"/>
    <mergeCell ref="A4:B4"/>
    <mergeCell ref="C4:F4"/>
    <mergeCell ref="G3:H3"/>
    <mergeCell ref="G4:H4"/>
    <mergeCell ref="B93:D93"/>
    <mergeCell ref="A87:A88"/>
    <mergeCell ref="A78:A79"/>
    <mergeCell ref="A80:A81"/>
    <mergeCell ref="A85:A86"/>
    <mergeCell ref="B89:D89"/>
    <mergeCell ref="B90:D90"/>
    <mergeCell ref="B91:D91"/>
    <mergeCell ref="B92:D92"/>
    <mergeCell ref="B78:D79"/>
    <mergeCell ref="B80:D81"/>
    <mergeCell ref="B82:D82"/>
    <mergeCell ref="B83:D83"/>
    <mergeCell ref="B84:D84"/>
    <mergeCell ref="B85:D86"/>
    <mergeCell ref="B87:D88"/>
  </mergeCells>
  <conditionalFormatting sqref="C3:F3">
    <cfRule type="dataBar" priority="1">
      <dataBar>
        <cfvo type="num" val="0"/>
        <cfvo type="num" val="100"/>
        <color rgb="FF007C68"/>
      </dataBar>
    </cfRule>
  </conditionalFormatting>
  <pageMargins left="0.7" right="0.7" top="0.75" bottom="0.75" header="0.3" footer="0.3"/>
  <pageSetup paperSize="9" orientation="portrait"/>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10</vt:i4>
      </vt:variant>
      <vt:variant>
        <vt:lpstr>Named Ranges</vt:lpstr>
      </vt:variant>
      <vt:variant>
        <vt:i4>14</vt:i4>
      </vt:variant>
    </vt:vector>
  </HeadingPairs>
  <TitlesOfParts>
    <vt:vector size="24" baseType="lpstr">
      <vt:lpstr>Title</vt:lpstr>
      <vt:lpstr>Checklist SRP Standard</vt:lpstr>
      <vt:lpstr>Guidance to R4, R5 and R10</vt:lpstr>
      <vt:lpstr>Indicator Dashboard</vt:lpstr>
      <vt:lpstr>PI8 - Pesticide use</vt:lpstr>
      <vt:lpstr>PI10 H&amp;S</vt:lpstr>
      <vt:lpstr>PI11Child Labor</vt:lpstr>
      <vt:lpstr>PI12 Women's empowerment</vt:lpstr>
      <vt:lpstr>Results</vt:lpstr>
      <vt:lpstr>To "Data Aggregation Tool"</vt:lpstr>
      <vt:lpstr>Five</vt:lpstr>
      <vt:lpstr>Four</vt:lpstr>
      <vt:lpstr>FS</vt:lpstr>
      <vt:lpstr>IF</vt:lpstr>
      <vt:lpstr>irr</vt:lpstr>
      <vt:lpstr>minf</vt:lpstr>
      <vt:lpstr>Minfi</vt:lpstr>
      <vt:lpstr>mint</vt:lpstr>
      <vt:lpstr>Riva</vt:lpstr>
      <vt:lpstr>Season</vt:lpstr>
      <vt:lpstr>Size</vt:lpstr>
      <vt:lpstr>three</vt:lpstr>
      <vt:lpstr>two</vt:lpstr>
      <vt:lpstr>YN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Thelen</dc:creator>
  <cp:lastModifiedBy>W W Ellis</cp:lastModifiedBy>
  <dcterms:created xsi:type="dcterms:W3CDTF">2015-07-14T07:57:06Z</dcterms:created>
  <dcterms:modified xsi:type="dcterms:W3CDTF">2020-09-10T05:43:07Z</dcterms:modified>
</cp:coreProperties>
</file>