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410"/>
  <workbookPr/>
  <mc:AlternateContent xmlns:mc="http://schemas.openxmlformats.org/markup-compatibility/2006">
    <mc:Choice Requires="x15">
      <x15ac:absPath xmlns:x15ac="http://schemas.microsoft.com/office/spreadsheetml/2010/11/ac" url="/Users/LCLP/Documents/"/>
    </mc:Choice>
  </mc:AlternateContent>
  <bookViews>
    <workbookView xWindow="0" yWindow="460" windowWidth="28800" windowHeight="17460" tabRatio="884" firstSheet="1" activeTab="1"/>
  </bookViews>
  <sheets>
    <sheet name="Title" sheetId="7" r:id="rId1"/>
    <sheet name="Checklist SRP Standard" sheetId="1" r:id="rId2"/>
    <sheet name="Guidance to R4 and R10" sheetId="15" r:id="rId3"/>
    <sheet name="Indicator Dashboard" sheetId="16" r:id="rId4"/>
    <sheet name="PI8 - Pesticide use" sheetId="17" r:id="rId5"/>
    <sheet name="PI10 H&amp;S" sheetId="18" r:id="rId6"/>
    <sheet name="PI11Child Labor" sheetId="19" r:id="rId7"/>
    <sheet name="PI12 Women's empowerment" sheetId="20" r:id="rId8"/>
    <sheet name="Results" sheetId="5" r:id="rId9"/>
    <sheet name="To &quot;Data Aggregation Tool&quot;" sheetId="6" r:id="rId10"/>
  </sheets>
  <definedNames>
    <definedName name="Five">'Checklist SRP Standard'!$X$6:$X$10</definedName>
    <definedName name="Four">'Checklist SRP Standard'!$Y$6:$Y$9</definedName>
    <definedName name="FS">'Checklist SRP Standard'!$AI$6:$AI$9</definedName>
    <definedName name="IF">'Checklist SRP Standard'!$AD$6:$AD$9</definedName>
    <definedName name="irr">'Checklist SRP Standard'!$AJ$6:$AJ$9</definedName>
    <definedName name="minf">'Checklist SRP Standard'!$AE$6:$AE$8</definedName>
    <definedName name="Minfi">'Checklist SRP Standard'!$AF$6:$AF$9</definedName>
    <definedName name="mint">'Checklist SRP Standard'!$AG$6:$AG$7</definedName>
    <definedName name="Riva">'Checklist SRP Standard'!$AL$6:$AL$7</definedName>
    <definedName name="Season">'Checklist SRP Standard'!$AK$6:$AK$8</definedName>
    <definedName name="Size">'Checklist SRP Standard'!$AH$6:$AH$8</definedName>
    <definedName name="three">'Checklist SRP Standard'!$Z$6:$Z$8</definedName>
    <definedName name="two">'Checklist SRP Standard'!$AA$6:$AA$7</definedName>
    <definedName name="YN">'Checklist SRP Standard'!$AB$6:$AB$7</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P27" i="1" l="1"/>
  <c r="B133" i="6"/>
  <c r="B132" i="6"/>
  <c r="B131" i="6"/>
  <c r="B130" i="6"/>
  <c r="B129" i="6"/>
  <c r="B128" i="6"/>
  <c r="B127" i="6"/>
  <c r="B126" i="6"/>
  <c r="B125" i="6"/>
  <c r="B124" i="6"/>
  <c r="B123" i="6"/>
  <c r="B122" i="6"/>
  <c r="B121" i="6"/>
  <c r="B120" i="6"/>
  <c r="B119" i="6"/>
  <c r="B118" i="6"/>
  <c r="B117" i="6"/>
  <c r="B116" i="6"/>
  <c r="B115" i="6"/>
  <c r="B114" i="6"/>
  <c r="B113" i="6"/>
  <c r="B112" i="6"/>
  <c r="B111" i="6"/>
  <c r="B110" i="6"/>
  <c r="B109" i="6"/>
  <c r="B108" i="6"/>
  <c r="B107" i="6"/>
  <c r="B106" i="6"/>
  <c r="B105" i="6"/>
  <c r="B104" i="6"/>
  <c r="B103" i="6"/>
  <c r="B102" i="6"/>
  <c r="B101" i="6"/>
  <c r="B100" i="6"/>
  <c r="B99" i="6"/>
  <c r="B98" i="6"/>
  <c r="B97" i="6"/>
  <c r="B96" i="6"/>
  <c r="B95" i="6"/>
  <c r="B94" i="6"/>
  <c r="B93" i="6"/>
  <c r="B92" i="6"/>
  <c r="B91" i="6"/>
  <c r="B90" i="6"/>
  <c r="B89" i="6"/>
  <c r="B88" i="6"/>
  <c r="B87" i="6"/>
  <c r="B86" i="6"/>
  <c r="B85" i="6"/>
  <c r="B139" i="6"/>
  <c r="E93" i="5"/>
  <c r="G18" i="19"/>
  <c r="G10" i="19"/>
  <c r="G24" i="19"/>
  <c r="B7" i="19"/>
  <c r="D25" i="16"/>
  <c r="E92" i="5"/>
  <c r="G11" i="18"/>
  <c r="G22" i="18"/>
  <c r="G26" i="18"/>
  <c r="G29" i="18"/>
  <c r="G33" i="18"/>
  <c r="G39" i="18"/>
  <c r="G43" i="18"/>
  <c r="B7" i="18"/>
  <c r="D24" i="16"/>
  <c r="E91" i="5"/>
  <c r="E90" i="5"/>
  <c r="G63" i="17"/>
  <c r="G80" i="17"/>
  <c r="G90" i="17"/>
  <c r="B7" i="17"/>
  <c r="D20" i="16"/>
  <c r="E89" i="5"/>
  <c r="E88" i="5"/>
  <c r="E87" i="5"/>
  <c r="E86" i="5"/>
  <c r="E85" i="5"/>
  <c r="E84" i="5"/>
  <c r="E83" i="5"/>
  <c r="E82" i="5"/>
  <c r="E81" i="5"/>
  <c r="E80" i="5"/>
  <c r="E79" i="5"/>
  <c r="E78" i="5"/>
  <c r="G10" i="20"/>
  <c r="G13" i="20"/>
  <c r="G16" i="20"/>
  <c r="G19" i="20"/>
  <c r="G22" i="20"/>
  <c r="G25" i="20"/>
  <c r="G28" i="20"/>
  <c r="G31" i="20"/>
  <c r="G34" i="20"/>
  <c r="G37" i="20"/>
  <c r="B7" i="20"/>
  <c r="G46" i="18"/>
  <c r="G50" i="18"/>
  <c r="G54" i="18"/>
  <c r="G10" i="17"/>
  <c r="G23" i="17"/>
  <c r="G30" i="17"/>
  <c r="G34" i="17"/>
  <c r="G38" i="17"/>
  <c r="G49" i="17"/>
  <c r="G104" i="17"/>
  <c r="D27" i="16"/>
  <c r="H89" i="1"/>
  <c r="H246" i="1"/>
  <c r="H243" i="1"/>
  <c r="H240" i="1"/>
  <c r="H237" i="1"/>
  <c r="H232" i="1"/>
  <c r="H228" i="1"/>
  <c r="H177" i="1"/>
  <c r="H172" i="1"/>
  <c r="J172" i="1"/>
  <c r="H97" i="1"/>
  <c r="H93" i="1"/>
  <c r="K93" i="1"/>
  <c r="AA26" i="1"/>
  <c r="E35" i="5"/>
  <c r="B49" i="6"/>
  <c r="CO14" i="6"/>
  <c r="CK14" i="6"/>
  <c r="CG14" i="6"/>
  <c r="E39" i="1"/>
  <c r="DR14" i="6"/>
  <c r="B138" i="6"/>
  <c r="DQ14" i="6"/>
  <c r="E38" i="1"/>
  <c r="B137" i="6"/>
  <c r="E37" i="1"/>
  <c r="B136" i="6"/>
  <c r="DO14" i="6"/>
  <c r="E36" i="1"/>
  <c r="B135" i="6"/>
  <c r="E35" i="1"/>
  <c r="B134" i="6"/>
  <c r="DM14" i="6"/>
  <c r="DI14" i="6"/>
  <c r="DE14" i="6"/>
  <c r="DA14" i="6"/>
  <c r="CW14" i="6"/>
  <c r="CS14" i="6"/>
  <c r="E40" i="1"/>
  <c r="B84" i="6"/>
  <c r="BO14" i="6"/>
  <c r="B83" i="6"/>
  <c r="B82" i="6"/>
  <c r="BM14" i="6"/>
  <c r="B81" i="6"/>
  <c r="BL14" i="6"/>
  <c r="B80" i="6"/>
  <c r="B79" i="6"/>
  <c r="B78" i="6"/>
  <c r="BI14" i="6"/>
  <c r="B77" i="6"/>
  <c r="B76" i="6"/>
  <c r="B75" i="6"/>
  <c r="B74" i="6"/>
  <c r="BE14" i="6"/>
  <c r="B73" i="6"/>
  <c r="B72" i="6"/>
  <c r="B71" i="6"/>
  <c r="BB14" i="6"/>
  <c r="B70" i="6"/>
  <c r="BA14" i="6"/>
  <c r="B69" i="6"/>
  <c r="B68" i="6"/>
  <c r="AY14" i="6"/>
  <c r="B67" i="6"/>
  <c r="B66" i="6"/>
  <c r="AW14" i="6"/>
  <c r="B65" i="6"/>
  <c r="AV14" i="6"/>
  <c r="B64" i="6"/>
  <c r="B63" i="6"/>
  <c r="B62" i="6"/>
  <c r="AS14" i="6"/>
  <c r="B61" i="6"/>
  <c r="B60" i="6"/>
  <c r="B59" i="6"/>
  <c r="B58" i="6"/>
  <c r="AO14" i="6"/>
  <c r="B57" i="6"/>
  <c r="B56" i="6"/>
  <c r="B55" i="6"/>
  <c r="AL14" i="6"/>
  <c r="B54" i="6"/>
  <c r="AK14" i="6"/>
  <c r="B53" i="6"/>
  <c r="B52" i="6"/>
  <c r="AI14" i="6"/>
  <c r="H122" i="1"/>
  <c r="H126" i="1"/>
  <c r="G141" i="1"/>
  <c r="H129" i="1"/>
  <c r="H132" i="1"/>
  <c r="H135" i="1"/>
  <c r="H138" i="1"/>
  <c r="B50" i="6"/>
  <c r="AG14" i="6"/>
  <c r="B48" i="6"/>
  <c r="AE14" i="6"/>
  <c r="B47" i="6"/>
  <c r="B46" i="6"/>
  <c r="AC14" i="6"/>
  <c r="B45" i="6"/>
  <c r="B44" i="6"/>
  <c r="AA14" i="6"/>
  <c r="B43" i="6"/>
  <c r="Z14" i="6"/>
  <c r="B42" i="6"/>
  <c r="B41" i="6"/>
  <c r="X14" i="6"/>
  <c r="B40" i="6"/>
  <c r="W14" i="6"/>
  <c r="B39" i="6"/>
  <c r="V14" i="6"/>
  <c r="B38" i="6"/>
  <c r="U14" i="6"/>
  <c r="B37" i="6"/>
  <c r="T14" i="6"/>
  <c r="B36" i="6"/>
  <c r="S14" i="6"/>
  <c r="B35" i="6"/>
  <c r="B34" i="6"/>
  <c r="B33" i="6"/>
  <c r="B32" i="6"/>
  <c r="O14" i="6"/>
  <c r="B31" i="6"/>
  <c r="B30" i="6"/>
  <c r="B29" i="6"/>
  <c r="L14" i="6"/>
  <c r="B28" i="6"/>
  <c r="K14" i="6"/>
  <c r="B27" i="6"/>
  <c r="B26" i="6"/>
  <c r="B25" i="6"/>
  <c r="B24" i="6"/>
  <c r="G14" i="6"/>
  <c r="B23" i="6"/>
  <c r="F14" i="6"/>
  <c r="B22" i="6"/>
  <c r="E14" i="6"/>
  <c r="B21" i="6"/>
  <c r="B20" i="6"/>
  <c r="C14" i="6"/>
  <c r="B19" i="6"/>
  <c r="DP14" i="6"/>
  <c r="DN14" i="6"/>
  <c r="DL14" i="6"/>
  <c r="DK14" i="6"/>
  <c r="DJ14" i="6"/>
  <c r="DH14" i="6"/>
  <c r="DG14" i="6"/>
  <c r="DF14" i="6"/>
  <c r="DD14" i="6"/>
  <c r="DC14" i="6"/>
  <c r="DB14" i="6"/>
  <c r="CZ14" i="6"/>
  <c r="CY14" i="6"/>
  <c r="CX14" i="6"/>
  <c r="CV14" i="6"/>
  <c r="CU14" i="6"/>
  <c r="CT14" i="6"/>
  <c r="CR14" i="6"/>
  <c r="CQ14" i="6"/>
  <c r="CP14" i="6"/>
  <c r="CN14" i="6"/>
  <c r="CM14" i="6"/>
  <c r="CL14" i="6"/>
  <c r="CJ14" i="6"/>
  <c r="CI14" i="6"/>
  <c r="CH14" i="6"/>
  <c r="CF14" i="6"/>
  <c r="CB14" i="6"/>
  <c r="BZ14" i="6"/>
  <c r="BY14" i="6"/>
  <c r="BX14" i="6"/>
  <c r="BW14" i="6"/>
  <c r="BV14" i="6"/>
  <c r="BU14" i="6"/>
  <c r="BT14" i="6"/>
  <c r="BS14" i="6"/>
  <c r="BR14" i="6"/>
  <c r="BQ14" i="6"/>
  <c r="BP14" i="6"/>
  <c r="BN14" i="6"/>
  <c r="BK14" i="6"/>
  <c r="BJ14" i="6"/>
  <c r="BH14" i="6"/>
  <c r="BG14" i="6"/>
  <c r="BF14" i="6"/>
  <c r="BD14" i="6"/>
  <c r="BC14" i="6"/>
  <c r="AZ14" i="6"/>
  <c r="AX14" i="6"/>
  <c r="AU14" i="6"/>
  <c r="AT14" i="6"/>
  <c r="AR14" i="6"/>
  <c r="AQ14" i="6"/>
  <c r="AP14" i="6"/>
  <c r="AN14" i="6"/>
  <c r="AM14" i="6"/>
  <c r="AJ14" i="6"/>
  <c r="AF14" i="6"/>
  <c r="AD14" i="6"/>
  <c r="AB14" i="6"/>
  <c r="Y14" i="6"/>
  <c r="R14" i="6"/>
  <c r="Q14" i="6"/>
  <c r="P14" i="6"/>
  <c r="N14" i="6"/>
  <c r="M14" i="6"/>
  <c r="J14" i="6"/>
  <c r="I14" i="6"/>
  <c r="H14" i="6"/>
  <c r="D14" i="6"/>
  <c r="B14" i="6"/>
  <c r="H52" i="1"/>
  <c r="K52" i="1"/>
  <c r="H145" i="1"/>
  <c r="K145" i="1"/>
  <c r="H151" i="1"/>
  <c r="K151" i="1"/>
  <c r="H154" i="1"/>
  <c r="K154" i="1"/>
  <c r="H158" i="1"/>
  <c r="K158" i="1"/>
  <c r="K177" i="1"/>
  <c r="H189" i="1"/>
  <c r="K189" i="1"/>
  <c r="H193" i="1"/>
  <c r="K193" i="1"/>
  <c r="AQ26" i="1"/>
  <c r="C18" i="5"/>
  <c r="H196" i="1"/>
  <c r="K196" i="1"/>
  <c r="H200" i="1"/>
  <c r="K200" i="1"/>
  <c r="H204" i="1"/>
  <c r="K204" i="1"/>
  <c r="H208" i="1"/>
  <c r="K208" i="1"/>
  <c r="H211" i="1"/>
  <c r="K211" i="1"/>
  <c r="H215" i="1"/>
  <c r="K215" i="1"/>
  <c r="H219" i="1"/>
  <c r="K219" i="1"/>
  <c r="H225" i="1"/>
  <c r="K225" i="1"/>
  <c r="K228" i="1"/>
  <c r="AQ27" i="1"/>
  <c r="C19" i="5"/>
  <c r="K232" i="1"/>
  <c r="K237" i="1"/>
  <c r="K240" i="1"/>
  <c r="K243" i="1"/>
  <c r="K246" i="1"/>
  <c r="J52" i="1"/>
  <c r="J145" i="1"/>
  <c r="J151" i="1"/>
  <c r="J154" i="1"/>
  <c r="J158" i="1"/>
  <c r="J177" i="1"/>
  <c r="J189" i="1"/>
  <c r="AP26" i="1"/>
  <c r="B18" i="5"/>
  <c r="D18" i="5"/>
  <c r="J193" i="1"/>
  <c r="J196" i="1"/>
  <c r="J200" i="1"/>
  <c r="J204" i="1"/>
  <c r="J208" i="1"/>
  <c r="J211" i="1"/>
  <c r="J215" i="1"/>
  <c r="J219" i="1"/>
  <c r="J225" i="1"/>
  <c r="J228" i="1"/>
  <c r="B19" i="5"/>
  <c r="D19" i="5"/>
  <c r="J232" i="1"/>
  <c r="J237" i="1"/>
  <c r="J240" i="1"/>
  <c r="J243" i="1"/>
  <c r="J246" i="1"/>
  <c r="Z31" i="1"/>
  <c r="A48" i="5"/>
  <c r="B48" i="5"/>
  <c r="H63" i="1"/>
  <c r="K63" i="1"/>
  <c r="H83" i="1"/>
  <c r="K83" i="1"/>
  <c r="H80" i="1"/>
  <c r="H86" i="1"/>
  <c r="K86" i="1"/>
  <c r="H107" i="1"/>
  <c r="K107" i="1"/>
  <c r="H111" i="1"/>
  <c r="K111" i="1"/>
  <c r="H182" i="1"/>
  <c r="K182" i="1"/>
  <c r="H185" i="1"/>
  <c r="K185" i="1"/>
  <c r="K97" i="1"/>
  <c r="J63" i="1"/>
  <c r="J107" i="1"/>
  <c r="J111" i="1"/>
  <c r="J182" i="1"/>
  <c r="J185" i="1"/>
  <c r="J97" i="1"/>
  <c r="Z29" i="1"/>
  <c r="D39" i="5"/>
  <c r="E39" i="5"/>
  <c r="H65" i="1"/>
  <c r="K65" i="1"/>
  <c r="AQ21" i="1"/>
  <c r="C13" i="5"/>
  <c r="H67" i="1"/>
  <c r="K67" i="1"/>
  <c r="H101" i="1"/>
  <c r="K101" i="1"/>
  <c r="AA28" i="1"/>
  <c r="B65" i="5"/>
  <c r="H60" i="1"/>
  <c r="K60" i="1"/>
  <c r="K89" i="1"/>
  <c r="H114" i="1"/>
  <c r="K114" i="1"/>
  <c r="H117" i="1"/>
  <c r="K117" i="1"/>
  <c r="J65" i="1"/>
  <c r="AP21" i="1"/>
  <c r="B13" i="5"/>
  <c r="D13" i="5"/>
  <c r="J67" i="1"/>
  <c r="J60" i="1"/>
  <c r="J114" i="1"/>
  <c r="AP23" i="1"/>
  <c r="B15" i="5"/>
  <c r="D15" i="5"/>
  <c r="J117" i="1"/>
  <c r="H57" i="1"/>
  <c r="K57" i="1"/>
  <c r="H163" i="1"/>
  <c r="K163" i="1"/>
  <c r="AQ25" i="1"/>
  <c r="C17" i="5"/>
  <c r="H166" i="1"/>
  <c r="K166" i="1"/>
  <c r="H168" i="1"/>
  <c r="K168" i="1"/>
  <c r="K172" i="1"/>
  <c r="H44" i="1"/>
  <c r="K44" i="1"/>
  <c r="H48" i="1"/>
  <c r="K48" i="1"/>
  <c r="H72" i="1"/>
  <c r="K72" i="1"/>
  <c r="J57" i="1"/>
  <c r="J163" i="1"/>
  <c r="AP25" i="1"/>
  <c r="B17" i="5"/>
  <c r="D17" i="5"/>
  <c r="J166" i="1"/>
  <c r="J168" i="1"/>
  <c r="J44" i="1"/>
  <c r="J48" i="1"/>
  <c r="AP20" i="1"/>
  <c r="B12" i="5"/>
  <c r="D12" i="5"/>
  <c r="J72" i="1"/>
  <c r="AN6" i="1"/>
  <c r="CA14" i="6"/>
  <c r="H89" i="5"/>
  <c r="H92" i="5"/>
  <c r="CD14" i="6"/>
  <c r="AQ23" i="1"/>
  <c r="C15" i="5"/>
  <c r="AA29" i="1"/>
  <c r="E44" i="5"/>
  <c r="CE14" i="6"/>
  <c r="H93" i="5"/>
  <c r="J141" i="1"/>
  <c r="B51" i="6"/>
  <c r="AH14" i="6"/>
  <c r="H141" i="1"/>
  <c r="K141" i="1"/>
  <c r="AQ24" i="1"/>
  <c r="C16" i="5"/>
  <c r="CC14" i="6"/>
  <c r="H91" i="5"/>
  <c r="AQ20" i="1"/>
  <c r="C12" i="5"/>
  <c r="J101" i="1"/>
  <c r="AP24" i="1"/>
  <c r="B16" i="5"/>
  <c r="D16" i="5"/>
  <c r="Z28" i="1"/>
  <c r="A60" i="5"/>
  <c r="B60" i="5"/>
  <c r="H77" i="1"/>
  <c r="J77" i="1"/>
  <c r="Z30" i="1"/>
  <c r="D60" i="5"/>
  <c r="E60" i="5"/>
  <c r="AO13" i="1"/>
  <c r="K80" i="1"/>
  <c r="J93" i="1"/>
  <c r="Z26" i="1"/>
  <c r="D30" i="5"/>
  <c r="E30" i="5"/>
  <c r="J89" i="1"/>
  <c r="AA31" i="1"/>
  <c r="B53" i="5"/>
  <c r="Z25" i="1"/>
  <c r="A30" i="5"/>
  <c r="B30" i="5"/>
  <c r="K77" i="1"/>
  <c r="AN10" i="1"/>
  <c r="AN12" i="1"/>
  <c r="Z27" i="1"/>
  <c r="A39" i="5"/>
  <c r="B39" i="5"/>
  <c r="E12" i="1"/>
  <c r="C3" i="5"/>
  <c r="AP22" i="1"/>
  <c r="B14" i="5"/>
  <c r="D14" i="5"/>
  <c r="AN11" i="1"/>
  <c r="AN5" i="1"/>
  <c r="AA30" i="1"/>
  <c r="E65" i="5"/>
  <c r="AQ22" i="1"/>
  <c r="C14" i="5"/>
  <c r="AA25" i="1"/>
  <c r="B35" i="5"/>
  <c r="AA27" i="1"/>
  <c r="B44" i="5"/>
  <c r="E13" i="1"/>
  <c r="C4" i="5"/>
</calcChain>
</file>

<file path=xl/sharedStrings.xml><?xml version="1.0" encoding="utf-8"?>
<sst xmlns="http://schemas.openxmlformats.org/spreadsheetml/2006/main" count="1405" uniqueCount="940">
  <si>
    <t>10.1</t>
  </si>
  <si>
    <t>10.2</t>
  </si>
  <si>
    <t>10.3</t>
  </si>
  <si>
    <t>19.1</t>
  </si>
  <si>
    <t>19.2</t>
  </si>
  <si>
    <t>19.3</t>
  </si>
  <si>
    <t>19.4</t>
  </si>
  <si>
    <t>19.5</t>
  </si>
  <si>
    <t>19.6</t>
  </si>
  <si>
    <t>c</t>
  </si>
  <si>
    <t>d</t>
  </si>
  <si>
    <t>b</t>
  </si>
  <si>
    <t>a</t>
  </si>
  <si>
    <t>X</t>
  </si>
  <si>
    <t>Points</t>
  </si>
  <si>
    <t>Threshold (Y/N)</t>
  </si>
  <si>
    <t>Food safety</t>
  </si>
  <si>
    <t>Water, nutrients, pesticides</t>
  </si>
  <si>
    <t>Biodiversity</t>
  </si>
  <si>
    <t>Community</t>
  </si>
  <si>
    <t>GHG</t>
  </si>
  <si>
    <t>H&amp;S, Labour rights, Child labour</t>
  </si>
  <si>
    <t>Score on standard</t>
  </si>
  <si>
    <t>max score</t>
  </si>
  <si>
    <t xml:space="preserve">Missed Thresholds </t>
  </si>
  <si>
    <t xml:space="preserve">b) There is a crop calendar, it is updated throughout the crop cycle, but it includes only the first element (timing of operations). </t>
  </si>
  <si>
    <t>a) There is a crop calendar, it is updated throughout the crop cycle and it includes both of the listed elements.</t>
  </si>
  <si>
    <t>d) There is no crop calendar.</t>
  </si>
  <si>
    <r>
      <rPr>
        <b/>
        <sz val="11"/>
        <color theme="1"/>
        <rFont val="Calibri"/>
        <family val="2"/>
        <scheme val="minor"/>
      </rPr>
      <t>Crop calendar</t>
    </r>
    <r>
      <rPr>
        <sz val="11"/>
        <color theme="1"/>
        <rFont val="Calibri"/>
        <family val="2"/>
        <scheme val="minor"/>
      </rPr>
      <t xml:space="preserve">
For each crop cycle, a crop calendar is made in advance, and updated throughout the crop cycle to adapt to changing circumstances. The crop calendar includes both of the following elements:
- Timing of operations such as land preparation (ploughing, harrowing and levelling), planting, crop rotation, weeding, pest management, water management, fertilizing, harvesting, drying and storage. 
- Estimation of required labor, equipment, inputs and finance for each operation.
Illiterate farmers on small-scale farms are able to explain the above verbally.
</t>
    </r>
  </si>
  <si>
    <t>a) Records are kept of all applicable topics.</t>
  </si>
  <si>
    <t xml:space="preserve">b) Records are kept of all applicable topics, minus one. </t>
  </si>
  <si>
    <t xml:space="preserve">c) Records are kept of all applicable topics, minus two. </t>
  </si>
  <si>
    <r>
      <rPr>
        <b/>
        <sz val="11"/>
        <color theme="1"/>
        <rFont val="Calibri"/>
        <family val="2"/>
        <scheme val="minor"/>
      </rPr>
      <t>Record keeping</t>
    </r>
    <r>
      <rPr>
        <sz val="11"/>
        <color theme="1"/>
        <rFont val="Calibri"/>
        <family val="2"/>
        <scheme val="minor"/>
      </rPr>
      <t xml:space="preserve">
Per crop cycle and per plot records ( if applicable) are kept of:
- seed variety (name/vendor/date/quantity in kg/ha)
- yields (kg/ha)
- pesticide use (product/trade name/vendor/date/ quantity in kg/ha)
- fertilizer use (product/trade name/vendor/date/quantity in kg/ha) and application method
- measured or calculated water use  (date/quantity in kg of harvested paddy/litre water input)
- costs (including labor), incomes and profitability of all farm products
- machinery operations until point of sale (expressed in either 1) fuel use in L/ha or 2) time of machinery operations use in machine-hours/ha). 
</t>
    </r>
  </si>
  <si>
    <t>a) The farmer followed training, sought professional advice or participated in information exchange on at least 6 of the listed topics in the last 5 years.</t>
  </si>
  <si>
    <t>b) The farmer followed training, sought professional advice or participated in information exchange on at least 4 of the listed topics in the last 5 years.</t>
  </si>
  <si>
    <t>c) The farmer followed training, sought professional advice or participated in information exchange on at least 2 of the listed topics in the last 5 years.</t>
  </si>
  <si>
    <t xml:space="preserve">a) There is documented proof that the soil is safe from heavy metals by at least one of the following methods: 
- a (group) risk assessment shows no possible risks from heavy metals. 
- a (group) soil test shows no evidence of any heavy metals. 
- any reliable external proof of absence of heavy metals.
</t>
  </si>
  <si>
    <t>c) Not a or b.</t>
  </si>
  <si>
    <t>Requirement</t>
  </si>
  <si>
    <t xml:space="preserve">a) Documentary proof, not older than 3 years, that there is no risk of soil salinity or showing soil salinity to be of acceptable level, using at least one of the following methods:
- (group) risk assessment shows no risks.
- (group) soil, water or leaf analysis shows an acceptably low salinity level (e.g. max 5 g/L)
- any reliable external proof of acceptably low salinity level.
</t>
  </si>
  <si>
    <r>
      <rPr>
        <b/>
        <sz val="11"/>
        <color theme="1"/>
        <rFont val="Calibri"/>
        <family val="2"/>
        <scheme val="minor"/>
      </rPr>
      <t>Land conversion</t>
    </r>
    <r>
      <rPr>
        <sz val="11"/>
        <color theme="1"/>
        <rFont val="Calibri"/>
        <family val="2"/>
        <scheme val="minor"/>
      </rPr>
      <t xml:space="preserve">
There is no farming:
- in primary forest
- on land that was deforested after 2009, unless there is a legal permit or authorization
- in secondary forest, unless there is a legal permit or authorization, and activities do not harm the eco-system
- in a protected area, unless there is a legal permit or authorization, and activities do not harm the ecosystem
</t>
    </r>
  </si>
  <si>
    <r>
      <rPr>
        <b/>
        <sz val="11"/>
        <color theme="1"/>
        <rFont val="Calibri"/>
        <family val="2"/>
        <scheme val="minor"/>
      </rPr>
      <t>Invasive species</t>
    </r>
    <r>
      <rPr>
        <sz val="11"/>
        <color theme="1"/>
        <rFont val="Calibri"/>
        <family val="2"/>
        <scheme val="minor"/>
      </rPr>
      <t xml:space="preserve">
No invasive species (e.g. water hyacinth or golden apple snail) have been introduced. 
</t>
    </r>
  </si>
  <si>
    <r>
      <rPr>
        <b/>
        <sz val="11"/>
        <color theme="1"/>
        <rFont val="Calibri"/>
        <family val="2"/>
        <scheme val="minor"/>
      </rPr>
      <t>Salinity</t>
    </r>
    <r>
      <rPr>
        <sz val="11"/>
        <color theme="1"/>
        <rFont val="Calibri"/>
        <family val="2"/>
        <scheme val="minor"/>
      </rPr>
      <t xml:space="preserve">
Soil salinity is effectively managed by the following mitigation/adaptation measures:
- management of salinity through maintained water pressure in the field
- monitoring of salinity in field water
- management of in/outflow in quantity and timing to avoid excess salinity and excess water use
- selection of salinity tolerant varieties
- expert advice and subsequent action.</t>
    </r>
  </si>
  <si>
    <r>
      <rPr>
        <b/>
        <sz val="11"/>
        <color theme="1"/>
        <rFont val="Calibri"/>
        <family val="2"/>
        <scheme val="minor"/>
      </rPr>
      <t>Heavy metals</t>
    </r>
    <r>
      <rPr>
        <sz val="11"/>
        <color theme="1"/>
        <rFont val="Calibri"/>
        <family val="2"/>
        <scheme val="minor"/>
      </rPr>
      <t xml:space="preserve">
The soil is safe from heavy metals such as arsenic, cadmium, chromium, mercury and lead.
</t>
    </r>
  </si>
  <si>
    <r>
      <rPr>
        <b/>
        <sz val="11"/>
        <color theme="1"/>
        <rFont val="Calibri"/>
        <family val="2"/>
        <scheme val="minor"/>
      </rPr>
      <t>Training</t>
    </r>
    <r>
      <rPr>
        <sz val="11"/>
        <color theme="1"/>
        <rFont val="Calibri"/>
        <family val="2"/>
        <scheme val="minor"/>
      </rPr>
      <t xml:space="preserve">
The farmer attends training, or regularly seeks professional advice on the following topics: 
- Farm (group) management 
- Land preparation 
- Water management 
- Nutrient management 
- Pest management 
- Food safety
- Post-harvest operations (incl. crop residue management)
- Health and safety 
- Human rights 
- Gender issues
A farmer who does not have access to training or professional advice, participates in information exchange with other farmers or within farmer organizations.
</t>
    </r>
  </si>
  <si>
    <t>b) Farming is practiced in any of the listed areas.</t>
  </si>
  <si>
    <t>b)  Invasive species are introduced.</t>
  </si>
  <si>
    <r>
      <rPr>
        <b/>
        <sz val="11"/>
        <color theme="1"/>
        <rFont val="Calibri"/>
        <family val="2"/>
        <scheme val="minor"/>
      </rPr>
      <t>Water management</t>
    </r>
    <r>
      <rPr>
        <sz val="11"/>
        <color theme="1"/>
        <rFont val="Calibri"/>
        <family val="2"/>
        <scheme val="minor"/>
      </rPr>
      <t xml:space="preserve">
Measures are in place to enhance water use efficiency, as appropriate to the local production system category (1-3).
</t>
    </r>
  </si>
  <si>
    <t>1. Rainfed production system</t>
  </si>
  <si>
    <t xml:space="preserve">a) - timely and appropriate crop establishment (either direct wet seeded or transplanted) according to understanding of the local climate, and
- effective puddling and strong bunds (with leveled or inward sloping terraces if on slope lands), and
- use of appropriate-duration varieties, and
- provision of rainwater harvesting and storage for supplementary irrigation.
</t>
  </si>
  <si>
    <t>c) not a or b.</t>
  </si>
  <si>
    <t xml:space="preserve">a) -   at least one dry down event, if possible, and
- effective levelling with provision for minor drainage conditions, and
- use of appropriate flood-tolerant varieties, and
- timely crop establishment (well before expected floods), and
- efficient nutrient management.
</t>
  </si>
  <si>
    <t>3. Irrigated surface/ground water production system - not flood-prone</t>
  </si>
  <si>
    <t>2. Irrigated surface water production system - flood-prone</t>
  </si>
  <si>
    <t>Do you irrigate?</t>
  </si>
  <si>
    <t>Do you dry your rice yourself?</t>
  </si>
  <si>
    <t>Do you have children below the age of 18 working on the farm?</t>
  </si>
  <si>
    <t>Do you have hired workers?</t>
  </si>
  <si>
    <t>Answer</t>
  </si>
  <si>
    <t>Filter on/off</t>
  </si>
  <si>
    <t>Do you store your rice?</t>
  </si>
  <si>
    <t>a) Good IPM: Farmer applies IPM principles as articulated on left: 3-points score for each of the 6 pest requirements listed below.</t>
  </si>
  <si>
    <t xml:space="preserve">c) Basic IPM: Farmer understands the basic IPM principles and possesses basic knowledge of relevant cultural practices, beneficial organisms and measuring pest pressure: at least 1-point score for all 6 pest requirements. </t>
  </si>
  <si>
    <t>d) Unsustainable pest management: one or more zero-point score for the 6 pest requirements listed below.</t>
  </si>
  <si>
    <t>a) Farmer applies IPM principles and meets all 5 criteria on left if a herbicide is used.</t>
  </si>
  <si>
    <t>b) Farmer meets criteria 1, 2, 3 and 4 if a herbicide is used.</t>
  </si>
  <si>
    <t>c) Farmer meets criteria 1, 2 and 3 if a herbicide is used.</t>
  </si>
  <si>
    <t>d) Farmer does not meet criteria 1, 2 and 3 if a herbicide is used.</t>
  </si>
  <si>
    <t>c) Farmer does not meet criteria 1, 2, 3 and 4 if an insecticide is used.</t>
  </si>
  <si>
    <t>b) Farmer applies principles of ‘IPM’ and meets all 4 criteria on left if an insecticide is used.</t>
  </si>
  <si>
    <t>a) Farmer applies IPM principles without the use of chemical insecticides.</t>
  </si>
  <si>
    <r>
      <rPr>
        <i/>
        <sz val="11"/>
        <color theme="1"/>
        <rFont val="Calibri"/>
        <family val="2"/>
        <scheme val="minor"/>
      </rPr>
      <t>Insect management</t>
    </r>
    <r>
      <rPr>
        <sz val="11"/>
        <color theme="1"/>
        <rFont val="Calibri"/>
        <family val="2"/>
        <scheme val="minor"/>
      </rPr>
      <t xml:space="preserve">
Non-chemical insect control methods include: 
- Synchronized planting
- Use of resistant/tolerant varieties
- Promotion of beneficial natural enemies (e.g. insects, spiders) by avoiding insecticide use
- Promotion of other predators (e.g. birds, bats, frogs)
- Crop rotation or extended fallow period
- Balanced nutrient application (avoiding excessive use of nitrogen)
- Biological control agents, e.g. Metarzhium, Beauveria
Appropriate insecticide application follows IPM principles and meets all of the following criteria: 
1. Where feasible, non-chemical methods are used 
2. It is applied only if non-chemical methods are not sufficiently effective on their own
3. It is applied only if presence of specific pest at high density has been confirmed and damage is high (not preventively; apply action thresholds if locally available)
4. It is applied more than 40 days after sowing (exceptions to the latter are acceptable if following IPM recommendations by local government extension experts)
</t>
    </r>
  </si>
  <si>
    <r>
      <rPr>
        <b/>
        <sz val="11"/>
        <color theme="1"/>
        <rFont val="Calibri"/>
        <family val="2"/>
        <scheme val="minor"/>
      </rPr>
      <t>Integrated Pest Management (IPM)</t>
    </r>
    <r>
      <rPr>
        <sz val="11"/>
        <color theme="1"/>
        <rFont val="Calibri"/>
        <family val="2"/>
        <scheme val="minor"/>
      </rPr>
      <t xml:space="preserve">
Principles of integrated pest management (IPM) are applied which include: 
- evaluating pest and damage levels regularly (scouting) 
- evaluating all available pest control options
- using action thresholds recommended by local government extension experts
- selecting a crop protection method that maximizes human safety, minimizes environmental impact, is economically justifiable and prevents food safety risks for all crops.
IPM combines non-chemical control methods and rational pesticide use. This includes biodiversity-based Integrated Pest Management as part of crop protection activities.
</t>
    </r>
  </si>
  <si>
    <t xml:space="preserve">a)  -  one dry tillage before flooding if soil is cracked, and
- land soak, puddling and tillage within a 1-week period, and
- effective levelling and strong bunds, and
- Alternate Wetting and Drying (AWD) either on fixed day basis or SMP-based (Soil Matric Potential), and
- use of short-duration varieties, and
- cessation of irrigation at least 10-15 before harvesting.
</t>
  </si>
  <si>
    <t>a) Farmer applies IPM principles and meets all 4 criteria on left if a fungicide is used.</t>
  </si>
  <si>
    <t>b) Farmer meets criteria 1, 2 and 3 if a fungicide is used,</t>
  </si>
  <si>
    <t>c) Farmer does not meet criteria 1, 2 and 3 if a fungicide is used.</t>
  </si>
  <si>
    <r>
      <rPr>
        <i/>
        <sz val="11"/>
        <color theme="1"/>
        <rFont val="Calibri"/>
        <family val="2"/>
        <scheme val="minor"/>
      </rPr>
      <t>Disease management</t>
    </r>
    <r>
      <rPr>
        <sz val="11"/>
        <color theme="1"/>
        <rFont val="Calibri"/>
        <family val="2"/>
        <scheme val="minor"/>
      </rPr>
      <t xml:space="preserve">
Non-chemical disease management options include (effective for fungal, bacterial and viral diseases): 
- Use of resistant varieties
- Synchronized planting
- Remove host plants (weeds on bunds, rice stubble or volunteer rice)
- Keeping the environment between soil and plant canopy either dry or moist (depending on the disease)
- Planting at low densities
- Balanced nutrient application (avoiding excessive use of nitrogen)
- Biological control agents, e.g. Trichoderma.
Appropriate chemical disease management follows IPM principles and meets all of the following criteria:
1. Where feasible, non-chemical methods are used
2. It is applied only if non-chemical methods are not sufficiently effective on their own
3. Fungicide application should not be used after heading (within 35 days of harvest)
4. Fungicide application should only be used in scenarios with high risk of fungal disease (according to recent history and predicted weather patterns).
</t>
    </r>
  </si>
  <si>
    <t>a) Farmer practices IPM principles and meets all 4 criteria on left if a molluskicide is used.</t>
  </si>
  <si>
    <t>b) Farmer meets criteria 1, 2 and 3 if a molluskicide is used</t>
  </si>
  <si>
    <t>c) Farmer does not meet criteria 1, 2 and 3 if a molluskicide is used.</t>
  </si>
  <si>
    <r>
      <rPr>
        <i/>
        <sz val="11"/>
        <color theme="1"/>
        <rFont val="Calibri"/>
        <family val="2"/>
        <scheme val="minor"/>
      </rPr>
      <t xml:space="preserve">Mollusk management
</t>
    </r>
    <r>
      <rPr>
        <sz val="11"/>
        <color theme="1"/>
        <rFont val="Calibri"/>
        <family val="2"/>
        <scheme val="minor"/>
      </rPr>
      <t xml:space="preserve">
Non-chemical mollusk control options include: 
- Physical control (destruction of egg masses, hand-picking of snails, baiting- and capturing, maintaining saturation without standing water during the vulnerable period)
- Promotion of predators (e.g. wild birds, ducks)
- Use of sturdier seedlings during transplanting by sowing low-density nursery beds and planting older seedlings
- Crop rotation or extended dry fallow period.
Appropriate use of molluskicides (chemical or organic) follows IPM principles and meets all of the following criteria: 
1. Where feasible, non-chemical methods are used
2. It is applied only if non-chemical methods are not sufficiently effective on their own 
3. Used only within first 3 weeks after crop establishment.
4. Should not be used before manual transplanting (worker safety).
</t>
    </r>
  </si>
  <si>
    <r>
      <rPr>
        <i/>
        <sz val="11"/>
        <color theme="1"/>
        <rFont val="Calibri"/>
        <family val="2"/>
        <scheme val="minor"/>
      </rPr>
      <t>Rodent management</t>
    </r>
    <r>
      <rPr>
        <sz val="11"/>
        <color theme="1"/>
        <rFont val="Calibri"/>
        <family val="2"/>
        <scheme val="minor"/>
      </rPr>
      <t xml:space="preserve">
Non-chemical rodent control options include:
- Synchronized planting
- Community rodent management, e.g. rat eradication campaigns, trap crops
- Trapping
- Hunting
- Use of narrow bunds (minimize rodent habitat)
- Promotion of predators (birds of prey, snakes).
Appropriate rodenticide use follows principles of IPM and meets all of the following criteria:
1) Where feasible, non-chemical methods are used
2) It is applied only if non-chemical methods are not sufficiently effective on their own
3) Only in response to current or historical evidence of rodent problems
4) Appropriate timing is to manage rodents during the vegetative growth phase of the crop so that they don’t produce an outbreak during grain-filling.
5) Rodenticides should be placed under protective cover, e.g.  bamboo tubes or coconut husks, where they are not easily accessible to birds or exposed to rainfall.
</t>
    </r>
  </si>
  <si>
    <t>c) Farmer does not meet criteria 1, 2, 3 and 4 if a rodenticide is used, or electric wiring is used to control rodents.</t>
  </si>
  <si>
    <t>b) Farmer meets criteria 1, 2, 3 and 4 if a rodenticide is used.</t>
  </si>
  <si>
    <t>a) Farmer applies IPM principles and meets all 5 criteria on left if a rodenticide is used.</t>
  </si>
  <si>
    <t>a) Bird pests are managed without use of lethal control</t>
  </si>
  <si>
    <t>b) Bird pests are managed by live trapping and all non-pest species are released alive</t>
  </si>
  <si>
    <t>c) Birds are indiscriminately persecuted by killing, poisoning or hunting.</t>
  </si>
  <si>
    <t>Answers options</t>
  </si>
  <si>
    <t>Drop Down lists</t>
  </si>
  <si>
    <t>Overall score</t>
  </si>
  <si>
    <t>x</t>
  </si>
  <si>
    <r>
      <rPr>
        <b/>
        <sz val="11"/>
        <color theme="1"/>
        <rFont val="Calibri"/>
        <family val="2"/>
        <scheme val="minor"/>
      </rPr>
      <t>Leveling</t>
    </r>
    <r>
      <rPr>
        <sz val="11"/>
        <color theme="1"/>
        <rFont val="Calibri"/>
        <family val="2"/>
        <scheme val="minor"/>
      </rPr>
      <t xml:space="preserve">
Rice is cultivated on flat land or on terraces. The land or terraces are leveled, up to 0.1% within-plot slope. If available, flat land is leveled by laser. 
If rice is cultivated on sloping land without terraces, soil conservation practices must be used (e.g. contour farming, cover cropping, and installation of erosion barriers).
</t>
    </r>
  </si>
  <si>
    <t>Score (hidden)</t>
  </si>
  <si>
    <t>e</t>
  </si>
  <si>
    <r>
      <rPr>
        <b/>
        <i/>
        <sz val="11"/>
        <color theme="1"/>
        <rFont val="Calibri"/>
        <family val="2"/>
        <scheme val="minor"/>
      </rPr>
      <t>In case of flat land or terraces:</t>
    </r>
    <r>
      <rPr>
        <sz val="11"/>
        <color theme="1"/>
        <rFont val="Calibri"/>
        <family val="2"/>
        <scheme val="minor"/>
      </rPr>
      <t xml:space="preserve">
a) Proof that land is sufficiently leveled or land has been leveled less than 3 years ago. </t>
    </r>
  </si>
  <si>
    <r>
      <rPr>
        <b/>
        <i/>
        <sz val="11"/>
        <color theme="1"/>
        <rFont val="Calibri"/>
        <family val="2"/>
        <scheme val="minor"/>
      </rPr>
      <t>In case of flat land or terraces:</t>
    </r>
    <r>
      <rPr>
        <sz val="11"/>
        <color theme="1"/>
        <rFont val="Calibri"/>
        <family val="2"/>
        <scheme val="minor"/>
      </rPr>
      <t xml:space="preserve">
c) Land has not been leveled.</t>
    </r>
  </si>
  <si>
    <r>
      <rPr>
        <b/>
        <i/>
        <sz val="11"/>
        <color theme="1"/>
        <rFont val="Calibri"/>
        <family val="2"/>
        <scheme val="minor"/>
      </rPr>
      <t xml:space="preserve">In case of sloping land without terraces: </t>
    </r>
    <r>
      <rPr>
        <sz val="11"/>
        <color theme="1"/>
        <rFont val="Calibri"/>
        <family val="2"/>
        <scheme val="minor"/>
      </rPr>
      <t xml:space="preserve">
e) No soil conservation practices are used.</t>
    </r>
  </si>
  <si>
    <r>
      <rPr>
        <b/>
        <sz val="11"/>
        <color theme="1"/>
        <rFont val="Calibri"/>
        <family val="2"/>
        <scheme val="minor"/>
      </rPr>
      <t>Seed variety</t>
    </r>
    <r>
      <rPr>
        <sz val="11"/>
        <color theme="1"/>
        <rFont val="Calibri"/>
        <family val="2"/>
        <scheme val="minor"/>
      </rPr>
      <t xml:space="preserve">
Seed variety is pure and free of weeds, pests, and diseases.
</t>
    </r>
  </si>
  <si>
    <t>a) Farmer buys certified seed with ID and traceability.</t>
  </si>
  <si>
    <t>b) Farmer buys or produces seed with quality control (varietal purity, weed free, germination testing, safe storage, fungal control).</t>
  </si>
  <si>
    <t xml:space="preserve">d) Farmer buys uncertified seeds without quality control or uses self- saved seeds for more than 3 crop cycles or without quality control. </t>
  </si>
  <si>
    <r>
      <rPr>
        <b/>
        <sz val="11"/>
        <color theme="1"/>
        <rFont val="Calibri"/>
        <family val="2"/>
        <scheme val="minor"/>
      </rPr>
      <t>Irrigation system</t>
    </r>
    <r>
      <rPr>
        <sz val="11"/>
        <color theme="1"/>
        <rFont val="Calibri"/>
        <family val="2"/>
        <scheme val="minor"/>
      </rPr>
      <t xml:space="preserve">
The farm irrigation system complies with the following conditions:
- the irrigation system has sufficient internal canals for supply and draining,
- there are no leakages in dikes, and 
- sluices are functioning well. </t>
    </r>
  </si>
  <si>
    <t>Yes</t>
  </si>
  <si>
    <t>No</t>
  </si>
  <si>
    <t>Not Applicable</t>
  </si>
  <si>
    <t>Comments</t>
  </si>
  <si>
    <r>
      <rPr>
        <b/>
        <sz val="11"/>
        <color theme="1"/>
        <rFont val="Calibri"/>
        <family val="2"/>
        <scheme val="minor"/>
      </rPr>
      <t>Inbound water quality</t>
    </r>
    <r>
      <rPr>
        <sz val="11"/>
        <color theme="1"/>
        <rFont val="Calibri"/>
        <family val="2"/>
        <scheme val="minor"/>
      </rPr>
      <t xml:space="preserve">
Inbound water is obtained from clean sources that are free of biological, saline and heavy metal contamination.
</t>
    </r>
  </si>
  <si>
    <r>
      <rPr>
        <b/>
        <sz val="11"/>
        <color theme="1"/>
        <rFont val="Calibri"/>
        <family val="2"/>
        <scheme val="minor"/>
      </rPr>
      <t>Water extraction</t>
    </r>
    <r>
      <rPr>
        <sz val="11"/>
        <color theme="1"/>
        <rFont val="Calibri"/>
        <family val="2"/>
        <scheme val="minor"/>
      </rPr>
      <t xml:space="preserve">
Water extraction is legal and sustainable.
A sustainable water extraction avoids depletion of water resources beyond the watershed recharge capacity, and balances the competition for its use.
</t>
    </r>
  </si>
  <si>
    <r>
      <rPr>
        <b/>
        <sz val="11"/>
        <color theme="1"/>
        <rFont val="Calibri"/>
        <family val="2"/>
        <scheme val="minor"/>
      </rPr>
      <t>Drainage</t>
    </r>
    <r>
      <rPr>
        <sz val="11"/>
        <color theme="1"/>
        <rFont val="Calibri"/>
        <family val="2"/>
        <scheme val="minor"/>
      </rPr>
      <t xml:space="preserve">
Sub-surface drainage after surface application of agrochemicals is sufficiently delayed, to avoid contamination from agrochemical runoff.
</t>
    </r>
  </si>
  <si>
    <t>a) There is no drainage.</t>
  </si>
  <si>
    <t xml:space="preserve">c) Drainage is delayed after surface application of agrochemicals at least 4 days for fertilizers and 14 days for pesticides, unless stated otherwise on the product label. </t>
  </si>
  <si>
    <t>e) Drainage is not delayed after surface application of agrochemicals, or for fewer days, but for no valid reason.</t>
  </si>
  <si>
    <t>b)Drainage, but no use of agrochemicals.</t>
  </si>
  <si>
    <t>a) Compliance with all four listed elements.</t>
  </si>
  <si>
    <t>c) Compliance with two of the listed elements.</t>
  </si>
  <si>
    <t>d) Compliance with none of the listed elements.</t>
  </si>
  <si>
    <r>
      <rPr>
        <b/>
        <sz val="11"/>
        <color theme="1"/>
        <rFont val="Calibri"/>
        <family val="2"/>
        <scheme val="minor"/>
      </rPr>
      <t>Nutrient management</t>
    </r>
    <r>
      <rPr>
        <sz val="11"/>
        <color theme="1"/>
        <rFont val="Calibri"/>
        <family val="2"/>
        <scheme val="minor"/>
      </rPr>
      <t xml:space="preserve">
Efficient and site-specific nutrient management is applied, including the following elements:
- use of natural systems of soil fertility enhancement (e.g. crop rotation and intercropping)
- fertilizer application is based on results from soil analysis or crop nutrition assessments (e.g. leaf color chart)
- fertilizer application is based on a documented nutrient plan following recommendations from public or private extension services
- split application of nitrogen fertilizers or use of slow- or controlled-release fertilizers (deep placement). 
</t>
    </r>
  </si>
  <si>
    <r>
      <rPr>
        <b/>
        <sz val="11"/>
        <color theme="1"/>
        <rFont val="Calibri"/>
        <family val="2"/>
        <scheme val="minor"/>
      </rPr>
      <t>Organic fertilizer</t>
    </r>
    <r>
      <rPr>
        <sz val="11"/>
        <color theme="1"/>
        <rFont val="Calibri"/>
        <family val="2"/>
        <scheme val="minor"/>
      </rPr>
      <t xml:space="preserve">
Organic material is used as fertilizer if the conditions are favorable: 
- it is available on farm (e.g. animal manure, green manure, mulch) or available locally for a reasonable price), and
- there are non-flooded fields where it can be applied, and
- it is well decomposed.
</t>
    </r>
  </si>
  <si>
    <t xml:space="preserve">a) All 3 listed favorable conditions are present, and organic material is used as fertilizer. </t>
  </si>
  <si>
    <t xml:space="preserve">c) Not a or b. </t>
  </si>
  <si>
    <r>
      <rPr>
        <b/>
        <sz val="11"/>
        <color theme="1"/>
        <rFont val="Calibri"/>
        <family val="2"/>
        <scheme val="minor"/>
      </rPr>
      <t>Inorganic fertilizer choice</t>
    </r>
    <r>
      <rPr>
        <sz val="11"/>
        <color theme="1"/>
        <rFont val="Calibri"/>
        <family val="2"/>
        <scheme val="minor"/>
      </rPr>
      <t xml:space="preserve">
Inorganic fertilizers can only be used if they are registered and come from a trustworthy source.
</t>
    </r>
  </si>
  <si>
    <r>
      <rPr>
        <b/>
        <sz val="11"/>
        <color theme="1"/>
        <rFont val="Calibri"/>
        <family val="2"/>
        <scheme val="minor"/>
      </rPr>
      <t>Inorganic fertilizer use</t>
    </r>
    <r>
      <rPr>
        <sz val="11"/>
        <color theme="1"/>
        <rFont val="Calibri"/>
        <family val="2"/>
        <scheme val="minor"/>
      </rPr>
      <t xml:space="preserve">
Application method of inorganic fertilizers is in accordance with label instructions, and dosage and timing are in accordance with site-specific recommendations.
</t>
    </r>
  </si>
  <si>
    <t>a) There is no use of inorganic fertilizers.</t>
  </si>
  <si>
    <r>
      <rPr>
        <i/>
        <sz val="11"/>
        <color theme="1"/>
        <rFont val="Calibri"/>
        <family val="2"/>
        <scheme val="minor"/>
      </rPr>
      <t>Bird management</t>
    </r>
    <r>
      <rPr>
        <sz val="11"/>
        <color theme="1"/>
        <rFont val="Calibri"/>
        <family val="2"/>
        <scheme val="minor"/>
      </rPr>
      <t xml:space="preserve">
Non-lethal bird control options include:
- Synchronized planting
- Scare/deterrent devices
- Promotion of predators (e.g. birds of prey, shrikes).
</t>
    </r>
  </si>
  <si>
    <t>a) There is no use of pesticides.</t>
  </si>
  <si>
    <t xml:space="preserve">c) Non-compliance with one or more of the listed elements for purchased or farm-produced pesticides.  </t>
  </si>
  <si>
    <t>Link to Stockholm Convention</t>
  </si>
  <si>
    <t>Link to Rotterdam Convention</t>
  </si>
  <si>
    <t>Link to WHO classification</t>
  </si>
  <si>
    <r>
      <rPr>
        <b/>
        <sz val="11"/>
        <color theme="1"/>
        <rFont val="Calibri"/>
        <family val="2"/>
        <scheme val="minor"/>
      </rPr>
      <t>Targeted application</t>
    </r>
    <r>
      <rPr>
        <sz val="11"/>
        <color theme="1"/>
        <rFont val="Calibri"/>
        <family val="2"/>
        <scheme val="minor"/>
      </rPr>
      <t xml:space="preserve">
Pesticides are not applied:
- on non-target areas
- within 5 meters of occupied buildings, roads or pathways unless there is no threat to human or wildlife
- within 5 meters of water bodies  (including main irrigation channels)
- within 1 meter of small diversion canals
- within 5 meters of protected areas
- during strong winds.
- in case of aerial spraying: without a license and without using drift minimization techniques.
</t>
    </r>
  </si>
  <si>
    <t>c) Non-compliance with 1 or more of the listed conditions.</t>
  </si>
  <si>
    <r>
      <rPr>
        <b/>
        <sz val="11"/>
        <color theme="1"/>
        <rFont val="Calibri"/>
        <family val="2"/>
        <scheme val="minor"/>
      </rPr>
      <t>Label instructions</t>
    </r>
    <r>
      <rPr>
        <sz val="11"/>
        <color theme="1"/>
        <rFont val="Calibri"/>
        <family val="2"/>
        <scheme val="minor"/>
      </rPr>
      <t xml:space="preserve">
Each pesticide application is in accordance with label instructions on application method, pre-harvest interval and dosage.
</t>
    </r>
  </si>
  <si>
    <t>b) Instructions followed on application method, pre-harvest intervals and dosage.</t>
  </si>
  <si>
    <t>d) Incorrect application method, dosage in excess of labelled amount, or timing within pre-harvest interval.</t>
  </si>
  <si>
    <r>
      <rPr>
        <b/>
        <sz val="11"/>
        <color theme="1"/>
        <rFont val="Calibri"/>
        <family val="2"/>
        <scheme val="minor"/>
      </rPr>
      <t>Calibration</t>
    </r>
    <r>
      <rPr>
        <sz val="11"/>
        <color theme="1"/>
        <rFont val="Calibri"/>
        <family val="2"/>
        <scheme val="minor"/>
      </rPr>
      <t xml:space="preserve">
Pesticide application equipment is calibrated, and it is maintained to prevent leakage or contamination of products.
</t>
    </r>
  </si>
  <si>
    <t>b) Calibration and maintenance within current crop cycle.</t>
  </si>
  <si>
    <t xml:space="preserve">d) No calibration and maintenance within the past 2 years. </t>
  </si>
  <si>
    <r>
      <rPr>
        <b/>
        <sz val="11"/>
        <color theme="1"/>
        <rFont val="Calibri"/>
        <family val="2"/>
        <scheme val="minor"/>
      </rPr>
      <t>Timing of harvest</t>
    </r>
    <r>
      <rPr>
        <sz val="11"/>
        <color theme="1"/>
        <rFont val="Calibri"/>
        <family val="2"/>
        <scheme val="minor"/>
      </rPr>
      <t xml:space="preserve">
Rice is harvested at the appropriate time to optimize grain quality.
</t>
    </r>
  </si>
  <si>
    <t xml:space="preserve">a) Rice is harvested when moisture content is between 21% and 24% or when 80% to 85% of the grains per panicle are straw or yellow-colored. </t>
  </si>
  <si>
    <r>
      <rPr>
        <b/>
        <sz val="11"/>
        <color theme="1"/>
        <rFont val="Calibri"/>
        <family val="2"/>
        <scheme val="minor"/>
      </rPr>
      <t>Harvest equipment</t>
    </r>
    <r>
      <rPr>
        <sz val="11"/>
        <color theme="1"/>
        <rFont val="Calibri"/>
        <family val="2"/>
        <scheme val="minor"/>
      </rPr>
      <t xml:space="preserve">
Rice is harvested with clean equipment to prevent contamination and mixing of varieties.
</t>
    </r>
  </si>
  <si>
    <t>b) Harvest equipment is not cleaned before use.</t>
  </si>
  <si>
    <r>
      <rPr>
        <b/>
        <sz val="11"/>
        <color theme="1"/>
        <rFont val="Calibri"/>
        <family val="2"/>
        <scheme val="minor"/>
      </rPr>
      <t>Drying time</t>
    </r>
    <r>
      <rPr>
        <sz val="11"/>
        <color theme="1"/>
        <rFont val="Calibri"/>
        <family val="2"/>
        <scheme val="minor"/>
      </rPr>
      <t xml:space="preserve">
Rice is dried on-farm within 24 hours after harvest to an appropriate moisture content, depending on further use:
- 15 % - 18% moisture content for direct selling for sale within a week. 
- 14% moisture content or less for storing grains, storage longer than 1 week. 
- 12% moisture content or less for storing seeds. 
The moisture gradient within a batch cannot be more than 1 % (per batch, the moisture content of a grain cannot be more or less than 1% compared to the average moisture content).
If rice is not dried on-farm, it is transported to a drying facility (e.g. a miller) within 12 hours after harvest (so that rice can be milled at a 14% moisture content). 
</t>
    </r>
  </si>
  <si>
    <t>a) Rice is transported to a drying facility (e.g. a miller) within 12 hours after harvest.</t>
  </si>
  <si>
    <t xml:space="preserve">b) Rice is dried on-farm within 24 hours after harvest, with proof of the desired moisture content and moisture gradient. </t>
  </si>
  <si>
    <t>d) Rice is not transported to a drying facility (e.g. a miller) within 12 hours after harvest, and not dried on-farm within 24 hours after harvest.</t>
  </si>
  <si>
    <r>
      <rPr>
        <b/>
        <sz val="11"/>
        <color theme="1"/>
        <rFont val="Calibri"/>
        <family val="2"/>
        <scheme val="minor"/>
      </rPr>
      <t>Drying technique</t>
    </r>
    <r>
      <rPr>
        <sz val="11"/>
        <color theme="1"/>
        <rFont val="Calibri"/>
        <family val="2"/>
        <scheme val="minor"/>
      </rPr>
      <t xml:space="preserve">
Rice is dried by using sustainable drying techniques
</t>
    </r>
  </si>
  <si>
    <t>a) Stubble is grazed by livestock, left on the field (in a minimum-tillage system) or ploughed under while the soil is dry, in time to allow aerobic decomposition before the next rice crop is planted.</t>
  </si>
  <si>
    <t>c) Stubble is burned.</t>
  </si>
  <si>
    <r>
      <rPr>
        <b/>
        <sz val="11"/>
        <color theme="1"/>
        <rFont val="Calibri"/>
        <family val="2"/>
        <scheme val="minor"/>
      </rPr>
      <t>Rice storage</t>
    </r>
    <r>
      <rPr>
        <sz val="11"/>
        <color theme="1"/>
        <rFont val="Calibri"/>
        <family val="2"/>
        <scheme val="minor"/>
      </rPr>
      <t xml:space="preserve">
Rice is safely stored, maintaining its quality, through the following measures:
1. Rice is stored away from hazardous substances, such as agrochemicals. 
2. Rice is stored with adequate measures to prevent rewetting and pest damage.
3. Rice is cleaned before storage (removal of dirt, weeds and insects).
</t>
    </r>
  </si>
  <si>
    <r>
      <rPr>
        <b/>
        <sz val="11"/>
        <color theme="1"/>
        <rFont val="Calibri"/>
        <family val="2"/>
        <scheme val="minor"/>
      </rPr>
      <t>Rice stubble</t>
    </r>
    <r>
      <rPr>
        <sz val="11"/>
        <color theme="1"/>
        <rFont val="Calibri"/>
        <family val="2"/>
        <scheme val="minor"/>
      </rPr>
      <t xml:space="preserve">
Rice stubble is not burned, and is managed in a sustainable way to mitigate emissions, minimize environmental impacts and to retain or improve soil quality.
</t>
    </r>
  </si>
  <si>
    <t xml:space="preserve">a) Compliance with all of the listed straw management elements for intensive or non-intensive farming. </t>
  </si>
  <si>
    <t>c) Non-compliance with the listed straw management elements for intensive or non-intensive farming.</t>
  </si>
  <si>
    <t>a) No workers or working family members, and first aid supplies are available on-farm.</t>
  </si>
  <si>
    <t>b) Workers, including working household members, receive regular safety instruction and first aid supplies are available on-farm.</t>
  </si>
  <si>
    <t>d) There is no safety instruction and there are no first aid supplies available on-farm.</t>
  </si>
  <si>
    <r>
      <rPr>
        <b/>
        <sz val="11"/>
        <color theme="1"/>
        <rFont val="Calibri"/>
        <family val="2"/>
        <scheme val="minor"/>
      </rPr>
      <t>Safety instructions</t>
    </r>
    <r>
      <rPr>
        <sz val="11"/>
        <color theme="1"/>
        <rFont val="Calibri"/>
        <family val="2"/>
        <scheme val="minor"/>
      </rPr>
      <t xml:space="preserve">
Workers, including working household members, receive regular safety instruction to prevent work related accidents or diseases, and first aid supplies are available on-farm.
</t>
    </r>
  </si>
  <si>
    <r>
      <rPr>
        <b/>
        <sz val="11"/>
        <color theme="1"/>
        <rFont val="Calibri"/>
        <family val="2"/>
        <scheme val="minor"/>
      </rPr>
      <t>Rice straw</t>
    </r>
    <r>
      <rPr>
        <sz val="11"/>
        <color theme="1"/>
        <rFont val="Calibri"/>
        <family val="2"/>
        <scheme val="minor"/>
      </rPr>
      <t xml:space="preserve">
In case of intensive farming (more than one crop cycle per year, rice straw is not burned, left on the field, or ploughed under. Instead, rice straw is composted and used for energy production or other purposes.
In case of non-intensive farming (one crop cycle per year), rice straw is not burned, but can be left on the field or ploughed under.
</t>
    </r>
  </si>
  <si>
    <t>Health and Safety</t>
  </si>
  <si>
    <t>Labour conditions</t>
  </si>
  <si>
    <r>
      <rPr>
        <b/>
        <sz val="11"/>
        <color theme="1"/>
        <rFont val="Calibri"/>
        <family val="2"/>
        <scheme val="minor"/>
      </rPr>
      <t>Tools and equipment</t>
    </r>
    <r>
      <rPr>
        <sz val="11"/>
        <color theme="1"/>
        <rFont val="Calibri"/>
        <family val="2"/>
        <scheme val="minor"/>
      </rPr>
      <t xml:space="preserve">
Tools and equipment for farm operations and post-harvest processed are frequently maintained and calibrated.
</t>
    </r>
  </si>
  <si>
    <t>a) Calibration and maintenance within current crop cycle.</t>
  </si>
  <si>
    <t>c) No calibration and maintenance within the past 2 years.</t>
  </si>
  <si>
    <r>
      <rPr>
        <b/>
        <sz val="11"/>
        <color theme="1"/>
        <rFont val="Calibri"/>
        <family val="2"/>
        <scheme val="minor"/>
      </rPr>
      <t>Training pesticide applicators</t>
    </r>
    <r>
      <rPr>
        <sz val="11"/>
        <color theme="1"/>
        <rFont val="Calibri"/>
        <family val="2"/>
        <scheme val="minor"/>
      </rPr>
      <t xml:space="preserve">
Pesticide applicators receive training on handling and use of pesticides.
</t>
    </r>
  </si>
  <si>
    <t>b) Pesticide applicators participated in a training session in the past 3 years.</t>
  </si>
  <si>
    <t xml:space="preserve">d) Pesticide applicators did not participate in a training session in the past 5 years. </t>
  </si>
  <si>
    <r>
      <rPr>
        <b/>
        <sz val="11"/>
        <color theme="1"/>
        <rFont val="Calibri"/>
        <family val="2"/>
        <scheme val="minor"/>
      </rPr>
      <t xml:space="preserve">Personal Protective Equipment (PPE)
</t>
    </r>
    <r>
      <rPr>
        <sz val="11"/>
        <color theme="1"/>
        <rFont val="Calibri"/>
        <family val="2"/>
        <scheme val="minor"/>
      </rPr>
      <t xml:space="preserve">
Pesticide applicators use good quality Personal Protective Equipment (PPE), including:
- gloves
- masks
- boots
- protective clothing.
Protective clothing is washed after use.
</t>
    </r>
  </si>
  <si>
    <t xml:space="preserve">b) Pesticide applicators use at least 3 of the listed PPE items, but always gloves, (or at least what is required on the product label) of good quality and clothing is washed after use. </t>
  </si>
  <si>
    <t>d) Pesticide applicators use less than 2 of the 4 items, or do not use gloves, or use items of low quality, or clothing is not washed after use.</t>
  </si>
  <si>
    <r>
      <rPr>
        <b/>
        <sz val="11"/>
        <color theme="1"/>
        <rFont val="Calibri"/>
        <family val="2"/>
        <scheme val="minor"/>
      </rPr>
      <t>Washing and changing</t>
    </r>
    <r>
      <rPr>
        <sz val="11"/>
        <color theme="1"/>
        <rFont val="Calibri"/>
        <family val="2"/>
        <scheme val="minor"/>
      </rPr>
      <t xml:space="preserve">
Washing and changing facilities are available for pesticide applicators.
</t>
    </r>
  </si>
  <si>
    <t>b) Washing and changing facilities are available.</t>
  </si>
  <si>
    <t>d) No washing or changing facility is available.</t>
  </si>
  <si>
    <t>c) Pesticides are applied by pregnant or lactating women or by children below 18 years, or by persons who suffer from chronic or respiratory diseases.</t>
  </si>
  <si>
    <r>
      <rPr>
        <b/>
        <sz val="11"/>
        <color theme="1"/>
        <rFont val="Calibri"/>
        <family val="2"/>
        <scheme val="minor"/>
      </rPr>
      <t>Applicator restrictions</t>
    </r>
    <r>
      <rPr>
        <sz val="11"/>
        <color theme="1"/>
        <rFont val="Calibri"/>
        <family val="2"/>
        <scheme val="minor"/>
      </rPr>
      <t xml:space="preserve">
Pesticides are not applied by pregnant or lactating women, by children below 18 years, or by persons who suffer from chronic or respiratory diseases.
</t>
    </r>
  </si>
  <si>
    <r>
      <rPr>
        <b/>
        <sz val="11"/>
        <color theme="1"/>
        <rFont val="Calibri"/>
        <family val="2"/>
        <scheme val="minor"/>
      </rPr>
      <t>Re-entry times</t>
    </r>
    <r>
      <rPr>
        <sz val="11"/>
        <color theme="1"/>
        <rFont val="Calibri"/>
        <family val="2"/>
        <scheme val="minor"/>
      </rPr>
      <t xml:space="preserve">
Recommended re-entry times after use of pesticides are observed and communicated (or 48 hours if label does not give a recommendation).
</t>
    </r>
  </si>
  <si>
    <t>b) Recommended, or 48-hours re-entry times are observed and communicated by placing warning signs on the fields.</t>
  </si>
  <si>
    <t>d) Recommended, or 48 hours re-entry times are not observed or not communicated.</t>
  </si>
  <si>
    <r>
      <rPr>
        <b/>
        <sz val="11"/>
        <color theme="1"/>
        <rFont val="Calibri"/>
        <family val="2"/>
        <scheme val="minor"/>
      </rPr>
      <t>Pesticide storage</t>
    </r>
    <r>
      <rPr>
        <sz val="11"/>
        <color theme="1"/>
        <rFont val="Calibri"/>
        <family val="2"/>
        <scheme val="minor"/>
      </rPr>
      <t xml:space="preserve">
Pesticides and inorganic fertilizers (including empty containers) are labeled and stored in a locked place, separate from fuel, food and out of reach of children.
</t>
    </r>
  </si>
  <si>
    <t>a) There is no use of pesticides or inorganic fertilizers.</t>
  </si>
  <si>
    <t>b) Pesticides and inorganic fertilizers are labeled and stored in a locked and separate place.</t>
  </si>
  <si>
    <r>
      <rPr>
        <b/>
        <sz val="11"/>
        <color theme="1"/>
        <rFont val="Calibri"/>
        <family val="2"/>
        <scheme val="minor"/>
      </rPr>
      <t>Pesticide disposal</t>
    </r>
    <r>
      <rPr>
        <sz val="11"/>
        <color theme="1"/>
        <rFont val="Calibri"/>
        <family val="2"/>
        <scheme val="minor"/>
      </rPr>
      <t xml:space="preserve">
Empty pesticide containers and obsolete pesticides are properly disposed of.
</t>
    </r>
  </si>
  <si>
    <t>b) Farmer participates in a collection, return or disposal system.</t>
  </si>
  <si>
    <t>d) There is a collection, return or disposal system, but it is not used.</t>
  </si>
  <si>
    <t>e) In absence of such a system, empty pesticide containers and obsolete pesticides are not disposed of as described under c).</t>
  </si>
  <si>
    <t>b) Children below the minimum age are working on the farm, but there are deliberate and evidenced efforts to stop the children from working and to get them into education.</t>
  </si>
  <si>
    <t>c) Children below the minimum age are working on the farm, and no deliberate and evidenced efforts were made to stop the children from working and to get them into education.</t>
  </si>
  <si>
    <r>
      <rPr>
        <b/>
        <sz val="11"/>
        <color theme="1"/>
        <rFont val="Calibri"/>
        <family val="2"/>
        <scheme val="minor"/>
      </rPr>
      <t>Hazardous work</t>
    </r>
    <r>
      <rPr>
        <sz val="11"/>
        <color theme="1"/>
        <rFont val="Calibri"/>
        <family val="2"/>
        <scheme val="minor"/>
      </rPr>
      <t xml:space="preserve">
Children below 18 years do not conduct hazardous work or any work that jeopardizes their physical, mental or moral wellbeing (ILO Convention 182). The following conditions are met:
- Children do not carry heavy loads,
- The work is not at dangerous locations,
- The work is not at night (between 22.00 pm and 06.00 am),
- Children do not use harvest knives,
- Children do not work with dangerous substances or equipment
</t>
    </r>
  </si>
  <si>
    <r>
      <rPr>
        <b/>
        <sz val="11"/>
        <color theme="1"/>
        <rFont val="Calibri"/>
        <family val="2"/>
        <scheme val="minor"/>
      </rPr>
      <t>Education</t>
    </r>
    <r>
      <rPr>
        <sz val="11"/>
        <color theme="1"/>
        <rFont val="Calibri"/>
        <family val="2"/>
        <scheme val="minor"/>
      </rPr>
      <t xml:space="preserve">
Children living on the farm in the age of compulsory schooling go to school all year long.
</t>
    </r>
  </si>
  <si>
    <r>
      <rPr>
        <b/>
        <sz val="11"/>
        <color theme="1"/>
        <rFont val="Calibri"/>
        <family val="2"/>
        <scheme val="minor"/>
      </rPr>
      <t xml:space="preserve">Forced labor
</t>
    </r>
    <r>
      <rPr>
        <sz val="11"/>
        <color theme="1"/>
        <rFont val="Calibri"/>
        <family val="2"/>
        <scheme val="minor"/>
      </rPr>
      <t xml:space="preserve">
No forced, prison, or bonded labor is used. (ILO Convention 29, 105). All of the following conditions are met:
- No withholding of (part of) worker’s salary, benefits, property or documents (e.g. identity cards and travel documents) in order to force such worker to continue to work.
- Workers are not charged recruiting or hiring fees that require the worker to be indebted to the farm (or recruiting agency) 
- Workers are allowed to leave the farm's premises at the end of their shifts.
- Spouses and children of contracted workers are not forced to work on the farm.
- The farm does not participate in or allow human trafficking.
</t>
    </r>
  </si>
  <si>
    <r>
      <rPr>
        <b/>
        <sz val="11"/>
        <color theme="1"/>
        <rFont val="Calibri"/>
        <family val="2"/>
        <scheme val="minor"/>
      </rPr>
      <t>Freedom of association</t>
    </r>
    <r>
      <rPr>
        <sz val="11"/>
        <color theme="1"/>
        <rFont val="Calibri"/>
        <family val="2"/>
        <scheme val="minor"/>
      </rPr>
      <t xml:space="preserve">
Workers have the right to establish and/or join an association of their choice and to take part in collective bargaining on working conditions (ILO Convention 87, 98). All of the following conditions are met:
- Workers can freely establish and join workers' organizations, both internal (such as workers' representations) and external (such as trade unions), and take part in collective bargaining on working conditions.
- Labor organizations are allowed to conduct activities on-farm.
- Effective functioning of labor organizations is not blocked and representatives of such organizations are not being discriminated against.
- The farmer complies with collective bargaining agreements.
</t>
    </r>
  </si>
  <si>
    <r>
      <rPr>
        <b/>
        <sz val="11"/>
        <color theme="1"/>
        <rFont val="Calibri"/>
        <family val="2"/>
        <scheme val="minor"/>
      </rPr>
      <t>Wages</t>
    </r>
    <r>
      <rPr>
        <sz val="11"/>
        <color theme="1"/>
        <rFont val="Calibri"/>
        <family val="2"/>
        <scheme val="minor"/>
      </rPr>
      <t xml:space="preserve">
Wages and benefits of workers:
- meet or exceed the minimum required under local and national laws,
- are paid in a timely manner and on a regular basis,
- are paid in a legal currency, or in another form acceptable to workers without creating any form of dependency.
</t>
    </r>
  </si>
  <si>
    <r>
      <rPr>
        <b/>
        <sz val="11"/>
        <color theme="1"/>
        <rFont val="Calibri"/>
        <family val="2"/>
        <scheme val="minor"/>
      </rPr>
      <t>Discrimination</t>
    </r>
    <r>
      <rPr>
        <sz val="11"/>
        <color theme="1"/>
        <rFont val="Calibri"/>
        <family val="2"/>
        <scheme val="minor"/>
      </rPr>
      <t xml:space="preserve">
No discrimination or disrespectful treatment of workers, including working household members (ILO Convention 100, 111). All of the following conditions are met:
- No discrimination on the basis of gender, ethnic background, national origin, religion, disability, sexual orientation, pregnancy, worker organization membership or political affiliation with regard to hiring, remuneration, benefits, training, advancement, discipline, termination, retirement or any other employment-related decision.
- No job-related medical testing as a condition of employment (except lawful drug testing).
- No behavior, gesture, language, or physical contact that is sexually abusive, coercive or threatening.
</t>
    </r>
  </si>
  <si>
    <t>Farm Management</t>
  </si>
  <si>
    <t>1-3</t>
  </si>
  <si>
    <t>4-9</t>
  </si>
  <si>
    <t>Pre-planting</t>
  </si>
  <si>
    <t>Water use</t>
  </si>
  <si>
    <t>10-14</t>
  </si>
  <si>
    <t>Nutrient Management</t>
  </si>
  <si>
    <t>15-18</t>
  </si>
  <si>
    <t>Pest Management</t>
  </si>
  <si>
    <t>Harvest and Post Harvest</t>
  </si>
  <si>
    <t>Testing</t>
  </si>
  <si>
    <t>total sum scor column</t>
  </si>
  <si>
    <t>Sumif range van alle non applicables</t>
  </si>
  <si>
    <t># Not applicable</t>
  </si>
  <si>
    <t>max totaal</t>
  </si>
  <si>
    <t>Final score</t>
  </si>
  <si>
    <t>yield, productivity</t>
  </si>
  <si>
    <t>Results</t>
  </si>
  <si>
    <t>thresholds not met</t>
  </si>
  <si>
    <t>score</t>
  </si>
  <si>
    <t>Back calculations</t>
  </si>
  <si>
    <t xml:space="preserve">Sustainable Rice Platform </t>
  </si>
  <si>
    <t>Standard on Sustainable Rice Cultivation</t>
  </si>
  <si>
    <t>Missed</t>
  </si>
  <si>
    <t>Thresholds</t>
  </si>
  <si>
    <t>How to use the data to aggregate?</t>
  </si>
  <si>
    <t>Pre Planting</t>
  </si>
  <si>
    <t>Water Management</t>
  </si>
  <si>
    <t>Labour</t>
  </si>
  <si>
    <t>Pts</t>
  </si>
  <si>
    <t>n/a</t>
  </si>
  <si>
    <t>Chapter</t>
  </si>
  <si>
    <t>Score</t>
  </si>
  <si>
    <t>Thresholds not met</t>
  </si>
  <si>
    <t>Total score on standard</t>
  </si>
  <si>
    <t xml:space="preserve">Do you have a crop calendar? 
How do you use it? </t>
  </si>
  <si>
    <t>After farmer has listed his records, ask questions like: 
When did you purchase?
Where did you buy it? 
When did you use it? Which quantities?
How much money did you spend?</t>
  </si>
  <si>
    <t>Is salinity an issue for your crop? If yes, which season? 
What have you done about it?
(In case salinity has not been an issue, the farmer is not requested to do anything)</t>
  </si>
  <si>
    <t>Before this land was use for rice farming, was this ever a forest?</t>
  </si>
  <si>
    <t>Have you brought any kind of animal not native to this region to your crop?</t>
  </si>
  <si>
    <t>Is your rice produce on flat land? 
In case rice is pproduce on sloping land, what are you doing about erosion?
Good looks like: After harvest, there is only rice residue on the land or farmer plants a different crop. 
Bad looks like: Farmer burns residue and leaves it on the field without further action</t>
  </si>
  <si>
    <t xml:space="preserve">Where has the farmer purchase his/her seeds?
In case farmer has his own seeds, ask how they know they are good quality seeds? </t>
  </si>
  <si>
    <t>In this case farmer does not have any irrigation</t>
  </si>
  <si>
    <t>In this case there is not enough water from other sources and farmer is pumping water from the ground</t>
  </si>
  <si>
    <t>In case of no irrigation - skip this question
In case of any kind of irrigation, how do you make sure you are using clean water?</t>
  </si>
  <si>
    <t>Are there laws or guidelines about how much water you use for rice farming? 
Are you involved in any discussions in your community or municipality about weather there should be guidance about water usage?</t>
  </si>
  <si>
    <t xml:space="preserve">How and when did you dry your rice? </t>
  </si>
  <si>
    <t xml:space="preserve">After the use of pesticides, when do your workers enter the field? 
How do you communicate when they are allowed in the field? </t>
  </si>
  <si>
    <t>Do you have children of school age?</t>
  </si>
  <si>
    <t>Do you ever need to get rid of your water? How do you get rid of your water? 
Have you ever created a hole to let water go? In case you open a hole, when did you do it in relation to the time you used agrochemicals?</t>
  </si>
  <si>
    <t>How  did you decide when to harvest your rice?</t>
  </si>
  <si>
    <t xml:space="preserve">Where do you store your pesticides? 
Who is responsible for the pesticide management and house keeping?
Do you know the specific content of all containers with pesticides?  
</t>
  </si>
  <si>
    <t xml:space="preserve">Have you received any kind of trainning? 
Who provided the training?
Who provided information on water usage?
Who provided information on pesticide usage? </t>
  </si>
  <si>
    <t>In this case the farmer is channeling water from a river or a stream. He/she will never pump water from the ground.</t>
  </si>
  <si>
    <t>In case of no irrigation - skip this question</t>
  </si>
  <si>
    <t>Do you have any problems with weeds? 
What do you do about it? what are your control agents? If you used herbicide, when and how did you apply it?
In case farmer has not used herbacides, there is no need for furhter questions. Please note that the farmer might not be familiar with the term "herbicide". In that case please refer to other local term or local product.</t>
  </si>
  <si>
    <t>Does your crop have any problems related to  insects?
If yes, which insects?
How do you manage the insects affecting your crop? How do you control them? 
Do you use insecticide? 
If yes, which one? How often do you use it and when do you use it during the crop season?
Please note that the farmer might not be familiar with the term ïnsecticide". In that case, please refer to other local terms or local product name.</t>
  </si>
  <si>
    <t>Did you observe any disease problems with your crop?
Did you apply any fungicide?
If yes, When did you use it? 
How did you use it and how much. What type of fungicide did you use? 
Please note that the farmer might not be familiar with the term "fungicide". In that case please refer to other local terms or local product name.</t>
  </si>
  <si>
    <t>Do you have any problems with snails? 
If yes, what do you do about it?
Have you applied any molluscicide? 
If yes, which type did you use?
How did you select it?
When did you use it? 
How much did you use?
Please note that the farmer might not be familiar with the term "molluscicide". In that case please refer to other local terms or local product name.</t>
  </si>
  <si>
    <t>Did you have any problems with mice or rats in your crop? 
If yes, how did you solve the problem? 
Did you use any rodenticide? 
Please note that the farmer might not be familiar with the term "rodenticide". In that case please refer to other local terms or local product name.</t>
  </si>
  <si>
    <t>Did you have any problems with birds eating your rice? 
If yes, what kinds of birds were causing the problems?
What did you do about it?</t>
  </si>
  <si>
    <t>How close did you apply/spray  your pesticides if your cultuvation area is near a building or an irrigation canal?</t>
  </si>
  <si>
    <t xml:space="preserve">Please refer to questions from requirement 19 </t>
  </si>
  <si>
    <t>See guidance at requirement 16</t>
  </si>
  <si>
    <t>What is your crop rotation?
Please evaluate if it is a nutrient friendly crop
These questions apply to requirement 17 and 18 also: Do you use fertilizers?  if so what kind? When did you use them? How much? Why?</t>
  </si>
  <si>
    <t>These questions apply to requirement 16, 17 and 18
Do you apply any organic material to your soil?
Which one?  What kind? 
Where did you buy it? How much did you use? In what part of your crop cycle?</t>
  </si>
  <si>
    <t>When was the last time you calibrated your pesticide sprayer? 
When was the last time you used the sprayer?</t>
  </si>
  <si>
    <t>What kind of equipment was used during harvest? 
When and how was it cleaned?</t>
  </si>
  <si>
    <t>Do you use a moisture meter? 
How wet was your rice when you harvested it, what was the measured moisture content?</t>
  </si>
  <si>
    <t>Do you store any rice on your farm? 
What is the stored rice used for: consumption, for seeding? 
How do you store it? 
Is it stored safely and away from hazadous substances? 
Is the storage protected from rain and other sources of water?</t>
  </si>
  <si>
    <t>What is the height of stubble left on the ground?
What happens to the stubble?  
The following options might apply: 
1) Is it burned?
2) Do you bring cattle in to eat it?
3) Does it decompose during fallow? 
4) Does it get plowed into the soil during preparation for the next crop?</t>
  </si>
  <si>
    <t>Can you describe the way you cut the rice plants in the field and the way you separate the grain from the straw?
When do you separte the grain from the straw?</t>
  </si>
  <si>
    <t xml:space="preserve">Who works at your farm?
If you have workers, are these workers (including family members) informed or educated in the risk of using any agrochemical product? 
Are workers informed and educated on the use of any machinery or tools  used on the crop?
In case of an accident, do your workers know what to do? </t>
  </si>
  <si>
    <t xml:space="preserve">Who looks after the tools and equipment in your farm? 
How often is this equipment maintained? </t>
  </si>
  <si>
    <t>Did workers that are responsible for application of pesticides receive any kind of trainning? 
Are the workers aware of the risks they take when not taking the appropiate measures or PPE? 
Are they aware of re-entry guidelines?</t>
  </si>
  <si>
    <t xml:space="preserve">What kind of PPE is available for those persons on your farm that apply pesticides? 
When do you provide PPE to these pesticide applicators? 
Does each worker have their own PPE or do they share PPE? 
After workers have used PPE, where and by whom does the PPE get stored? </t>
  </si>
  <si>
    <t>Refer to questions on requirement 34 and 36</t>
  </si>
  <si>
    <t xml:space="preserve">Who applies the pesticides on your farm and what age are these people? 
In case that women apply pesticides, how do you know they are not pregnant or lactating? 
Do you review any documentation from your workers? 
 </t>
  </si>
  <si>
    <t xml:space="preserve">Do you rinse pesticide containers prior to disposal? If so, how and where? 
Where do you dispose empty pesticide containers?
Is there a place in the municipality where the empty and used containers get collected? </t>
  </si>
  <si>
    <t xml:space="preserve">When recruiting workers for your farm do you check their identification documents? 
How old is the youngest worker in your farm? 
In case that children live on your farm or visit your farm, do they perform any work in the crop cultivation or harvest? </t>
  </si>
  <si>
    <t xml:space="preserve">What kind of activities do workers under 18 perform in your farm?
Are you aware of the tasks workers below 18 years should not perform in the farm? </t>
  </si>
  <si>
    <t xml:space="preserve">Are there any children living in your farm and what ages are they? 
Do they attend school? 
Where is their school and how do they get there?
When is their holiday period? 
What do they do when they are not in school? </t>
  </si>
  <si>
    <t xml:space="preserve">Are there any migrant or foreign workers in your farm? 
Do you retain any documentation from your workers when you employ them? 
Do you use the services of an agent or agency to hire your workers? If yes can you describe the process? What are their fees? </t>
  </si>
  <si>
    <t xml:space="preserve">Are there any workers in your farm with privileges? 
If yes, please explain these privileges and to whom these apply? 
What do you requiere from your workers before you employ them? 
Do they need to have a medical check up? </t>
  </si>
  <si>
    <t xml:space="preserve">What is the minimum wage required by the goverment?  
How do you get informed about any changes?
How often do you pay your workers?
Do you keep any records of payment?  </t>
  </si>
  <si>
    <t>Yield, Profitability</t>
  </si>
  <si>
    <t>Yield, profitability</t>
  </si>
  <si>
    <t>Five</t>
  </si>
  <si>
    <t>Four</t>
  </si>
  <si>
    <t>Three</t>
  </si>
  <si>
    <t>Two</t>
  </si>
  <si>
    <t>YN</t>
  </si>
  <si>
    <t>FT</t>
  </si>
  <si>
    <t>Group</t>
  </si>
  <si>
    <t>Cooperative</t>
  </si>
  <si>
    <t>Single</t>
  </si>
  <si>
    <t>I do not use irrigation, I have a rainfed production system</t>
  </si>
  <si>
    <t xml:space="preserve"> I have an irrigated surface/ground water production system that is not flood-prone</t>
  </si>
  <si>
    <t>= your score</t>
  </si>
  <si>
    <t>Impact Category</t>
  </si>
  <si>
    <t>IF</t>
  </si>
  <si>
    <t>Applies to</t>
  </si>
  <si>
    <t>Filters</t>
  </si>
  <si>
    <r>
      <t xml:space="preserve">b) -  crop establishment coinciding with rains (either direct wet seeded or transplanted) according to understanding of the local climate, and
- effective puddling and strong bunds (with leveled or inward sloping terraces if on slope lands).
</t>
    </r>
    <r>
      <rPr>
        <b/>
        <sz val="11"/>
        <color theme="0" tint="-0.499984740745262"/>
        <rFont val="Calibri"/>
        <family val="2"/>
        <scheme val="minor"/>
      </rPr>
      <t>Minimum Requirement</t>
    </r>
    <r>
      <rPr>
        <sz val="11"/>
        <color theme="0" tint="-0.499984740745262"/>
        <rFont val="Calibri"/>
        <family val="2"/>
        <scheme val="minor"/>
      </rPr>
      <t xml:space="preserve">
</t>
    </r>
  </si>
  <si>
    <t>R10 warning</t>
  </si>
  <si>
    <r>
      <t xml:space="preserve">b) - timely crop establishment (well before expected floods), and
- efficient nutrient management.
</t>
    </r>
    <r>
      <rPr>
        <b/>
        <sz val="11"/>
        <color theme="0" tint="-0.499984740745262"/>
        <rFont val="Calibri"/>
        <family val="2"/>
        <scheme val="minor"/>
      </rPr>
      <t>Minimum Requirement</t>
    </r>
    <r>
      <rPr>
        <sz val="11"/>
        <color theme="1"/>
        <rFont val="Calibri"/>
        <family val="2"/>
        <scheme val="minor"/>
      </rPr>
      <t xml:space="preserve">
</t>
    </r>
  </si>
  <si>
    <r>
      <t xml:space="preserve">b) -   land soak, puddling and tillage within a 2-week period, and
- effective levelling and strong bunds, and
- continuous flooding for 40-60 DAT (days after transplanting) followed by intermittent irrigation either on fixed day basis or SMP-based.
</t>
    </r>
    <r>
      <rPr>
        <b/>
        <sz val="11"/>
        <color theme="0" tint="-0.499984740745262"/>
        <rFont val="Calibri"/>
        <family val="2"/>
        <scheme val="minor"/>
      </rPr>
      <t>Minimum Requirement</t>
    </r>
    <r>
      <rPr>
        <sz val="11"/>
        <color theme="1"/>
        <rFont val="Calibri"/>
        <family val="2"/>
        <scheme val="minor"/>
      </rPr>
      <t xml:space="preserve">
</t>
    </r>
  </si>
  <si>
    <r>
      <t xml:space="preserve">Pesticide selection
</t>
    </r>
    <r>
      <rPr>
        <sz val="11"/>
        <rFont val="Calibri"/>
        <family val="2"/>
        <scheme val="minor"/>
      </rPr>
      <t xml:space="preserve">
Purchased pesticides, including biologicals:
- are used in line with national government recommendations,
- are registered for use in rice,
- come from a trustworthy source, and
- are not on any of the following international lists:
o Persistent Organic Pollutants (POP's) in the Stockholm Convention
o Annex III of the Rotterdam Convention
o 1A or 1B under World Health Organization (WHO) classification.
Crude farm produced bio-pesticides are allowed:
- if not harmful to the environment and human health,
- if produced on farm and not purchased, and  
- if proven to be effective. 
</t>
    </r>
  </si>
  <si>
    <t>MinF</t>
  </si>
  <si>
    <t>Continue below</t>
  </si>
  <si>
    <t>Minfi</t>
  </si>
  <si>
    <r>
      <t xml:space="preserve">a) No children below the minimum age are working on the farm, unless they are members of a small scale family farm, and the following conditions are met: 
- they perform light age-appropriate duties,
- the work is not harmful to their health and development, 
- the work does not interfere with their education, 
- the work does not exceed 14 hours per week, 
- children are always supervised by an adult.
</t>
    </r>
    <r>
      <rPr>
        <b/>
        <sz val="11"/>
        <color rgb="FF007C6B"/>
        <rFont val="Calibri"/>
        <family val="2"/>
        <scheme val="minor"/>
      </rPr>
      <t xml:space="preserve">
</t>
    </r>
    <r>
      <rPr>
        <b/>
        <sz val="11"/>
        <color theme="0" tint="-0.499984740745262"/>
        <rFont val="Calibri"/>
        <family val="2"/>
        <scheme val="minor"/>
      </rPr>
      <t>Minimum Requirement</t>
    </r>
    <r>
      <rPr>
        <b/>
        <sz val="11"/>
        <color rgb="FF007C6B"/>
        <rFont val="Calibri"/>
        <family val="2"/>
        <scheme val="minor"/>
      </rPr>
      <t xml:space="preserve"> </t>
    </r>
    <r>
      <rPr>
        <sz val="11"/>
        <color theme="1"/>
        <rFont val="Calibri"/>
        <family val="2"/>
        <scheme val="minor"/>
      </rPr>
      <t xml:space="preserve">
</t>
    </r>
  </si>
  <si>
    <r>
      <t xml:space="preserve">c) In absence of such a system:
- empty containers rinsed 3 times with water and made unusable by crushing or puncturing before burying them on the farm and are not recycled. 
- surplus spray and wash water is applied over an unmanaged part of the farm, away from water bodies. 
- obsolete pesticides (past shelf life or banned pesticides) are returned to the dealers and if not possible disposed of in a manner that minimizes exposure to humans and the environment.
</t>
    </r>
    <r>
      <rPr>
        <b/>
        <sz val="11"/>
        <color rgb="FF007C6B"/>
        <rFont val="Calibri"/>
        <family val="2"/>
        <scheme val="minor"/>
      </rPr>
      <t xml:space="preserve">
</t>
    </r>
    <r>
      <rPr>
        <b/>
        <sz val="11"/>
        <color theme="0" tint="-0.499984740745262"/>
        <rFont val="Calibri"/>
        <family val="2"/>
        <scheme val="minor"/>
      </rPr>
      <t>Minimum Requirement</t>
    </r>
    <r>
      <rPr>
        <b/>
        <sz val="11"/>
        <color rgb="FF007C6B"/>
        <rFont val="Calibri"/>
        <family val="2"/>
        <scheme val="minor"/>
      </rPr>
      <t xml:space="preserve"> </t>
    </r>
    <r>
      <rPr>
        <sz val="11"/>
        <color theme="1"/>
        <rFont val="Calibri"/>
        <family val="2"/>
        <scheme val="minor"/>
      </rPr>
      <t xml:space="preserve">
</t>
    </r>
  </si>
  <si>
    <r>
      <t xml:space="preserve">c) Recommended, or 48-hours re-entry times are observed and communicated verbally.
</t>
    </r>
    <r>
      <rPr>
        <b/>
        <sz val="11"/>
        <color theme="0" tint="-0.499984740745262"/>
        <rFont val="Calibri"/>
        <family val="2"/>
        <scheme val="minor"/>
      </rPr>
      <t xml:space="preserve">
Minimum Requirement </t>
    </r>
  </si>
  <si>
    <r>
      <t xml:space="preserve">b) Pesticides are not applied by pregnant or lactating women or by children below 18 years, or by persons who suffer from chronic or respiratory diseases.
</t>
    </r>
    <r>
      <rPr>
        <sz val="11"/>
        <color theme="0" tint="-0.499984740745262"/>
        <rFont val="Calibri"/>
        <family val="2"/>
        <scheme val="minor"/>
      </rPr>
      <t xml:space="preserve">
</t>
    </r>
    <r>
      <rPr>
        <b/>
        <sz val="11"/>
        <color theme="0" tint="-0.499984740745262"/>
        <rFont val="Calibri"/>
        <family val="2"/>
        <scheme val="minor"/>
      </rPr>
      <t xml:space="preserve">Minimum Requirement </t>
    </r>
  </si>
  <si>
    <r>
      <t xml:space="preserve">c) A washing or changing facility is available.
</t>
    </r>
    <r>
      <rPr>
        <sz val="11"/>
        <color theme="0" tint="-0.499984740745262"/>
        <rFont val="Calibri"/>
        <family val="2"/>
        <scheme val="minor"/>
      </rPr>
      <t xml:space="preserve">
</t>
    </r>
    <r>
      <rPr>
        <b/>
        <sz val="11"/>
        <color theme="0" tint="-0.499984740745262"/>
        <rFont val="Calibri"/>
        <family val="2"/>
        <scheme val="minor"/>
      </rPr>
      <t xml:space="preserve">Minimum Requirement </t>
    </r>
  </si>
  <si>
    <r>
      <t xml:space="preserve">c) Pesticide applicators use at least 2 of the listed PPE4 items, but always gloves, of good quality and clothing is washed after use.
</t>
    </r>
    <r>
      <rPr>
        <b/>
        <sz val="11"/>
        <color theme="0" tint="-0.499984740745262"/>
        <rFont val="Calibri"/>
        <family val="2"/>
        <scheme val="minor"/>
      </rPr>
      <t>Minimum Requirement</t>
    </r>
  </si>
  <si>
    <r>
      <t xml:space="preserve">c) Pesticide applicators participated in a training session in the past 5 years.
</t>
    </r>
    <r>
      <rPr>
        <b/>
        <sz val="11"/>
        <color theme="0" tint="-0.499984740745262"/>
        <rFont val="Calibri"/>
        <family val="2"/>
        <scheme val="minor"/>
      </rPr>
      <t xml:space="preserve">
Minimum Requirement</t>
    </r>
  </si>
  <si>
    <r>
      <t xml:space="preserve">b) Calibration and maintenance within the past 2 years. 
</t>
    </r>
    <r>
      <rPr>
        <b/>
        <sz val="11"/>
        <color theme="0" tint="-0.499984740745262"/>
        <rFont val="Calibri"/>
        <family val="2"/>
        <scheme val="minor"/>
      </rPr>
      <t>Minimum Requirement</t>
    </r>
  </si>
  <si>
    <r>
      <t xml:space="preserve">c) Workers, including working household members, receive regular safety instruction, but no first aid supplies are available on-farm.
</t>
    </r>
    <r>
      <rPr>
        <sz val="11"/>
        <color theme="0" tint="-0.499984740745262"/>
        <rFont val="Calibri"/>
        <family val="2"/>
        <scheme val="minor"/>
      </rPr>
      <t xml:space="preserve">
</t>
    </r>
    <r>
      <rPr>
        <b/>
        <sz val="11"/>
        <color theme="0" tint="-0.499984740745262"/>
        <rFont val="Calibri"/>
        <family val="2"/>
        <scheme val="minor"/>
      </rPr>
      <t>Minimum Requirement</t>
    </r>
  </si>
  <si>
    <r>
      <t xml:space="preserve">b) In case of intensive farming: straw is removed from the field, but not composted and used for energy production or other purposes.
</t>
    </r>
    <r>
      <rPr>
        <sz val="11"/>
        <color theme="0" tint="-0.499984740745262"/>
        <rFont val="Calibri"/>
        <family val="2"/>
        <scheme val="minor"/>
      </rPr>
      <t xml:space="preserve">
</t>
    </r>
    <r>
      <rPr>
        <b/>
        <sz val="11"/>
        <color theme="0" tint="-0.499984740745262"/>
        <rFont val="Calibri"/>
        <family val="2"/>
        <scheme val="minor"/>
      </rPr>
      <t>Minimum Requirement</t>
    </r>
  </si>
  <si>
    <r>
      <t xml:space="preserve">b) Stubble is ploughed under while the soil is flooded, or while the soil is dry, but without allowing sufficient time to allow aerobic decomposition before planting the next rice crop.
</t>
    </r>
    <r>
      <rPr>
        <sz val="11"/>
        <color theme="0" tint="-0.499984740745262"/>
        <rFont val="Calibri"/>
        <family val="2"/>
        <scheme val="minor"/>
      </rPr>
      <t xml:space="preserve">
</t>
    </r>
    <r>
      <rPr>
        <b/>
        <sz val="11"/>
        <color theme="0" tint="-0.499984740745262"/>
        <rFont val="Calibri"/>
        <family val="2"/>
        <scheme val="minor"/>
      </rPr>
      <t>Minimum Requirement</t>
    </r>
  </si>
  <si>
    <r>
      <t xml:space="preserve">a) Harvest equipment is cleaned before use.
</t>
    </r>
    <r>
      <rPr>
        <b/>
        <sz val="11"/>
        <color theme="0" tint="-0.499984740745262"/>
        <rFont val="Calibri"/>
        <family val="2"/>
        <scheme val="minor"/>
      </rPr>
      <t>Minimum Requirement</t>
    </r>
  </si>
  <si>
    <r>
      <t xml:space="preserve">c) Rice is dried on-farm within 24 hours after harvest, without proof of the desired moisture content and moisture gradient.
</t>
    </r>
    <r>
      <rPr>
        <b/>
        <sz val="11"/>
        <color theme="0" tint="-0.499984740745262"/>
        <rFont val="Calibri"/>
        <family val="2"/>
        <scheme val="minor"/>
      </rPr>
      <t>Minimum Requirement</t>
    </r>
  </si>
  <si>
    <r>
      <t xml:space="preserve">b) Rice is harvested between 28 to 35 days after heading in dry season and between 32 to 50 days after heading in wet season
</t>
    </r>
    <r>
      <rPr>
        <b/>
        <sz val="11"/>
        <color theme="0" tint="-0.499984740745262"/>
        <rFont val="Calibri"/>
        <family val="2"/>
        <scheme val="minor"/>
      </rPr>
      <t xml:space="preserve">
Minimum Requirement</t>
    </r>
  </si>
  <si>
    <r>
      <t xml:space="preserve">c) Instructions followed on application method, pre-harvest intervals, but sub-optimal dosage.
</t>
    </r>
    <r>
      <rPr>
        <sz val="11"/>
        <color theme="0" tint="-0.499984740745262"/>
        <rFont val="Calibri"/>
        <family val="2"/>
        <scheme val="minor"/>
      </rPr>
      <t xml:space="preserve">
</t>
    </r>
    <r>
      <rPr>
        <b/>
        <sz val="11"/>
        <color theme="0" tint="-0.499984740745262"/>
        <rFont val="Calibri"/>
        <family val="2"/>
        <scheme val="minor"/>
      </rPr>
      <t>Minimum Requirement</t>
    </r>
  </si>
  <si>
    <r>
      <t xml:space="preserve">c) Calibration and maintenance within the past 2 years. 
</t>
    </r>
    <r>
      <rPr>
        <sz val="11"/>
        <color theme="0" tint="-0.499984740745262"/>
        <rFont val="Calibri"/>
        <family val="2"/>
        <scheme val="minor"/>
      </rPr>
      <t xml:space="preserve">
</t>
    </r>
    <r>
      <rPr>
        <b/>
        <sz val="11"/>
        <color theme="0" tint="-0.499984740745262"/>
        <rFont val="Calibri"/>
        <family val="2"/>
        <scheme val="minor"/>
      </rPr>
      <t>Minimum Requirement</t>
    </r>
  </si>
  <si>
    <r>
      <t xml:space="preserve">b) Compliance with all listed conditions.
</t>
    </r>
    <r>
      <rPr>
        <b/>
        <sz val="11"/>
        <color theme="0" tint="-0.499984740745262"/>
        <rFont val="Calibri"/>
        <family val="2"/>
        <scheme val="minor"/>
      </rPr>
      <t>Minimum Requirement</t>
    </r>
  </si>
  <si>
    <r>
      <t xml:space="preserve">b) Compliance with all of the listed elements for purchased or farm-produced pesticides. 
</t>
    </r>
    <r>
      <rPr>
        <b/>
        <sz val="11"/>
        <color rgb="FF007C6B"/>
        <rFont val="Calibri"/>
        <family val="2"/>
        <scheme val="minor"/>
      </rPr>
      <t xml:space="preserve">
</t>
    </r>
    <r>
      <rPr>
        <b/>
        <sz val="11"/>
        <color theme="0" tint="-0.499984740745262"/>
        <rFont val="Calibri"/>
        <family val="2"/>
        <scheme val="minor"/>
      </rPr>
      <t>Minimum Requirement</t>
    </r>
  </si>
  <si>
    <r>
      <t xml:space="preserve">b) Intermediate IPM: A farmer can demonstrate that in addressing pest infestations he has evaluated all pest control options and has applied a range of control measures that include non-chemical: at least 2-points score for each of the 6 pest requirements listed below.
</t>
    </r>
    <r>
      <rPr>
        <b/>
        <sz val="11"/>
        <color theme="0" tint="-0.499984740745262"/>
        <rFont val="Calibri"/>
        <family val="2"/>
        <scheme val="minor"/>
      </rPr>
      <t>Minimum Requirement</t>
    </r>
  </si>
  <si>
    <r>
      <t xml:space="preserve">b) Application method is in accordance with label instructions, and dosage and timing are in accordance with site-specific recommendations 
</t>
    </r>
    <r>
      <rPr>
        <b/>
        <sz val="11"/>
        <color theme="0" tint="-0.499984740745262"/>
        <rFont val="Calibri"/>
        <family val="2"/>
        <scheme val="minor"/>
      </rPr>
      <t>Minimum Requirement</t>
    </r>
  </si>
  <si>
    <r>
      <t xml:space="preserve">b) Inorganic fertilizers are registered and come from a trustworthy source.
</t>
    </r>
    <r>
      <rPr>
        <b/>
        <sz val="11"/>
        <color theme="0" tint="-0.499984740745262"/>
        <rFont val="Calibri"/>
        <family val="2"/>
        <scheme val="minor"/>
      </rPr>
      <t>Minimum Requirement</t>
    </r>
  </si>
  <si>
    <r>
      <t xml:space="preserve">b) 1 or more of the 3 listed favorable conditions is lacking, and organic material is not used as fertilizers. 
</t>
    </r>
    <r>
      <rPr>
        <b/>
        <sz val="11"/>
        <color theme="0" tint="-0.499984740745262"/>
        <rFont val="Calibri"/>
        <family val="2"/>
        <scheme val="minor"/>
      </rPr>
      <t>Minimum Requirement</t>
    </r>
  </si>
  <si>
    <r>
      <t xml:space="preserve">d) Drainage is delayed after surface application of agrochemicals, but for fewer days for a valid reason, e.g. snail management or unexpected rainfall. 
</t>
    </r>
    <r>
      <rPr>
        <b/>
        <sz val="11"/>
        <color theme="0" tint="-0.499984740745262"/>
        <rFont val="Calibri"/>
        <family val="2"/>
        <scheme val="minor"/>
      </rPr>
      <t>Minimum Requirement</t>
    </r>
  </si>
  <si>
    <r>
      <t xml:space="preserve">c) Farmer uses self-saved seeds, for a maximum of 3 crop cycles and with quality control (safe storage + roguing in the field before harvest).
</t>
    </r>
    <r>
      <rPr>
        <b/>
        <sz val="11"/>
        <color theme="0" tint="-0.499984740745262"/>
        <rFont val="Calibri"/>
        <family val="2"/>
        <scheme val="minor"/>
      </rPr>
      <t>Minimum Requirement</t>
    </r>
  </si>
  <si>
    <r>
      <rPr>
        <b/>
        <i/>
        <sz val="11"/>
        <color theme="1"/>
        <rFont val="Calibri"/>
        <family val="2"/>
        <scheme val="minor"/>
      </rPr>
      <t>In case of flat land or terraces:</t>
    </r>
    <r>
      <rPr>
        <sz val="11"/>
        <color theme="1"/>
        <rFont val="Calibri"/>
        <family val="2"/>
        <scheme val="minor"/>
      </rPr>
      <t xml:space="preserve">
b) Land has been leveled more than 3 years ago.
</t>
    </r>
    <r>
      <rPr>
        <b/>
        <sz val="11"/>
        <color theme="0" tint="-0.499984740745262"/>
        <rFont val="Calibri"/>
        <family val="2"/>
        <scheme val="minor"/>
      </rPr>
      <t>Minimum Requirement</t>
    </r>
  </si>
  <si>
    <r>
      <t xml:space="preserve">b) There is (risk of) salinity, but appropriate mitigation / adaptation measures are taken. 
</t>
    </r>
    <r>
      <rPr>
        <b/>
        <sz val="11"/>
        <color theme="0" tint="-0.499984740745262"/>
        <rFont val="Calibri"/>
        <family val="2"/>
        <scheme val="minor"/>
      </rPr>
      <t>Minimum Requirement</t>
    </r>
  </si>
  <si>
    <r>
      <t xml:space="preserve">b) Heavy metals are known/shown to occur in the soil, but approved soil remediation techniques are implemented, and individual farm tests conducted at the end of every crop cycle show that any heavy metal contamination in the milled grain is below maximum acceptable values, as set by WHO/Codex.
</t>
    </r>
    <r>
      <rPr>
        <b/>
        <sz val="11"/>
        <color theme="0" tint="-0.499984740745262"/>
        <rFont val="Calibri"/>
        <family val="2"/>
        <scheme val="minor"/>
      </rPr>
      <t>Minimum Requirement</t>
    </r>
  </si>
  <si>
    <r>
      <t xml:space="preserve">d) The farmer followed training, sought professional advice or participated in information exchange on less than 2 of the listed topics in the last 5 years.
</t>
    </r>
    <r>
      <rPr>
        <b/>
        <sz val="11"/>
        <color theme="0" tint="-0.499984740745262"/>
        <rFont val="Calibri"/>
        <family val="2"/>
        <scheme val="minor"/>
      </rPr>
      <t>Minimum Requirement</t>
    </r>
  </si>
  <si>
    <r>
      <t xml:space="preserve">d) No records are kept.
</t>
    </r>
    <r>
      <rPr>
        <b/>
        <sz val="11"/>
        <color theme="0" tint="-0.499984740745262"/>
        <rFont val="Calibri"/>
        <family val="2"/>
        <scheme val="minor"/>
      </rPr>
      <t>Minimum Requirement</t>
    </r>
  </si>
  <si>
    <r>
      <t xml:space="preserve">c) There is a crop calendar, but it not updated throughout the crop cycle.
</t>
    </r>
    <r>
      <rPr>
        <b/>
        <sz val="11"/>
        <color theme="0" tint="-0.499984740745262"/>
        <rFont val="Calibri"/>
        <family val="2"/>
        <scheme val="minor"/>
      </rPr>
      <t>Minimum Requirement</t>
    </r>
  </si>
  <si>
    <t>mint</t>
  </si>
  <si>
    <r>
      <rPr>
        <b/>
        <i/>
        <sz val="11"/>
        <color theme="1"/>
        <rFont val="Calibri"/>
        <family val="2"/>
        <scheme val="minor"/>
      </rPr>
      <t>In case of sloping land without terraces:</t>
    </r>
    <r>
      <rPr>
        <b/>
        <sz val="11"/>
        <color theme="1"/>
        <rFont val="Calibri"/>
        <family val="2"/>
        <scheme val="minor"/>
      </rPr>
      <t xml:space="preserve"> </t>
    </r>
    <r>
      <rPr>
        <sz val="11"/>
        <color theme="1"/>
        <rFont val="Calibri"/>
        <family val="2"/>
        <scheme val="minor"/>
      </rPr>
      <t xml:space="preserve">
d) Soil conservation practices are used (e.g. contour farming, cover cropping, and installation of erosion barriers).
</t>
    </r>
    <r>
      <rPr>
        <b/>
        <sz val="11"/>
        <color rgb="FF007C6B"/>
        <rFont val="Calibri"/>
        <family val="2"/>
        <scheme val="minor"/>
      </rPr>
      <t xml:space="preserve">
</t>
    </r>
    <r>
      <rPr>
        <b/>
        <sz val="11"/>
        <color theme="0" tint="-0.499984740745262"/>
        <rFont val="Calibri"/>
        <family val="2"/>
        <scheme val="minor"/>
      </rPr>
      <t>Minimum Requirement</t>
    </r>
  </si>
  <si>
    <t>Data Aggregation</t>
  </si>
  <si>
    <t>&lt;1 ha</t>
  </si>
  <si>
    <t>1 to 4 ha</t>
  </si>
  <si>
    <t>&gt; 4 ha</t>
  </si>
  <si>
    <t>Size</t>
  </si>
  <si>
    <t>FS</t>
  </si>
  <si>
    <t>Double crop rice - non rice</t>
  </si>
  <si>
    <t>Triple crop with at least one rice</t>
  </si>
  <si>
    <t>irr</t>
  </si>
  <si>
    <t xml:space="preserve">wet </t>
  </si>
  <si>
    <t>dry</t>
  </si>
  <si>
    <t>Season</t>
  </si>
  <si>
    <t>Riva</t>
  </si>
  <si>
    <t>High yielding cultivar</t>
  </si>
  <si>
    <t>Specialty quality variety</t>
  </si>
  <si>
    <t>Single crop rice</t>
  </si>
  <si>
    <t>Double crop rice-rice</t>
  </si>
  <si>
    <t>None</t>
  </si>
  <si>
    <t>Surface water</t>
  </si>
  <si>
    <t>Ground water</t>
  </si>
  <si>
    <t>Both ground and surface</t>
  </si>
  <si>
    <t>I have an irrigated surface water production system that is flood prone</t>
  </si>
  <si>
    <t>3. If not using an aggregtion file, please store aggregated data in a separate file.</t>
  </si>
  <si>
    <t>What is the name, address, contact information and function of the person who filled in this document?</t>
  </si>
  <si>
    <t>43,44,45,46</t>
  </si>
  <si>
    <t>19-23</t>
  </si>
  <si>
    <t>24-31</t>
  </si>
  <si>
    <t>31-39</t>
  </si>
  <si>
    <t>40-45</t>
  </si>
  <si>
    <t>Other</t>
  </si>
  <si>
    <t>Who manages the farm? (the farmer itself / farm manager / etc)</t>
  </si>
  <si>
    <t>What is the name of the farmer?</t>
  </si>
  <si>
    <t>Do you store your rice yourself?</t>
  </si>
  <si>
    <t>Are there children below the age of 18 working on the farm?</t>
  </si>
  <si>
    <t>Select below the type of water management system (e.g water fed or irrigation) that is applicable on your farm.</t>
  </si>
  <si>
    <r>
      <rPr>
        <b/>
        <sz val="11"/>
        <color theme="1"/>
        <rFont val="Calibri"/>
        <family val="2"/>
        <scheme val="minor"/>
      </rPr>
      <t>Child labor</t>
    </r>
    <r>
      <rPr>
        <sz val="11"/>
        <color theme="1"/>
        <rFont val="Calibri"/>
        <family val="2"/>
        <scheme val="minor"/>
      </rPr>
      <t xml:space="preserve">
Children below 15 years are not engaged as permanent or seasonal workers. If local legislation has established a higher minimum age, this higher age applies. Age of employees is always verified (ILO Convention 150).
</t>
    </r>
  </si>
  <si>
    <t>Requirements</t>
  </si>
  <si>
    <t>In which country is the farm situated?</t>
  </si>
  <si>
    <t xml:space="preserve">Does the farm belong to or participate in any schemes / certification / standards? </t>
  </si>
  <si>
    <t>If yes, which schemes / certification / standards?</t>
  </si>
  <si>
    <t>General Questions</t>
  </si>
  <si>
    <t>G1</t>
  </si>
  <si>
    <t>G2</t>
  </si>
  <si>
    <t>G3</t>
  </si>
  <si>
    <t>G4</t>
  </si>
  <si>
    <t>G5</t>
  </si>
  <si>
    <t>G6</t>
  </si>
  <si>
    <t>G7</t>
  </si>
  <si>
    <t>G8</t>
  </si>
  <si>
    <t>G9</t>
  </si>
  <si>
    <t>G10</t>
  </si>
  <si>
    <t>G11a</t>
  </si>
  <si>
    <t>G11b</t>
  </si>
  <si>
    <t>Are there children living on the farm of the age of compulsory schooling?</t>
  </si>
  <si>
    <t>b) Less than full compliance with the listed conditions.</t>
  </si>
  <si>
    <t>What type of farming system is used on the farm? 
Please select one of the options in the list in the answer box</t>
  </si>
  <si>
    <t>What type of irrigation is applied on the farm?
Please select one of the options in the list in the answer box</t>
  </si>
  <si>
    <t>What season was the rice grown for which this form is filled in?
Please select one of the options in the list in the answer box</t>
  </si>
  <si>
    <t>What variety of rice was cultivated?
Please select one of the options in the list in the answer box</t>
  </si>
  <si>
    <t>What is the farm size? (please specify the total farm size, including areas for other crops than rice or cattle). Please select one of the options in the list in the answer box</t>
  </si>
  <si>
    <r>
      <t xml:space="preserve">a) No invasive species are introduced.
</t>
    </r>
    <r>
      <rPr>
        <b/>
        <sz val="11"/>
        <color theme="0" tint="-0.499984740745262"/>
        <rFont val="Calibri"/>
        <family val="2"/>
        <scheme val="minor"/>
      </rPr>
      <t>Minimum Requirement</t>
    </r>
  </si>
  <si>
    <r>
      <t xml:space="preserve">a) There is no farming in any of the listed areas.
</t>
    </r>
    <r>
      <rPr>
        <b/>
        <sz val="11"/>
        <color theme="0" tint="-0.499984740745262"/>
        <rFont val="Calibri"/>
        <family val="2"/>
        <scheme val="minor"/>
      </rPr>
      <t>Minimum Requirement</t>
    </r>
  </si>
  <si>
    <r>
      <t xml:space="preserve">b) Compliance with three of the listed elements.
</t>
    </r>
    <r>
      <rPr>
        <b/>
        <sz val="11"/>
        <color theme="0" tint="-0.499984740745262"/>
        <rFont val="Calibri"/>
        <family val="2"/>
        <scheme val="minor"/>
      </rPr>
      <t>Minimum Requirement</t>
    </r>
  </si>
  <si>
    <t>PI3</t>
  </si>
  <si>
    <t>PI4</t>
  </si>
  <si>
    <t>PI5</t>
  </si>
  <si>
    <t>PI8</t>
  </si>
  <si>
    <t>PI9</t>
  </si>
  <si>
    <t>PI10</t>
  </si>
  <si>
    <t>PI11</t>
  </si>
  <si>
    <t>PI12</t>
  </si>
  <si>
    <t>PI 1</t>
  </si>
  <si>
    <t>PI 2</t>
  </si>
  <si>
    <t>PI 3</t>
  </si>
  <si>
    <t>PI 4</t>
  </si>
  <si>
    <t>PI 5</t>
  </si>
  <si>
    <t>PI 6</t>
  </si>
  <si>
    <t>PI 7</t>
  </si>
  <si>
    <t>PI 8</t>
  </si>
  <si>
    <t>PI 9</t>
  </si>
  <si>
    <t>PI 10</t>
  </si>
  <si>
    <t>PI 11</t>
  </si>
  <si>
    <t>PI 12</t>
  </si>
  <si>
    <t>Profitability: Net income from rice</t>
  </si>
  <si>
    <t>US$/ha/crop cycle</t>
  </si>
  <si>
    <t>US$/ha/year</t>
  </si>
  <si>
    <t>Labor productivity</t>
  </si>
  <si>
    <t>Productivity: grain yield</t>
  </si>
  <si>
    <t>Water-use efficiency: total water productivity</t>
  </si>
  <si>
    <t>Nutrient-use efficiency: N</t>
  </si>
  <si>
    <t>Nutrient-use efficiency: P</t>
  </si>
  <si>
    <t>Pesticide-use efficiency</t>
  </si>
  <si>
    <t>Greenhouse gas emissions</t>
  </si>
  <si>
    <t>Health and safety</t>
  </si>
  <si>
    <t>Child labor</t>
  </si>
  <si>
    <t>Women’s empowerment</t>
  </si>
  <si>
    <t>Remarks</t>
  </si>
  <si>
    <t>kg paddy rice/days</t>
  </si>
  <si>
    <t>US$ net income from rice/days</t>
  </si>
  <si>
    <t>kg paddy/ha</t>
  </si>
  <si>
    <t>kg safe milled rice/kg milled rice × 100</t>
  </si>
  <si>
    <t>kg paddy/L (rainfall + irrigation)</t>
  </si>
  <si>
    <t>kg paddy/kg elemental N</t>
  </si>
  <si>
    <t>kg elemental N removal/kg elemental N input</t>
  </si>
  <si>
    <t>kg paddy/kg elemental P</t>
  </si>
  <si>
    <t>kg elemental P removal/kg elemental P input</t>
  </si>
  <si>
    <t>Mg/CO2 eq/ha</t>
  </si>
  <si>
    <t>Points (100pts Balanced scorecard)</t>
  </si>
  <si>
    <t>c) Children below 18 years are working on the farm and they use harvest knives, but all of the other listed conditions are met.</t>
  </si>
  <si>
    <t>d) Children below 18 years are working on the farm, and one or more of the other listed conditions are not met.</t>
  </si>
  <si>
    <t>b) Children living on the farm within the age of compulsory schooling go to school all year long.</t>
  </si>
  <si>
    <t>Indicator Dashboard</t>
  </si>
  <si>
    <t>PI8.1</t>
  </si>
  <si>
    <t>PI8.2</t>
  </si>
  <si>
    <t>PI8.3</t>
  </si>
  <si>
    <t>PI8.4</t>
  </si>
  <si>
    <t>PI8.5</t>
  </si>
  <si>
    <t>PI8.6</t>
  </si>
  <si>
    <t>PI8.7</t>
  </si>
  <si>
    <t>PI8.8</t>
  </si>
  <si>
    <t>PI8.9</t>
  </si>
  <si>
    <t>PI8.10</t>
  </si>
  <si>
    <t>PI10.1</t>
  </si>
  <si>
    <t>PI10.2</t>
  </si>
  <si>
    <t>PI10.3</t>
  </si>
  <si>
    <t>PI10.4</t>
  </si>
  <si>
    <t>PI10.5</t>
  </si>
  <si>
    <t>PI10.6</t>
  </si>
  <si>
    <t>PI10.7</t>
  </si>
  <si>
    <t>PI10.8</t>
  </si>
  <si>
    <t>PI10.9</t>
  </si>
  <si>
    <t>PI10.10</t>
  </si>
  <si>
    <t>PI11.1</t>
  </si>
  <si>
    <t>PI11.2</t>
  </si>
  <si>
    <t>PI11.3</t>
  </si>
  <si>
    <t>PI12.1</t>
  </si>
  <si>
    <t>PI12.2</t>
  </si>
  <si>
    <t>PI12.3</t>
  </si>
  <si>
    <t>PI12.4</t>
  </si>
  <si>
    <t>PI12.5</t>
  </si>
  <si>
    <t>PI12.6</t>
  </si>
  <si>
    <t>PI12.7</t>
  </si>
  <si>
    <t>PI12.8</t>
  </si>
  <si>
    <t>PI12.9</t>
  </si>
  <si>
    <t>PI12.10</t>
  </si>
  <si>
    <t>PI1a</t>
  </si>
  <si>
    <t>PI1b</t>
  </si>
  <si>
    <t>PI6a</t>
  </si>
  <si>
    <t>PI6b</t>
  </si>
  <si>
    <t>PI7a</t>
  </si>
  <si>
    <t>PI2a</t>
  </si>
  <si>
    <t>PI2b</t>
  </si>
  <si>
    <t>PI7b</t>
  </si>
  <si>
    <t>Data collection tool</t>
  </si>
  <si>
    <t>F1</t>
  </si>
  <si>
    <t>F2</t>
  </si>
  <si>
    <t>F3</t>
  </si>
  <si>
    <t>F4</t>
  </si>
  <si>
    <t>F5</t>
  </si>
  <si>
    <t>F6</t>
  </si>
  <si>
    <t>Q1</t>
  </si>
  <si>
    <t>Has any part of your land been used for any of the following during the past 50 years?</t>
  </si>
  <si>
    <t>1.1</t>
  </si>
  <si>
    <t>Sewage sludge application</t>
  </si>
  <si>
    <t>cadmium</t>
  </si>
  <si>
    <t xml:space="preserve">Learn as much as possible about the type of waste that has been disposed on your soil and the process that was used to produce it. Check soil quality by having the soil tested for the contaminants that are most likely to be present in the waste. If you have no information about the type of waste, test soil quality for cadmium, arsenic, mercury, and lead, and persistent organic pollutants. If the testing laboratory shows a value that is higher than the normal range for any test, seek advice about remediation. If the tests show nothing out of range, there is no action needed, except to repeat the soil test once every 5 years (if the waste production has stopped) or yearly (if the waste production is continuing). </t>
  </si>
  <si>
    <t>1.2</t>
  </si>
  <si>
    <t>Industrial waste disposal</t>
  </si>
  <si>
    <t>could be any, depending on type of industry</t>
  </si>
  <si>
    <t>1.3</t>
  </si>
  <si>
    <t>Mining (artisanal or industrial)</t>
  </si>
  <si>
    <t>mercury, cadmium, lead, arsenic</t>
  </si>
  <si>
    <t>1.4</t>
  </si>
  <si>
    <t>Mine drainage</t>
  </si>
  <si>
    <t>1.5</t>
  </si>
  <si>
    <t>Battery recycling or disposal</t>
  </si>
  <si>
    <t>cadmium, lead, mercury</t>
  </si>
  <si>
    <t>1.6</t>
  </si>
  <si>
    <t>Is your land adjacent to a busy road (like a highway, expressway)?</t>
  </si>
  <si>
    <t>cadmium, lead (from automobile exhaust)</t>
  </si>
  <si>
    <t>1.7</t>
  </si>
  <si>
    <t>Is your land located downwind from a coal-powered electrical plant (within 5 km)?</t>
  </si>
  <si>
    <t xml:space="preserve">mercury </t>
  </si>
  <si>
    <t>1.8</t>
  </si>
  <si>
    <t xml:space="preserve">Is your land located downstream from an active or former water treatment plant, livestock (including poultry) production facility, or fisheries operation?  </t>
  </si>
  <si>
    <t>arsenic in the case of poultry; could be anything for the others, depending on processes used</t>
  </si>
  <si>
    <t>Q2</t>
  </si>
  <si>
    <t>Have any of the following products been used on your land during the past 50 years?</t>
  </si>
  <si>
    <t>2.1</t>
  </si>
  <si>
    <t>Cadmium-containing fungicides (e.g. cadmium carbonate, cadmium chloride, cadmium succinate, cadmium sebacate, others: look for "cad" in the name)</t>
  </si>
  <si>
    <t xml:space="preserve">If the product is currently being used on your land, discontinue it and seek expert advice about effective alternatives. Find out as much as possible about how much of the agrochemical was used and when (for how many years, ending when). Test the soil for the contaminant of concern. If the tests show dangerous levels of contamination: a) seek expert advice about remediation of the soil; b) test the rice produced on this land for the same contaminant; c) make and implement a plan for mitigating risk to yourself (from direct contact with the soil) and to consumers of the rice you produce. Repeat soil testing as required by the remediation plan, eventually decreasing to once every 5 years. </t>
  </si>
  <si>
    <t>2.2</t>
  </si>
  <si>
    <t>Mercury-containing fungicides (e.g. phenyl mercuric acetate, calomel chloride, mercury chloride, others: look for "merc" or "calo" in the product name)</t>
  </si>
  <si>
    <t>mercury</t>
  </si>
  <si>
    <t>2.3</t>
  </si>
  <si>
    <t>Arsenic-containing pesticides (e.g. arsenic acid, arsenic trioxide, arsonate, arsenite, aresonic acid, note: usually there is no clue in the product name)</t>
  </si>
  <si>
    <t>arsenic</t>
  </si>
  <si>
    <t>2.4</t>
  </si>
  <si>
    <t>Phosphate fertilizer from a high-cadmium source</t>
  </si>
  <si>
    <t>Q3</t>
  </si>
  <si>
    <t>Have there been any reports of groundwater or surface water contamination in your region (with arsenic, cadmium, mercury, or anything else)?</t>
  </si>
  <si>
    <t>Q4</t>
  </si>
  <si>
    <t xml:space="preserve">Has your irrigation source ever been tested outside the normal limits for any contaminant? </t>
  </si>
  <si>
    <t>Q5</t>
  </si>
  <si>
    <t xml:space="preserve">Has your irrigation source ever had high salinity levels? </t>
  </si>
  <si>
    <t>Q6</t>
  </si>
  <si>
    <t>Salinity</t>
  </si>
  <si>
    <t>6.1</t>
  </si>
  <si>
    <t xml:space="preserve">Is your land located within 3 km of a body of salt water? </t>
  </si>
  <si>
    <t>salts (salinity or sodicity)</t>
  </si>
  <si>
    <t xml:space="preserve">Check soil and irrigation water for salinity at least once per year, especially towards the end of the dry season. Seek expert advice on mitigation options if soil or water tests show salinity levels of concern (the laboratory doing the test will know the levels of concern for that particular test). </t>
  </si>
  <si>
    <t>6.2</t>
  </si>
  <si>
    <t>Has your land received direct salt water intrusion within the past 5 years? (e.g. flood, typhoon waves, tsunami, etc.)</t>
  </si>
  <si>
    <t>6.3</t>
  </si>
  <si>
    <t xml:space="preserve">Does your land experience tide-related changes in water table? </t>
  </si>
  <si>
    <t>6.4</t>
  </si>
  <si>
    <t xml:space="preserve">Have there been any government or community warnings in your area about soil or water salinization? </t>
  </si>
  <si>
    <t>Q7</t>
  </si>
  <si>
    <t xml:space="preserve">Does your irrigation source get depleted towards the end of the dry season? </t>
  </si>
  <si>
    <t>Q8</t>
  </si>
  <si>
    <t xml:space="preserve">Does your water table depth change by more than 10 cm between seasons? </t>
  </si>
  <si>
    <r>
      <rPr>
        <i/>
        <sz val="11"/>
        <rFont val="Calibri"/>
        <family val="2"/>
        <scheme val="minor"/>
      </rPr>
      <t>Weed management</t>
    </r>
    <r>
      <rPr>
        <sz val="11"/>
        <rFont val="Calibri"/>
        <family val="2"/>
        <scheme val="minor"/>
      </rPr>
      <t xml:space="preserve">
Non-chemical options for weed control include:
- Good land preparation
- Flooding
- Mechanical weeding
- Manual weeding
- Biological control agents.
Appropriate herbicide application follows IPM principles and meets all of the following criteria: 
1. Where feasible, non-chemical methods are used
2. It is applied only if non-chemical methods are not sufficiently effective on their own
3. It is applied during early crop growth stage, before rice canopy closes, and when weeds are small
4. An appropriate herbicide is used for the type of weed problem (choice of mode of action)
5. Local information about herbicide-resistant weeds is used when choosing an appropriate herbicide.
</t>
    </r>
  </si>
  <si>
    <r>
      <rPr>
        <b/>
        <sz val="11"/>
        <rFont val="Calibri"/>
        <family val="2"/>
        <scheme val="minor"/>
      </rPr>
      <t>Explanation
The overal theme of requirement 19 is Integrated Pest Management (IPM)</t>
    </r>
    <r>
      <rPr>
        <sz val="11"/>
        <rFont val="Calibri"/>
        <family val="2"/>
        <scheme val="minor"/>
      </rPr>
      <t xml:space="preserve">
Principles of integrated pest management (IPM) are applied which include: 
- evaluating pest and damage levels regularly (scouting) 
- evaluating all available pest control options
- using action thresholds recommended by local government extension experts
- selecting a crop protection method that maximizes human safety, minimizes environmental impact, is economically justifiable and prevents food safety risks for all crops.
IPM combines non-chemical control methods and rational pesticide use. This includes biodiversity-based Integrated Pest Management as part of crop protection activities.</t>
    </r>
  </si>
  <si>
    <t>▼</t>
  </si>
  <si>
    <t>End of the Standard</t>
  </si>
  <si>
    <t>11,12,13</t>
  </si>
  <si>
    <t>Please refer to the guidance sheet for Requirement 4 ("Guidance to R4 and R10")</t>
  </si>
  <si>
    <t>Action if any of the answers to the subquestions of Q1 is 'yes':</t>
  </si>
  <si>
    <t>Action if any of the answers to the subquestions of Q2 is 'yes':</t>
  </si>
  <si>
    <t>Action if any of the answers to the subquestions of Q6 is 'yes':</t>
  </si>
  <si>
    <t>Most likely hazard(s) of pollution in any of the actions in subquestion 1.1 to 1.8</t>
  </si>
  <si>
    <t>Most likely hazard(s) of pollution in any of the actions in subquestion 2.1 to 2.4</t>
  </si>
  <si>
    <t>Most likely hazard</t>
  </si>
  <si>
    <t>►</t>
  </si>
  <si>
    <t xml:space="preserve">Are workers in your farm allowed to join the local Union? 
How are local Unions involved in your farm? 
How is your communication with the workers? </t>
  </si>
  <si>
    <t>1. Copy the data from the green frame (line 14)</t>
  </si>
  <si>
    <t>2. Paste as values in SRP aggegation file (separate SRP aggregation format)</t>
  </si>
  <si>
    <r>
      <t xml:space="preserve">c) Pesticides and inorganic fertilizers are labeled and stored in a general farm storage area.
</t>
    </r>
    <r>
      <rPr>
        <b/>
        <sz val="11"/>
        <color theme="0" tint="-0.499984740745262"/>
        <rFont val="Calibri"/>
        <family val="2"/>
        <scheme val="minor"/>
      </rPr>
      <t xml:space="preserve">
Minimum Requirement </t>
    </r>
  </si>
  <si>
    <t>d) Pesticides and inorganic fertilizers are not labeled or stored.</t>
  </si>
  <si>
    <t>Copy the filled in white cells in the green area below</t>
  </si>
  <si>
    <t xml:space="preserve">b) Documented proof, not older than 3 years, that the inbound water is obtained from clean sources by at least one of the following methods:
- A risk assessment for water quality shows no risks of contamination
- A water sample analysis shows no contamination beyond official national or regional levels. </t>
  </si>
  <si>
    <r>
      <t xml:space="preserve">c) In case of (risks of) contaminated water, mitigation measures are taken to reduce the potential impact of contaminated water (e.g. selection of alternative varieties, or installation of a filtration system).
</t>
    </r>
    <r>
      <rPr>
        <b/>
        <sz val="11"/>
        <color theme="0" tint="-0.499984740745262"/>
        <rFont val="Calibri"/>
        <family val="2"/>
        <scheme val="minor"/>
      </rPr>
      <t>Minimum Requirement</t>
    </r>
  </si>
  <si>
    <t>d) Not  a,b, or c.</t>
  </si>
  <si>
    <t>a) There is no irrigation system</t>
  </si>
  <si>
    <t>b) Water extraction is in compliance with sustainable water extraction licensing policies.</t>
  </si>
  <si>
    <r>
      <t xml:space="preserve">c) In absence of a sustainable water extraction licensing policy:
- a risk assessment shows there are no risks of unsustainable water extraction, or
- there is active participation in watershed management and community water infrastructure projects, or
-  within past 3 years professional advice on sustainable water use is sought and followed.
</t>
    </r>
    <r>
      <rPr>
        <b/>
        <sz val="11"/>
        <color rgb="FF007C6B"/>
        <rFont val="Calibri"/>
        <family val="2"/>
        <scheme val="minor"/>
      </rPr>
      <t xml:space="preserve">
</t>
    </r>
    <r>
      <rPr>
        <b/>
        <sz val="11"/>
        <color theme="0" tint="-0.499984740745262"/>
        <rFont val="Calibri"/>
        <family val="2"/>
        <scheme val="minor"/>
      </rPr>
      <t>Minimum Requirement</t>
    </r>
    <r>
      <rPr>
        <sz val="11"/>
        <color theme="1"/>
        <rFont val="Calibri"/>
        <family val="2"/>
        <scheme val="minor"/>
      </rPr>
      <t xml:space="preserve">
</t>
    </r>
  </si>
  <si>
    <t>d) Not a,b, or c.</t>
  </si>
  <si>
    <t>b) Mechanical drying (e.g. flatbed drying)</t>
  </si>
  <si>
    <t xml:space="preserve">c) Sun drying with the following conditions:
- layer thickness is 2-4 cm, and
- mixing every 30 minutes, and 
- protection from rain, and
- protection from contamination (e.g. on nets, mats or canvas).
</t>
  </si>
  <si>
    <r>
      <t xml:space="preserve">d) Sun drying with the following conditions:
- protection from rain, and
- protection from contamination (e.g. on nets, mats or canvas).
</t>
    </r>
    <r>
      <rPr>
        <b/>
        <sz val="11"/>
        <color theme="0" tint="-0.499984740745262"/>
        <rFont val="Calibri"/>
        <family val="2"/>
        <scheme val="minor"/>
      </rPr>
      <t>Minimum Requirement</t>
    </r>
    <r>
      <rPr>
        <b/>
        <sz val="11"/>
        <color theme="1"/>
        <rFont val="Calibri"/>
        <family val="2"/>
        <scheme val="minor"/>
      </rPr>
      <t xml:space="preserve">
</t>
    </r>
  </si>
  <si>
    <t>e) Not a, b,c or d.</t>
  </si>
  <si>
    <t>a) No drying on-farm</t>
  </si>
  <si>
    <r>
      <t xml:space="preserve">b) Children below 18 years are working on the farm and all listed conditions are met.
</t>
    </r>
    <r>
      <rPr>
        <b/>
        <sz val="11"/>
        <color theme="1" tint="0.499984740745262"/>
        <rFont val="Calibri"/>
        <family val="2"/>
        <scheme val="minor"/>
      </rPr>
      <t xml:space="preserve">Minimum Requirement </t>
    </r>
  </si>
  <si>
    <t>a) There are no children below 18 years working on the farm</t>
  </si>
  <si>
    <t>b) Farmer applies measures 1, 2 and 3.</t>
  </si>
  <si>
    <t>a) No storage on-farm</t>
  </si>
  <si>
    <t>c) Farmer applies measures 1 and 2.</t>
  </si>
  <si>
    <r>
      <t xml:space="preserve">d) Farmer applies measure 1.
</t>
    </r>
    <r>
      <rPr>
        <b/>
        <sz val="11"/>
        <color theme="0" tint="-0.499984740745262"/>
        <rFont val="Calibri"/>
        <family val="2"/>
        <scheme val="minor"/>
      </rPr>
      <t>Minimum Requirement</t>
    </r>
  </si>
  <si>
    <t>e) Not a, b, c, or d.</t>
  </si>
  <si>
    <r>
      <t xml:space="preserve">b) Full compliance with the listed conditions.
</t>
    </r>
    <r>
      <rPr>
        <b/>
        <sz val="11"/>
        <color theme="1" tint="0.499984740745262"/>
        <rFont val="Calibri"/>
        <family val="2"/>
        <scheme val="minor"/>
      </rPr>
      <t xml:space="preserve">Minimum Requirement </t>
    </r>
  </si>
  <si>
    <t>a) There are no workers</t>
  </si>
  <si>
    <t>c) Children living on the farm within the age of compulsory schooling go to school, but not all year long.</t>
  </si>
  <si>
    <r>
      <t xml:space="preserve">d) Children living on the farm within the age of compulsory schooling do not go to school, but deliberate and evidenced efforts are taken to get them into education, e.g. by lobbying for a nearby school or by providing on-site schooling. 
</t>
    </r>
    <r>
      <rPr>
        <b/>
        <sz val="11"/>
        <color rgb="FF007C6B"/>
        <rFont val="Calibri"/>
        <family val="2"/>
        <scheme val="minor"/>
      </rPr>
      <t xml:space="preserve">
</t>
    </r>
    <r>
      <rPr>
        <b/>
        <sz val="11"/>
        <color theme="0" tint="-0.499984740745262"/>
        <rFont val="Calibri"/>
        <family val="2"/>
        <scheme val="minor"/>
      </rPr>
      <t xml:space="preserve">Minimum Requirement </t>
    </r>
  </si>
  <si>
    <t xml:space="preserve">e) Children living on the farm within the age of compulsory schooling do not go to school, and no deliberate and evidenced efforts are taken to get them into education. </t>
  </si>
  <si>
    <t>a) There are no children living on the farm within the age of compulsory schooling</t>
  </si>
  <si>
    <t>c) Less than full compliance with the listed conditions.</t>
  </si>
  <si>
    <r>
      <t>a) Full compliance with listed conditions.</t>
    </r>
    <r>
      <rPr>
        <b/>
        <sz val="11"/>
        <color theme="1"/>
        <rFont val="Calibri"/>
        <family val="2"/>
        <scheme val="minor"/>
      </rPr>
      <t xml:space="preserve">
</t>
    </r>
    <r>
      <rPr>
        <b/>
        <sz val="11"/>
        <color theme="1" tint="0.499984740745262"/>
        <rFont val="Calibri"/>
        <family val="2"/>
        <scheme val="minor"/>
      </rPr>
      <t>Minimum Requirement</t>
    </r>
    <r>
      <rPr>
        <b/>
        <sz val="11"/>
        <color theme="1"/>
        <rFont val="Calibri"/>
        <family val="2"/>
        <scheme val="minor"/>
      </rPr>
      <t xml:space="preserve"> </t>
    </r>
  </si>
  <si>
    <r>
      <t xml:space="preserve">b) Full compliance with the listed elements.
</t>
    </r>
    <r>
      <rPr>
        <b/>
        <sz val="11"/>
        <color theme="1" tint="0.499984740745262"/>
        <rFont val="Calibri"/>
        <family val="2"/>
        <scheme val="minor"/>
      </rPr>
      <t xml:space="preserve">Minimum Requirement </t>
    </r>
  </si>
  <si>
    <t>c) Less than full compliance with the listed elements.</t>
  </si>
  <si>
    <r>
      <t xml:space="preserve">b) Full compliance with the listed elements.
</t>
    </r>
    <r>
      <rPr>
        <b/>
        <sz val="11"/>
        <color theme="1" tint="0.499984740745262"/>
        <rFont val="Calibri"/>
        <family val="2"/>
        <scheme val="minor"/>
      </rPr>
      <t xml:space="preserve">
Minimum Requirement </t>
    </r>
  </si>
  <si>
    <r>
      <t xml:space="preserve">b) Compliance with all three of the listed conditions.
</t>
    </r>
    <r>
      <rPr>
        <b/>
        <sz val="11"/>
        <color theme="0" tint="-0.499984740745262"/>
        <rFont val="Calibri"/>
        <family val="2"/>
        <scheme val="minor"/>
      </rPr>
      <t>Minimum Requirement</t>
    </r>
  </si>
  <si>
    <t xml:space="preserve">a) There is no irrigation system. </t>
  </si>
  <si>
    <t>Checklist SRP Standard for SRP Pilots</t>
  </si>
  <si>
    <r>
      <t>Points</t>
    </r>
    <r>
      <rPr>
        <sz val="14"/>
        <color rgb="FF007C6B"/>
        <rFont val="Calibri"/>
        <family val="2"/>
        <scheme val="minor"/>
      </rPr>
      <t xml:space="preserve"> [percentage of total score]</t>
    </r>
  </si>
  <si>
    <t>G1a</t>
  </si>
  <si>
    <t>Start date of the assessment (dd-mm-yyyy)</t>
  </si>
  <si>
    <t>End date of the assessment (dd-mm-yyyy)</t>
  </si>
  <si>
    <t>G1b</t>
  </si>
  <si>
    <t>based on:</t>
  </si>
  <si>
    <r>
      <t xml:space="preserve">This document provides additional guidance and background to the SRP standard data collection tool, in particular to the topic of soil and water quality as covered in SRP Standard requirement 4 and SRP Standard requirement 10. Essentially this is a concise risk assessment that is based on a list of questions as presented below. </t>
    </r>
    <r>
      <rPr>
        <b/>
        <sz val="14"/>
        <color theme="1"/>
        <rFont val="Calibri"/>
        <family val="2"/>
        <scheme val="minor"/>
      </rPr>
      <t>Auditors may find this tool useful to evaluate if the risk assessment conducted by the audittee for R4 and R10 was done adequately.</t>
    </r>
    <r>
      <rPr>
        <sz val="14"/>
        <color theme="1"/>
        <rFont val="Calibri"/>
        <family val="2"/>
        <scheme val="minor"/>
      </rPr>
      <t xml:space="preserve">
Please go through the questions in the table below. If all answers to a specific question (e.g Q1) and its sub-questions (e.g. 1.1 to 1.8) are "no", the farm is considered to be at low risk for any of the most common problems with soil or water quality. If any question is answered "yes", please follow the actions suggested in column 'F' for that particular problem.</t>
    </r>
  </si>
  <si>
    <r>
      <rPr>
        <b/>
        <sz val="24"/>
        <color rgb="FF8F002A"/>
        <rFont val="Calibri"/>
        <family val="2"/>
        <scheme val="minor"/>
      </rPr>
      <t>Version 1.0.1_July 2017</t>
    </r>
    <r>
      <rPr>
        <b/>
        <sz val="18"/>
        <color rgb="FF8F002A"/>
        <rFont val="Calibri"/>
        <family val="2"/>
        <scheme val="minor"/>
      </rPr>
      <t xml:space="preserve">                        For questions, please contact: cbmanagement@utz.org</t>
    </r>
  </si>
  <si>
    <r>
      <t xml:space="preserve">Checklist SRP Standard               </t>
    </r>
    <r>
      <rPr>
        <b/>
        <sz val="16"/>
        <color rgb="FF007C6B"/>
        <rFont val="Calibri"/>
        <family val="2"/>
        <scheme val="minor"/>
      </rPr>
      <t xml:space="preserve"> </t>
    </r>
    <r>
      <rPr>
        <b/>
        <sz val="18"/>
        <color rgb="FF007C6B"/>
        <rFont val="Calibri"/>
        <family val="2"/>
        <scheme val="minor"/>
      </rPr>
      <t>For SRP Pilots -  2nd party audits by interested parties</t>
    </r>
  </si>
  <si>
    <t xml:space="preserve">Instructions for compliance verifiers: 
- Fill in the answers that are applicable to the farm using below filters. 
- By activating the filters only the questions that are relevant to your specific audit situation are shown </t>
  </si>
  <si>
    <t>Guidance questions for technician/ compliance verifier</t>
  </si>
  <si>
    <t>Instructions for compliance verifiers:
This requirement is made up of three 'sub-requirements' that each apply to a specific water management system that is used on the farm. Make sure you understand these 3 different categories of water management systems:
10.1: "I do not use irrigation, I have a rainfed production system"
10.2: "I have an irrigated surface water production system that is flood prone"
10.3: "I have an irrigated surface/ground water production system that is not flood-prone"
Please select the type of irrigation that the farm uses in the blue cell. The relevant question will be shown that is applicable for the water management system that is used on the farm.
The final result of this requirement is based on the answer to 10.1, 10.2 or 10.3.
Please also refer to the guidance sheet for Requirement 4 ("Guidance to R4 and R10")</t>
  </si>
  <si>
    <t xml:space="preserve">Instructions for compliance verifiers:
- Please answer below all sub-questions for requirement 19. 
-These sub-questions generate an overall score for requirement 19 (automated calculation).
TIP: In order to meet the treshold, scoring needs to be  at least:
- score B for 19.1 
- score A for 19.2 - 19.6
</t>
  </si>
  <si>
    <t>Instructions for compliance verifiers:
This is the final score for requirement 19 and calculated automatically based on the answers to the sub questions above (19.1 - 19.6)</t>
  </si>
  <si>
    <t>Instructions for compliance verifiers: 
- The compliance verifier may decide to use: A) seperate checklists for each farmer of the audit sample, or B) one checklist per stratum. 
               If one checklist per farmer is used, data can be aggregated using the Data Aggregation Tool, in order to produce one final report. 
               If one group checklist is used, please read "group" for the field belows where "farmer" is mentioned
- Please fill in all "light blue boxes". In case of dropdowns, please select the most appropriate answer. 
- please fill in all "comment boxes". For each requirement, compliance verifiers should comment on the evidence received/ seen to justifiy the answer given. If 'not applicable' is selected, please comment why.</t>
  </si>
  <si>
    <t>To be used by compliance verifiers for SRP Pilot audits</t>
  </si>
  <si>
    <t>Soil and water quality risk assessment sheet - additional guidance Requirement 4 and 10</t>
  </si>
  <si>
    <t>Version control</t>
  </si>
  <si>
    <t>160916_Checklist SRP Standard_v1.0_final</t>
  </si>
  <si>
    <t>170705_Checklist SRP Standard_v1.0.1_final</t>
  </si>
  <si>
    <t>Sheets related to Pis taken out</t>
  </si>
  <si>
    <t>Used for 2016 pilots</t>
  </si>
  <si>
    <t>Replaced term Auditors by Compliance Verifiers</t>
  </si>
  <si>
    <t xml:space="preserve">Changed shading of comment cells from white to yellow </t>
  </si>
  <si>
    <t xml:space="preserve">Protected Checklist SRP Standard: data can only be entered in blue and yellow shaded cells </t>
  </si>
  <si>
    <t>Added sentence "Performance Indicators disabled in this version" in row 77 sheet Results</t>
  </si>
  <si>
    <t>Household survey</t>
  </si>
  <si>
    <t>Points (please use the balanced score card in separate sheet)</t>
  </si>
  <si>
    <t>SRP Guiding Principle: Social Development</t>
  </si>
  <si>
    <t>SRP Guiding Principle: Labor Conditions</t>
  </si>
  <si>
    <t>Farm records / Household survey</t>
  </si>
  <si>
    <t>Methane emissions</t>
  </si>
  <si>
    <t>SRP Guiding Principle: Climate Change Mitigation</t>
  </si>
  <si>
    <t xml:space="preserve">2.6 kg P uptake in grain+straw per ton grain yield </t>
  </si>
  <si>
    <t>15 kg N uptake in grain + straw per ton grain yield</t>
  </si>
  <si>
    <t>SRP Guiding Principle: Resource-Use Efficiency</t>
  </si>
  <si>
    <t>Laboratory test</t>
  </si>
  <si>
    <t>no tests</t>
  </si>
  <si>
    <t>SRP Guiding Principle:Consumer Needs</t>
  </si>
  <si>
    <t>SRP Guiding Principle:Improved Livelihood</t>
  </si>
  <si>
    <t>Source</t>
  </si>
  <si>
    <t>Unit</t>
  </si>
  <si>
    <t>Input</t>
  </si>
  <si>
    <t>Performance indicators</t>
  </si>
  <si>
    <t>Please share any type of remarks regarding the feasibility / content / usefulness of the indicators in the last column</t>
  </si>
  <si>
    <t>3.</t>
  </si>
  <si>
    <t>Use the scorecards to assess the performance for PI8, PI10, PI11 and PI12. The scorecards are presented in the next sheets. The score of the scorecard appears automatically in the table below</t>
  </si>
  <si>
    <t>2.</t>
  </si>
  <si>
    <t xml:space="preserve">Fill in per indicator the input in column D for the farm. </t>
  </si>
  <si>
    <t xml:space="preserve">1. </t>
  </si>
  <si>
    <t>Guidance</t>
  </si>
  <si>
    <t>Birds are indiscriminately persecuted by killing, poisoning or hunting</t>
  </si>
  <si>
    <r>
      <t>·</t>
    </r>
    <r>
      <rPr>
        <sz val="7"/>
        <color theme="1"/>
        <rFont val="Times New Roman"/>
        <family val="1"/>
      </rPr>
      <t xml:space="preserve">     </t>
    </r>
    <r>
      <rPr>
        <sz val="9"/>
        <color theme="1"/>
        <rFont val="Calibri"/>
        <family val="2"/>
        <scheme val="minor"/>
      </rPr>
      <t>Promotion of predators (e.g. birds of prey, shrikes)</t>
    </r>
  </si>
  <si>
    <t>Bird pests are managed by live trapping and all non-pest species are released alive</t>
  </si>
  <si>
    <r>
      <t>·</t>
    </r>
    <r>
      <rPr>
        <sz val="7"/>
        <color theme="1"/>
        <rFont val="Times New Roman"/>
        <family val="1"/>
      </rPr>
      <t xml:space="preserve">     </t>
    </r>
    <r>
      <rPr>
        <sz val="9"/>
        <color theme="1"/>
        <rFont val="Calibri"/>
        <family val="2"/>
        <scheme val="minor"/>
      </rPr>
      <t>Scare/deterrent devices</t>
    </r>
  </si>
  <si>
    <r>
      <t>·</t>
    </r>
    <r>
      <rPr>
        <sz val="7"/>
        <color theme="1"/>
        <rFont val="Times New Roman"/>
        <family val="1"/>
      </rPr>
      <t xml:space="preserve">     </t>
    </r>
    <r>
      <rPr>
        <sz val="9"/>
        <color theme="1"/>
        <rFont val="Calibri"/>
        <family val="2"/>
        <scheme val="minor"/>
      </rPr>
      <t>Synchronized planting</t>
    </r>
  </si>
  <si>
    <t>Bird pests are managed without use of lethal control</t>
  </si>
  <si>
    <t>Non-lethal bird control options include:</t>
  </si>
  <si>
    <t>Bird management</t>
  </si>
  <si>
    <t>d) Rodents are not managed effectively, or rodenticide is used too late to provide effective protection.</t>
  </si>
  <si>
    <r>
      <t>·</t>
    </r>
    <r>
      <rPr>
        <sz val="7"/>
        <color theme="1"/>
        <rFont val="Times New Roman"/>
        <family val="1"/>
      </rPr>
      <t xml:space="preserve">     </t>
    </r>
    <r>
      <rPr>
        <sz val="9"/>
        <color theme="1"/>
        <rFont val="Calibri"/>
        <family val="2"/>
        <scheme val="minor"/>
      </rPr>
      <t>Rodenticides should be placed under protective cover, e.g.  bamboo tubes or coconut husks, where they are not easily accessible to birds or exposed to rainfall</t>
    </r>
  </si>
  <si>
    <t>c) Rodent pests are managed with more than 1 application of rodenticide per crop cycle, but only if used before heading.</t>
  </si>
  <si>
    <r>
      <t>·</t>
    </r>
    <r>
      <rPr>
        <sz val="7"/>
        <color theme="1"/>
        <rFont val="Times New Roman"/>
        <family val="1"/>
      </rPr>
      <t xml:space="preserve">     </t>
    </r>
    <r>
      <rPr>
        <sz val="9"/>
        <color theme="1"/>
        <rFont val="Calibri"/>
        <family val="2"/>
        <scheme val="minor"/>
      </rPr>
      <t xml:space="preserve"> Only in response to current or historical evidence of rodent problems</t>
    </r>
  </si>
  <si>
    <t>b) Rodent pests are managed with maximum 1 application of rodenticide per crop cycle, but only if used before heading.</t>
  </si>
  <si>
    <r>
      <t>·</t>
    </r>
    <r>
      <rPr>
        <sz val="7"/>
        <color theme="1"/>
        <rFont val="Times New Roman"/>
        <family val="1"/>
      </rPr>
      <t xml:space="preserve">     </t>
    </r>
    <r>
      <rPr>
        <sz val="9"/>
        <color theme="1"/>
        <rFont val="Calibri"/>
        <family val="2"/>
        <scheme val="minor"/>
      </rPr>
      <t>Appropriate timing is to manage rodents during the vegetative growth phase of the crop so that they don’t produce an outbreak during grain-filling.</t>
    </r>
  </si>
  <si>
    <t>Appropriate rodenticide use must meet all of the following criteria:</t>
  </si>
  <si>
    <r>
      <t>·</t>
    </r>
    <r>
      <rPr>
        <sz val="7"/>
        <color theme="1"/>
        <rFont val="Times New Roman"/>
        <family val="1"/>
      </rPr>
      <t xml:space="preserve">     </t>
    </r>
    <r>
      <rPr>
        <sz val="9"/>
        <color theme="1"/>
        <rFont val="Calibri"/>
        <family val="2"/>
        <scheme val="minor"/>
      </rPr>
      <t>Promotion of predators (birds of prey, snakes)</t>
    </r>
  </si>
  <si>
    <r>
      <t>·</t>
    </r>
    <r>
      <rPr>
        <sz val="7"/>
        <color theme="1"/>
        <rFont val="Times New Roman"/>
        <family val="1"/>
      </rPr>
      <t xml:space="preserve">     </t>
    </r>
    <r>
      <rPr>
        <sz val="9"/>
        <color theme="1"/>
        <rFont val="Calibri"/>
        <family val="2"/>
        <scheme val="minor"/>
      </rPr>
      <t>Use of narrow bunds (minimize rodent habitat)</t>
    </r>
  </si>
  <si>
    <r>
      <t>·</t>
    </r>
    <r>
      <rPr>
        <sz val="7"/>
        <color theme="1"/>
        <rFont val="Times New Roman"/>
        <family val="1"/>
      </rPr>
      <t xml:space="preserve">     </t>
    </r>
    <r>
      <rPr>
        <sz val="9"/>
        <color theme="1"/>
        <rFont val="Calibri"/>
        <family val="2"/>
        <scheme val="minor"/>
      </rPr>
      <t>Hunting</t>
    </r>
  </si>
  <si>
    <r>
      <t>·</t>
    </r>
    <r>
      <rPr>
        <sz val="7"/>
        <color theme="1"/>
        <rFont val="Times New Roman"/>
        <family val="1"/>
      </rPr>
      <t xml:space="preserve">     </t>
    </r>
    <r>
      <rPr>
        <sz val="9"/>
        <color theme="1"/>
        <rFont val="Calibri"/>
        <family val="2"/>
        <scheme val="minor"/>
      </rPr>
      <t>Trapping</t>
    </r>
  </si>
  <si>
    <r>
      <t>·</t>
    </r>
    <r>
      <rPr>
        <sz val="7"/>
        <color theme="1"/>
        <rFont val="Times New Roman"/>
        <family val="1"/>
      </rPr>
      <t xml:space="preserve">     </t>
    </r>
    <r>
      <rPr>
        <sz val="9"/>
        <color theme="1"/>
        <rFont val="Calibri"/>
        <family val="2"/>
        <scheme val="minor"/>
      </rPr>
      <t>Use of a trap crop</t>
    </r>
  </si>
  <si>
    <r>
      <t>·</t>
    </r>
    <r>
      <rPr>
        <sz val="7"/>
        <color theme="1"/>
        <rFont val="Times New Roman"/>
        <family val="1"/>
      </rPr>
      <t xml:space="preserve">     </t>
    </r>
    <r>
      <rPr>
        <sz val="9"/>
        <color theme="1"/>
        <rFont val="Calibri"/>
        <family val="2"/>
        <scheme val="minor"/>
      </rPr>
      <t>Community rodent management, e.g. rat eradication campaigns, trap crops</t>
    </r>
  </si>
  <si>
    <r>
      <t>·</t>
    </r>
    <r>
      <rPr>
        <sz val="7"/>
        <color theme="1"/>
        <rFont val="Times New Roman"/>
        <family val="1"/>
      </rPr>
      <t xml:space="preserve">     </t>
    </r>
    <r>
      <rPr>
        <sz val="9"/>
        <color theme="1"/>
        <rFont val="Calibri"/>
        <family val="2"/>
        <scheme val="minor"/>
      </rPr>
      <t>Synchronised planting</t>
    </r>
  </si>
  <si>
    <t xml:space="preserve">a) Rodent pests are managed without use of rodenticides. </t>
  </si>
  <si>
    <t> Non-chemical rodent control options include:</t>
  </si>
  <si>
    <t>Rodent management</t>
  </si>
  <si>
    <t>d) Mollusk pests are not managed effectively (i.e. re-planting is necessary), or molluskicide is over-applied or applied on rice older than 30 days.</t>
  </si>
  <si>
    <r>
      <t>·</t>
    </r>
    <r>
      <rPr>
        <sz val="7"/>
        <color theme="1"/>
        <rFont val="Times New Roman"/>
        <family val="1"/>
      </rPr>
      <t xml:space="preserve">     </t>
    </r>
    <r>
      <rPr>
        <sz val="9"/>
        <color theme="1"/>
        <rFont val="Calibri"/>
        <family val="2"/>
        <scheme val="minor"/>
      </rPr>
      <t>Used only within first 3 weeks after crop establishment</t>
    </r>
  </si>
  <si>
    <t xml:space="preserve">c) Mollusk pests are managed with a maximum of 1 molluskicide application per crop cycle, but it is done during fallow. </t>
  </si>
  <si>
    <r>
      <t>·</t>
    </r>
    <r>
      <rPr>
        <sz val="7"/>
        <color theme="1"/>
        <rFont val="Times New Roman"/>
        <family val="1"/>
      </rPr>
      <t xml:space="preserve">     </t>
    </r>
    <r>
      <rPr>
        <sz val="9"/>
        <color theme="1"/>
        <rFont val="Calibri"/>
        <family val="2"/>
        <scheme val="minor"/>
      </rPr>
      <t>Should not be used before manual transplanting (worker safety)</t>
    </r>
  </si>
  <si>
    <t>b) Mollusk pests are managed with maximum 1 application of molluskicides per crop cycle, but only if applied for rice younger than 30 days old.</t>
  </si>
  <si>
    <r>
      <t xml:space="preserve">Appropriate use of molluskicides (chemical or organic) </t>
    </r>
    <r>
      <rPr>
        <sz val="10"/>
        <color theme="1"/>
        <rFont val="Corbel"/>
        <family val="2"/>
      </rPr>
      <t xml:space="preserve">follows principles of IPM and </t>
    </r>
    <r>
      <rPr>
        <sz val="9"/>
        <color theme="1"/>
        <rFont val="Calibri"/>
        <family val="2"/>
        <scheme val="minor"/>
      </rPr>
      <t xml:space="preserve"> must meet all of the following criteria: </t>
    </r>
  </si>
  <si>
    <r>
      <t>·</t>
    </r>
    <r>
      <rPr>
        <sz val="7"/>
        <color theme="1"/>
        <rFont val="Times New Roman"/>
        <family val="1"/>
      </rPr>
      <t xml:space="preserve">     </t>
    </r>
    <r>
      <rPr>
        <sz val="10"/>
        <color theme="1"/>
        <rFont val="Corbel"/>
        <family val="2"/>
      </rPr>
      <t>Crop rotation or extended dry fallow period</t>
    </r>
  </si>
  <si>
    <r>
      <t>·</t>
    </r>
    <r>
      <rPr>
        <sz val="7"/>
        <color theme="1"/>
        <rFont val="Times New Roman"/>
        <family val="1"/>
      </rPr>
      <t xml:space="preserve">     </t>
    </r>
    <r>
      <rPr>
        <sz val="9"/>
        <color theme="1"/>
        <rFont val="Calibri"/>
        <family val="2"/>
        <scheme val="minor"/>
      </rPr>
      <t>Use of sturdier seedlings during transplanting</t>
    </r>
  </si>
  <si>
    <r>
      <t>·</t>
    </r>
    <r>
      <rPr>
        <sz val="7"/>
        <color theme="1"/>
        <rFont val="Times New Roman"/>
        <family val="1"/>
      </rPr>
      <t xml:space="preserve">     </t>
    </r>
    <r>
      <rPr>
        <sz val="9"/>
        <color theme="1"/>
        <rFont val="Calibri"/>
        <family val="2"/>
        <scheme val="minor"/>
      </rPr>
      <t>Promotion of predators (birds)</t>
    </r>
  </si>
  <si>
    <r>
      <t>·</t>
    </r>
    <r>
      <rPr>
        <sz val="7"/>
        <color theme="1"/>
        <rFont val="Times New Roman"/>
        <family val="1"/>
      </rPr>
      <t xml:space="preserve">     </t>
    </r>
    <r>
      <rPr>
        <sz val="9"/>
        <color theme="1"/>
        <rFont val="Calibri"/>
        <family val="2"/>
        <scheme val="minor"/>
      </rPr>
      <t>Physical control (vigilant destruction of egg masses, hand-picking of snails, baiting- and capturing, maintaining saturation without standing water during the vulnerable period)</t>
    </r>
  </si>
  <si>
    <t xml:space="preserve">a) Mollusk pests are managed without use of molluskicides </t>
  </si>
  <si>
    <t xml:space="preserve"> Non-chemical mollusk control options include: </t>
  </si>
  <si>
    <t xml:space="preserve"> Mollusk management</t>
  </si>
  <si>
    <t>d) Diseases are not effectively managed or fungicides are applied in excess of requirements.</t>
  </si>
  <si>
    <t>Fungicide treatment of seeds is allowable for direct-seeded systems</t>
  </si>
  <si>
    <t xml:space="preserve">c) Fungal diseases are managed with maximum 2 fungicide applications per crop cycle, only in the conditions for appropriate use.  </t>
  </si>
  <si>
    <t xml:space="preserve"> b) Fungal panicle diseases with clear historical evidence in the field (e.g. false smut, dirty panicle, neck and panicle blast) are managed with 1 fungicide application, only in the conditions for appropriate use.  .</t>
  </si>
  <si>
    <r>
      <t>·</t>
    </r>
    <r>
      <rPr>
        <sz val="7"/>
        <color theme="1"/>
        <rFont val="Times New Roman"/>
        <family val="1"/>
      </rPr>
      <t xml:space="preserve">         </t>
    </r>
    <r>
      <rPr>
        <sz val="10"/>
        <color theme="1"/>
        <rFont val="Corbel"/>
        <family val="2"/>
      </rPr>
      <t>Fungicide application should only be used in scenarios with high risk of fungal disease (according to recent history and predicted weather patterns)</t>
    </r>
  </si>
  <si>
    <r>
      <t>·</t>
    </r>
    <r>
      <rPr>
        <sz val="7"/>
        <color theme="1"/>
        <rFont val="Times New Roman"/>
        <family val="1"/>
      </rPr>
      <t xml:space="preserve">         </t>
    </r>
    <r>
      <rPr>
        <sz val="10"/>
        <color theme="1"/>
        <rFont val="Corbel"/>
        <family val="2"/>
      </rPr>
      <t>Fungicide application should not be used after flowering (within 35 days of harvest)</t>
    </r>
  </si>
  <si>
    <r>
      <t>·</t>
    </r>
    <r>
      <rPr>
        <sz val="7"/>
        <color theme="1"/>
        <rFont val="Times New Roman"/>
        <family val="1"/>
      </rPr>
      <t xml:space="preserve">         </t>
    </r>
    <r>
      <rPr>
        <sz val="10"/>
        <color theme="1"/>
        <rFont val="Corbel"/>
        <family val="2"/>
      </rPr>
      <t>It is applied only if non-chemical methods are not sufficiently effective on their own</t>
    </r>
  </si>
  <si>
    <r>
      <t>·</t>
    </r>
    <r>
      <rPr>
        <sz val="7"/>
        <color theme="1"/>
        <rFont val="Times New Roman"/>
        <family val="1"/>
      </rPr>
      <t xml:space="preserve">         </t>
    </r>
    <r>
      <rPr>
        <sz val="10"/>
        <color theme="1"/>
        <rFont val="Corbel"/>
        <family val="2"/>
      </rPr>
      <t>Where feasible, non-chemical methods are used</t>
    </r>
  </si>
  <si>
    <t>Acceptable chemical disease management options for fungal diseases meet all of the following criteria:</t>
  </si>
  <si>
    <r>
      <t>·</t>
    </r>
    <r>
      <rPr>
        <sz val="7"/>
        <color theme="1"/>
        <rFont val="Times New Roman"/>
        <family val="1"/>
      </rPr>
      <t xml:space="preserve">     </t>
    </r>
    <r>
      <rPr>
        <sz val="9"/>
        <color theme="1"/>
        <rFont val="Calibri"/>
        <family val="2"/>
        <scheme val="minor"/>
      </rPr>
      <t>Biological control</t>
    </r>
    <r>
      <rPr>
        <sz val="10"/>
        <color theme="1"/>
        <rFont val="Corbel"/>
        <family val="2"/>
      </rPr>
      <t xml:space="preserve"> agents, e.g. Trichoderma</t>
    </r>
  </si>
  <si>
    <r>
      <t>·</t>
    </r>
    <r>
      <rPr>
        <sz val="7"/>
        <color theme="1"/>
        <rFont val="Times New Roman"/>
        <family val="1"/>
      </rPr>
      <t xml:space="preserve">     </t>
    </r>
    <r>
      <rPr>
        <sz val="9"/>
        <color theme="1"/>
        <rFont val="Calibri"/>
        <family val="2"/>
        <scheme val="minor"/>
      </rPr>
      <t>Balanced nutrient application (avoiding excessive use of nitrogen)</t>
    </r>
  </si>
  <si>
    <r>
      <t>·</t>
    </r>
    <r>
      <rPr>
        <sz val="7"/>
        <color theme="1"/>
        <rFont val="Times New Roman"/>
        <family val="1"/>
      </rPr>
      <t xml:space="preserve">     </t>
    </r>
    <r>
      <rPr>
        <sz val="9"/>
        <color theme="1"/>
        <rFont val="Calibri"/>
        <family val="2"/>
        <scheme val="minor"/>
      </rPr>
      <t>Planting at low densities</t>
    </r>
  </si>
  <si>
    <r>
      <t>·</t>
    </r>
    <r>
      <rPr>
        <sz val="7"/>
        <color theme="1"/>
        <rFont val="Times New Roman"/>
        <family val="1"/>
      </rPr>
      <t xml:space="preserve">     </t>
    </r>
    <r>
      <rPr>
        <sz val="9"/>
        <color theme="1"/>
        <rFont val="Calibri"/>
        <family val="2"/>
        <scheme val="minor"/>
      </rPr>
      <t xml:space="preserve">Keep the environment between soil and plant canopy either dry or moist (depending on the disease) </t>
    </r>
  </si>
  <si>
    <r>
      <t>·</t>
    </r>
    <r>
      <rPr>
        <sz val="7"/>
        <color theme="1"/>
        <rFont val="Times New Roman"/>
        <family val="1"/>
      </rPr>
      <t xml:space="preserve">     </t>
    </r>
    <r>
      <rPr>
        <sz val="9"/>
        <color theme="1"/>
        <rFont val="Calibri"/>
        <family val="2"/>
        <scheme val="minor"/>
      </rPr>
      <t>Remove host plants (weeds on bunds, rice stubble or volunteer rice)</t>
    </r>
  </si>
  <si>
    <r>
      <t>·</t>
    </r>
    <r>
      <rPr>
        <sz val="7"/>
        <color theme="1"/>
        <rFont val="Times New Roman"/>
        <family val="1"/>
      </rPr>
      <t xml:space="preserve">     </t>
    </r>
    <r>
      <rPr>
        <sz val="9"/>
        <color theme="1"/>
        <rFont val="Calibri"/>
        <family val="2"/>
        <scheme val="minor"/>
      </rPr>
      <t>Synchronize planting</t>
    </r>
  </si>
  <si>
    <r>
      <t>·</t>
    </r>
    <r>
      <rPr>
        <sz val="7"/>
        <color theme="1"/>
        <rFont val="Times New Roman"/>
        <family val="1"/>
      </rPr>
      <t xml:space="preserve">     </t>
    </r>
    <r>
      <rPr>
        <sz val="9"/>
        <color theme="1"/>
        <rFont val="Calibri"/>
        <family val="2"/>
        <scheme val="minor"/>
      </rPr>
      <t>Use resistant varieties</t>
    </r>
  </si>
  <si>
    <t>a) Diseases are managed without use of chemical control.</t>
  </si>
  <si>
    <t xml:space="preserve">Non-chemical disease management options include (effective for fungal, bacterial and viral diseases): </t>
  </si>
  <si>
    <t>Disease management</t>
  </si>
  <si>
    <t xml:space="preserve">d) Insect pests are not effectively managed or insecticides are used preventively or insecticides are applied before heading (except for stem borer). </t>
  </si>
  <si>
    <t>c) Insect pests are managed with a maximum of 2 insecticides per crop cycle, both of which should be within the conditions of appropriate use.</t>
  </si>
  <si>
    <r>
      <t>·</t>
    </r>
    <r>
      <rPr>
        <sz val="7"/>
        <color theme="1"/>
        <rFont val="Times New Roman"/>
        <family val="1"/>
      </rPr>
      <t xml:space="preserve">         </t>
    </r>
    <r>
      <rPr>
        <sz val="10"/>
        <color theme="1"/>
        <rFont val="Corbel"/>
        <family val="2"/>
      </rPr>
      <t>(Exceptions to the latter are acceptable if following IPM recommendations by local government extension experts)</t>
    </r>
  </si>
  <si>
    <t xml:space="preserve">b) Insect pests are managed with maximum of 1 application of insecticides per crop cycle, only in the conditions for appropriate use.  </t>
  </si>
  <si>
    <r>
      <t>·</t>
    </r>
    <r>
      <rPr>
        <sz val="7"/>
        <color theme="1"/>
        <rFont val="Times New Roman"/>
        <family val="1"/>
      </rPr>
      <t xml:space="preserve">         </t>
    </r>
    <r>
      <rPr>
        <sz val="10"/>
        <color theme="1"/>
        <rFont val="Corbel"/>
        <family val="2"/>
      </rPr>
      <t>It is applied more than 40 days after sowing</t>
    </r>
  </si>
  <si>
    <r>
      <t>·</t>
    </r>
    <r>
      <rPr>
        <sz val="7"/>
        <color theme="1"/>
        <rFont val="Times New Roman"/>
        <family val="1"/>
      </rPr>
      <t xml:space="preserve">         </t>
    </r>
    <r>
      <rPr>
        <sz val="10"/>
        <color theme="1"/>
        <rFont val="Corbel"/>
        <family val="2"/>
      </rPr>
      <t>It is applied only if presence of specific pest at high density has been confirmed and damage is high (not preventively; apply action thresholds if locally available)</t>
    </r>
  </si>
  <si>
    <r>
      <t xml:space="preserve">Appropriate insecticide use </t>
    </r>
    <r>
      <rPr>
        <sz val="10"/>
        <color theme="1"/>
        <rFont val="Corbel"/>
        <family val="2"/>
      </rPr>
      <t xml:space="preserve">follows principles of IPM and </t>
    </r>
    <r>
      <rPr>
        <sz val="9"/>
        <color theme="1"/>
        <rFont val="Calibri"/>
        <family val="2"/>
        <scheme val="minor"/>
      </rPr>
      <t xml:space="preserve">must meet all of the following criteria: </t>
    </r>
  </si>
  <si>
    <r>
      <t>·</t>
    </r>
    <r>
      <rPr>
        <sz val="7"/>
        <color theme="1"/>
        <rFont val="Times New Roman"/>
        <family val="1"/>
      </rPr>
      <t xml:space="preserve">         </t>
    </r>
    <r>
      <rPr>
        <sz val="10"/>
        <color theme="1"/>
        <rFont val="Corbel"/>
        <family val="2"/>
      </rPr>
      <t>Biological control agents, e.g. Metarizhium, Beauveria</t>
    </r>
  </si>
  <si>
    <r>
      <t>·</t>
    </r>
    <r>
      <rPr>
        <sz val="7"/>
        <color theme="1"/>
        <rFont val="Times New Roman"/>
        <family val="1"/>
      </rPr>
      <t xml:space="preserve">         </t>
    </r>
    <r>
      <rPr>
        <sz val="10"/>
        <color theme="1"/>
        <rFont val="Corbel"/>
        <family val="2"/>
      </rPr>
      <t>Balanced nutrient application (avoiding excessive use of nitrogen)</t>
    </r>
  </si>
  <si>
    <r>
      <t>·</t>
    </r>
    <r>
      <rPr>
        <sz val="7"/>
        <color theme="1"/>
        <rFont val="Times New Roman"/>
        <family val="1"/>
      </rPr>
      <t xml:space="preserve">         </t>
    </r>
    <r>
      <rPr>
        <sz val="10"/>
        <color theme="1"/>
        <rFont val="Corbel"/>
        <family val="2"/>
      </rPr>
      <t>Crop rotation or extended fallow period</t>
    </r>
  </si>
  <si>
    <r>
      <t>·</t>
    </r>
    <r>
      <rPr>
        <sz val="7"/>
        <color theme="1"/>
        <rFont val="Times New Roman"/>
        <family val="1"/>
      </rPr>
      <t xml:space="preserve">         </t>
    </r>
    <r>
      <rPr>
        <sz val="10"/>
        <color theme="1"/>
        <rFont val="Corbel"/>
        <family val="2"/>
      </rPr>
      <t>Promotion of other predators (e.g. birds, bats, frogs)</t>
    </r>
  </si>
  <si>
    <r>
      <t>·</t>
    </r>
    <r>
      <rPr>
        <sz val="7"/>
        <color theme="1"/>
        <rFont val="Times New Roman"/>
        <family val="1"/>
      </rPr>
      <t xml:space="preserve">         </t>
    </r>
    <r>
      <rPr>
        <sz val="10"/>
        <color theme="1"/>
        <rFont val="Corbel"/>
        <family val="2"/>
      </rPr>
      <t>Promotion of beneficial natural enemies (e.g. insects, spiders) by avoiding insecticide use</t>
    </r>
  </si>
  <si>
    <r>
      <t>·</t>
    </r>
    <r>
      <rPr>
        <sz val="7"/>
        <color theme="1"/>
        <rFont val="Times New Roman"/>
        <family val="1"/>
      </rPr>
      <t xml:space="preserve">         </t>
    </r>
    <r>
      <rPr>
        <sz val="10"/>
        <color theme="1"/>
        <rFont val="Corbel"/>
        <family val="2"/>
      </rPr>
      <t>Use of resistant/tolerant varieties</t>
    </r>
  </si>
  <si>
    <r>
      <t>·</t>
    </r>
    <r>
      <rPr>
        <sz val="7"/>
        <color theme="1"/>
        <rFont val="Times New Roman"/>
        <family val="1"/>
      </rPr>
      <t xml:space="preserve">         </t>
    </r>
    <r>
      <rPr>
        <sz val="10"/>
        <color theme="1"/>
        <rFont val="Corbel"/>
        <family val="2"/>
      </rPr>
      <t>Synchronised planting</t>
    </r>
  </si>
  <si>
    <t>a) Insect pests are managed without use of chemical insecticides.</t>
  </si>
  <si>
    <t xml:space="preserve">Non-chemical insect control methods include: </t>
  </si>
  <si>
    <t>Insect management</t>
  </si>
  <si>
    <t xml:space="preserve">d) Weeds are not effectively controlled or are managed with inappropriate herbicide use. </t>
  </si>
  <si>
    <r>
      <t>·</t>
    </r>
    <r>
      <rPr>
        <sz val="7"/>
        <color theme="1"/>
        <rFont val="Times New Roman"/>
        <family val="1"/>
      </rPr>
      <t xml:space="preserve">         </t>
    </r>
    <r>
      <rPr>
        <sz val="10"/>
        <color theme="1"/>
        <rFont val="Corbel"/>
        <family val="2"/>
      </rPr>
      <t>Local information about herbicide-resistant weeds is used when choosing an appropriate herbicide</t>
    </r>
  </si>
  <si>
    <t xml:space="preserve">c) Weeds are controlled with up to 4 herbicide applications (must have distinct modes of action) per crop cycle, meeting all criteria for appropriate use. </t>
  </si>
  <si>
    <r>
      <t>·</t>
    </r>
    <r>
      <rPr>
        <sz val="7"/>
        <color theme="1"/>
        <rFont val="Times New Roman"/>
        <family val="1"/>
      </rPr>
      <t xml:space="preserve">         </t>
    </r>
    <r>
      <rPr>
        <sz val="10"/>
        <color theme="1"/>
        <rFont val="Corbel"/>
        <family val="2"/>
      </rPr>
      <t>An appropriate herbicide is used for the type of weed problem (choice of mode of action)</t>
    </r>
  </si>
  <si>
    <t>b) Weeds are controlled with a combination of physical and chemical techniques, with a maximum of 1 herbicide application per season, which must meet the criteria for appropriate use.</t>
  </si>
  <si>
    <r>
      <t>·</t>
    </r>
    <r>
      <rPr>
        <sz val="7"/>
        <color theme="1"/>
        <rFont val="Times New Roman"/>
        <family val="1"/>
      </rPr>
      <t xml:space="preserve">         </t>
    </r>
    <r>
      <rPr>
        <sz val="10"/>
        <color theme="1"/>
        <rFont val="Corbel"/>
        <family val="2"/>
      </rPr>
      <t>It is applied during early  crop growth stage before  rice canopy closes) and when weeds are small</t>
    </r>
  </si>
  <si>
    <r>
      <t xml:space="preserve">Appropriate herbicide application </t>
    </r>
    <r>
      <rPr>
        <sz val="10"/>
        <color theme="1"/>
        <rFont val="Corbel"/>
        <family val="2"/>
      </rPr>
      <t>follows principles of IPM and</t>
    </r>
    <r>
      <rPr>
        <sz val="9"/>
        <color theme="1"/>
        <rFont val="Calibri"/>
        <family val="2"/>
        <scheme val="minor"/>
      </rPr>
      <t xml:space="preserve"> meets all of the following  criteria: </t>
    </r>
  </si>
  <si>
    <r>
      <t>·</t>
    </r>
    <r>
      <rPr>
        <sz val="7"/>
        <color theme="1"/>
        <rFont val="Times New Roman"/>
        <family val="1"/>
      </rPr>
      <t xml:space="preserve">         </t>
    </r>
    <r>
      <rPr>
        <sz val="10"/>
        <color theme="1"/>
        <rFont val="Corbel"/>
        <family val="2"/>
      </rPr>
      <t>Biological control agents</t>
    </r>
  </si>
  <si>
    <r>
      <t>·</t>
    </r>
    <r>
      <rPr>
        <sz val="7"/>
        <color theme="1"/>
        <rFont val="Times New Roman"/>
        <family val="1"/>
      </rPr>
      <t xml:space="preserve">         </t>
    </r>
    <r>
      <rPr>
        <sz val="10"/>
        <color theme="1"/>
        <rFont val="Corbel"/>
        <family val="2"/>
      </rPr>
      <t>Manual weeding</t>
    </r>
  </si>
  <si>
    <r>
      <t>·</t>
    </r>
    <r>
      <rPr>
        <sz val="7"/>
        <color theme="1"/>
        <rFont val="Times New Roman"/>
        <family val="1"/>
      </rPr>
      <t xml:space="preserve">         </t>
    </r>
    <r>
      <rPr>
        <sz val="10"/>
        <color theme="1"/>
        <rFont val="Corbel"/>
        <family val="2"/>
      </rPr>
      <t>Mechanical weeding</t>
    </r>
  </si>
  <si>
    <r>
      <t>·</t>
    </r>
    <r>
      <rPr>
        <sz val="7"/>
        <color theme="1"/>
        <rFont val="Times New Roman"/>
        <family val="1"/>
      </rPr>
      <t xml:space="preserve">         </t>
    </r>
    <r>
      <rPr>
        <sz val="10"/>
        <color theme="1"/>
        <rFont val="Corbel"/>
        <family val="2"/>
      </rPr>
      <t>Flooding</t>
    </r>
  </si>
  <si>
    <r>
      <t>·</t>
    </r>
    <r>
      <rPr>
        <sz val="7"/>
        <color theme="1"/>
        <rFont val="Times New Roman"/>
        <family val="1"/>
      </rPr>
      <t xml:space="preserve">         </t>
    </r>
    <r>
      <rPr>
        <sz val="10"/>
        <color theme="1"/>
        <rFont val="Corbel"/>
        <family val="2"/>
      </rPr>
      <t>Good land preparation</t>
    </r>
  </si>
  <si>
    <t>a) Weeds are controlled without herbicides.</t>
  </si>
  <si>
    <t>Non-chemical methods of weed control include:</t>
  </si>
  <si>
    <t>Weed management</t>
  </si>
  <si>
    <t>d) No calibration and maintenance within the past 2 years</t>
  </si>
  <si>
    <t>c) Calibration and maintenance within the past 2 years</t>
  </si>
  <si>
    <t>b) Calibration and maintenance within current crop cycle</t>
  </si>
  <si>
    <t>Pesticide application equipment is calibrated, and it is maintained to prevent leakage or contamination of products.</t>
  </si>
  <si>
    <t xml:space="preserve">Calibration </t>
  </si>
  <si>
    <r>
      <t xml:space="preserve">d) </t>
    </r>
    <r>
      <rPr>
        <sz val="9"/>
        <color theme="1"/>
        <rFont val="Corbel"/>
        <family val="2"/>
      </rPr>
      <t>Incorrect application method, dosage in excess of labeled amount, or timing within pre-harvest interval.</t>
    </r>
  </si>
  <si>
    <r>
      <t xml:space="preserve">c) </t>
    </r>
    <r>
      <rPr>
        <sz val="9"/>
        <color theme="1"/>
        <rFont val="Corbel"/>
        <family val="2"/>
      </rPr>
      <t>Instructions followed on application method, pre-harvest intervals, but sub-optimal dosage.</t>
    </r>
  </si>
  <si>
    <t>Each pesticide application is in accordance with label instructions on application method, pre-harvest interval and dosage.</t>
  </si>
  <si>
    <t>Label instructions</t>
  </si>
  <si>
    <r>
      <t xml:space="preserve">c) </t>
    </r>
    <r>
      <rPr>
        <sz val="9"/>
        <color theme="1"/>
        <rFont val="Corbel"/>
        <family val="2"/>
      </rPr>
      <t xml:space="preserve">Non-compliance with one or more of the listed elements for purchased or farm-produced pesticides.  </t>
    </r>
  </si>
  <si>
    <r>
      <t>·</t>
    </r>
    <r>
      <rPr>
        <sz val="7"/>
        <color theme="1"/>
        <rFont val="Times New Roman"/>
        <family val="1"/>
      </rPr>
      <t xml:space="preserve">     </t>
    </r>
    <r>
      <rPr>
        <sz val="9"/>
        <color theme="1"/>
        <rFont val="Calibri"/>
        <family val="2"/>
        <scheme val="minor"/>
      </rPr>
      <t>during strong winds.</t>
    </r>
  </si>
  <si>
    <t>b) Compliance with all listed conditions</t>
  </si>
  <si>
    <r>
      <t>·</t>
    </r>
    <r>
      <rPr>
        <sz val="7"/>
        <color theme="1"/>
        <rFont val="Times New Roman"/>
        <family val="1"/>
      </rPr>
      <t xml:space="preserve">     </t>
    </r>
    <r>
      <rPr>
        <sz val="9"/>
        <color theme="1"/>
        <rFont val="Calibri"/>
        <family val="2"/>
        <scheme val="minor"/>
      </rPr>
      <t>within 5 meters of protected areas</t>
    </r>
  </si>
  <si>
    <r>
      <t>·</t>
    </r>
    <r>
      <rPr>
        <sz val="7"/>
        <color theme="1"/>
        <rFont val="Times New Roman"/>
        <family val="1"/>
      </rPr>
      <t xml:space="preserve">     </t>
    </r>
    <r>
      <rPr>
        <sz val="9"/>
        <color theme="1"/>
        <rFont val="Calibri"/>
        <family val="2"/>
        <scheme val="minor"/>
      </rPr>
      <t>within 1 meter of small diversion canals</t>
    </r>
  </si>
  <si>
    <r>
      <t>·</t>
    </r>
    <r>
      <rPr>
        <sz val="7"/>
        <color theme="1"/>
        <rFont val="Times New Roman"/>
        <family val="1"/>
      </rPr>
      <t xml:space="preserve">     </t>
    </r>
    <r>
      <rPr>
        <sz val="9"/>
        <color theme="1"/>
        <rFont val="Calibri"/>
        <family val="2"/>
        <scheme val="minor"/>
      </rPr>
      <t>within 5 meters of water bodies  (including main irrigation channels)</t>
    </r>
  </si>
  <si>
    <r>
      <t>·</t>
    </r>
    <r>
      <rPr>
        <sz val="7"/>
        <color theme="1"/>
        <rFont val="Times New Roman"/>
        <family val="1"/>
      </rPr>
      <t xml:space="preserve">     </t>
    </r>
    <r>
      <rPr>
        <sz val="9"/>
        <color theme="1"/>
        <rFont val="Calibri"/>
        <family val="2"/>
        <scheme val="minor"/>
      </rPr>
      <t>within 5 meters of occupied buildings, roads or pathways unless there is no threat to human or wildlife</t>
    </r>
  </si>
  <si>
    <r>
      <t>·</t>
    </r>
    <r>
      <rPr>
        <sz val="7"/>
        <color theme="1"/>
        <rFont val="Times New Roman"/>
        <family val="1"/>
      </rPr>
      <t xml:space="preserve">     </t>
    </r>
    <r>
      <rPr>
        <sz val="9"/>
        <color theme="1"/>
        <rFont val="Calibri"/>
        <family val="2"/>
        <scheme val="minor"/>
      </rPr>
      <t>on non-target areas</t>
    </r>
  </si>
  <si>
    <t>a) Managed without  pesticides</t>
  </si>
  <si>
    <t>Pesticides are not applied:</t>
  </si>
  <si>
    <t>Targeted application</t>
  </si>
  <si>
    <r>
      <t xml:space="preserve">c) </t>
    </r>
    <r>
      <rPr>
        <sz val="9"/>
        <color theme="1"/>
        <rFont val="Corbel"/>
        <family val="2"/>
      </rPr>
      <t>Non-compliance with one or more of the listed elements for purchased or farm-produced pesticides.</t>
    </r>
  </si>
  <si>
    <r>
      <t>·</t>
    </r>
    <r>
      <rPr>
        <sz val="7"/>
        <color theme="1"/>
        <rFont val="Times New Roman"/>
        <family val="1"/>
      </rPr>
      <t xml:space="preserve">     </t>
    </r>
    <r>
      <rPr>
        <sz val="9"/>
        <color theme="1"/>
        <rFont val="Calibri"/>
        <family val="2"/>
        <scheme val="minor"/>
      </rPr>
      <t>if proven to be effective.</t>
    </r>
  </si>
  <si>
    <r>
      <t xml:space="preserve">b) </t>
    </r>
    <r>
      <rPr>
        <sz val="9"/>
        <color theme="1"/>
        <rFont val="Corbel"/>
        <family val="2"/>
      </rPr>
      <t>Compliance with all of the listed elements for purchased or farm-produced pesticides.</t>
    </r>
  </si>
  <si>
    <r>
      <t>·</t>
    </r>
    <r>
      <rPr>
        <sz val="7"/>
        <color theme="1"/>
        <rFont val="Times New Roman"/>
        <family val="1"/>
      </rPr>
      <t xml:space="preserve">     </t>
    </r>
    <r>
      <rPr>
        <sz val="9"/>
        <color theme="1"/>
        <rFont val="Calibri"/>
        <family val="2"/>
        <scheme val="minor"/>
      </rPr>
      <t xml:space="preserve">if produced on farm and not purchased, and  </t>
    </r>
  </si>
  <si>
    <r>
      <t>·</t>
    </r>
    <r>
      <rPr>
        <sz val="7"/>
        <color theme="1"/>
        <rFont val="Times New Roman"/>
        <family val="1"/>
      </rPr>
      <t xml:space="preserve">     </t>
    </r>
    <r>
      <rPr>
        <sz val="9"/>
        <color theme="1"/>
        <rFont val="Calibri"/>
        <family val="2"/>
        <scheme val="minor"/>
      </rPr>
      <t>if not harmful to the environment and human health,</t>
    </r>
  </si>
  <si>
    <t>Crude farm produced bio-pesticides are allowed:</t>
  </si>
  <si>
    <t>o    1A or 1B under World Health Organization (WHO) classification.</t>
  </si>
  <si>
    <t>o    Annex III of the Rotterdam Convention</t>
  </si>
  <si>
    <t>o    Persistent Organic Pollutants (POP's) in the Stockholm Convention</t>
  </si>
  <si>
    <r>
      <t>·</t>
    </r>
    <r>
      <rPr>
        <sz val="7"/>
        <color theme="1"/>
        <rFont val="Times New Roman"/>
        <family val="1"/>
      </rPr>
      <t xml:space="preserve">     </t>
    </r>
    <r>
      <rPr>
        <sz val="9"/>
        <color theme="1"/>
        <rFont val="Calibri"/>
        <family val="2"/>
        <scheme val="minor"/>
      </rPr>
      <t>are not on any of the following international lists:</t>
    </r>
  </si>
  <si>
    <r>
      <t>·</t>
    </r>
    <r>
      <rPr>
        <sz val="7"/>
        <color theme="1"/>
        <rFont val="Times New Roman"/>
        <family val="1"/>
      </rPr>
      <t xml:space="preserve">     </t>
    </r>
    <r>
      <rPr>
        <sz val="9"/>
        <color theme="1"/>
        <rFont val="Calibri"/>
        <family val="2"/>
        <scheme val="minor"/>
      </rPr>
      <t>come from a trustworthy source, and</t>
    </r>
  </si>
  <si>
    <r>
      <t>·</t>
    </r>
    <r>
      <rPr>
        <sz val="7"/>
        <color theme="1"/>
        <rFont val="Times New Roman"/>
        <family val="1"/>
      </rPr>
      <t xml:space="preserve">     </t>
    </r>
    <r>
      <rPr>
        <sz val="9"/>
        <color theme="1"/>
        <rFont val="Calibri"/>
        <family val="2"/>
        <scheme val="minor"/>
      </rPr>
      <t>are registered for use in rice,</t>
    </r>
  </si>
  <si>
    <r>
      <t>·</t>
    </r>
    <r>
      <rPr>
        <sz val="7"/>
        <color theme="1"/>
        <rFont val="Times New Roman"/>
        <family val="1"/>
      </rPr>
      <t xml:space="preserve">     </t>
    </r>
    <r>
      <rPr>
        <sz val="9"/>
        <color theme="1"/>
        <rFont val="Calibri"/>
        <family val="2"/>
        <scheme val="minor"/>
      </rPr>
      <t>are used in line with national government recommendations,</t>
    </r>
  </si>
  <si>
    <t>Purchased pesticides, including biologicals:</t>
  </si>
  <si>
    <t xml:space="preserve"> Use of registered products</t>
  </si>
  <si>
    <t>Level(s) of performance</t>
  </si>
  <si>
    <t xml:space="preserve">Corresponding requirement </t>
  </si>
  <si>
    <t>Indicator</t>
  </si>
  <si>
    <t>Performance scorecard</t>
  </si>
  <si>
    <t>Interpretation</t>
  </si>
  <si>
    <t>Farm records, Household survey</t>
  </si>
  <si>
    <t>Balanced Score card (100pts)</t>
  </si>
  <si>
    <t xml:space="preserve">This indicator measures optimized pesticide use. </t>
  </si>
  <si>
    <t>Description</t>
  </si>
  <si>
    <t>PI 8: Pesticide use efficiency</t>
  </si>
  <si>
    <r>
      <t xml:space="preserve">d) </t>
    </r>
    <r>
      <rPr>
        <sz val="9"/>
        <color theme="1"/>
        <rFont val="Corbel"/>
        <family val="2"/>
      </rPr>
      <t>There is a collection, return or disposal system, but it is not used. In absence of such a system, empty pesticide containers and obsolete pesticides are not disposed of as described under c).</t>
    </r>
  </si>
  <si>
    <r>
      <t>·</t>
    </r>
    <r>
      <rPr>
        <sz val="7"/>
        <color theme="1"/>
        <rFont val="Times New Roman"/>
        <family val="1"/>
      </rPr>
      <t xml:space="preserve">     </t>
    </r>
    <r>
      <rPr>
        <sz val="9"/>
        <color theme="1"/>
        <rFont val="Calibri"/>
        <family val="2"/>
        <scheme val="minor"/>
      </rPr>
      <t>obsolete pesticides (past shelf life or banned pesticides) are returned to the dealers and if not possible disposed of in a manner that minimizes exposure to humans and the environment.</t>
    </r>
  </si>
  <si>
    <r>
      <t>·</t>
    </r>
    <r>
      <rPr>
        <sz val="7"/>
        <color theme="1"/>
        <rFont val="Times New Roman"/>
        <family val="1"/>
      </rPr>
      <t xml:space="preserve">     </t>
    </r>
    <r>
      <rPr>
        <sz val="9"/>
        <color theme="1"/>
        <rFont val="Calibri"/>
        <family val="2"/>
        <scheme val="minor"/>
      </rPr>
      <t xml:space="preserve">surplus spray and wash water is applied over an unmanaged part of the farm, away from water bodies. </t>
    </r>
  </si>
  <si>
    <r>
      <t>·</t>
    </r>
    <r>
      <rPr>
        <sz val="7"/>
        <color theme="1"/>
        <rFont val="Times New Roman"/>
        <family val="1"/>
      </rPr>
      <t xml:space="preserve">     </t>
    </r>
    <r>
      <rPr>
        <sz val="9"/>
        <color theme="1"/>
        <rFont val="Calibri"/>
        <family val="2"/>
        <scheme val="minor"/>
      </rPr>
      <t xml:space="preserve">empty containers rinsed 3 times with water and made unusable by crushing or puncturing before burying them on the farm and are not recycled. </t>
    </r>
  </si>
  <si>
    <t>c) In absence of such a system:</t>
  </si>
  <si>
    <r>
      <t xml:space="preserve">b) </t>
    </r>
    <r>
      <rPr>
        <sz val="9"/>
        <color theme="1"/>
        <rFont val="Corbel"/>
        <family val="2"/>
      </rPr>
      <t>Farmer participates in a collection, return or disposal system.</t>
    </r>
  </si>
  <si>
    <t>Empty pesticide containers and obsolete pesticides are properly disposed of.</t>
  </si>
  <si>
    <t>Pesticide disposal</t>
  </si>
  <si>
    <r>
      <t xml:space="preserve">d) </t>
    </r>
    <r>
      <rPr>
        <sz val="9"/>
        <color theme="1"/>
        <rFont val="Corbel"/>
        <family val="2"/>
      </rPr>
      <t>Pesticides and inorganic fertilizers are not labeled or stored.</t>
    </r>
  </si>
  <si>
    <t>c) Pesticides and inorganic fertilizers are labeled and stored in a general farm storage area.</t>
  </si>
  <si>
    <r>
      <t xml:space="preserve">b) </t>
    </r>
    <r>
      <rPr>
        <sz val="9"/>
        <color theme="1"/>
        <rFont val="Corbel"/>
        <family val="2"/>
      </rPr>
      <t>Pesticides and inorganic fertilizers are labeled and stored in a locked and separate place.</t>
    </r>
  </si>
  <si>
    <t>Pesticides and inorganic fertilizers (including empty containers) are labeled and stored in a locked place, separate from fuel, food and out of reach of children.</t>
  </si>
  <si>
    <t>Pesticide storage</t>
  </si>
  <si>
    <t>c) Recommended, or 48-hours re-entry times are observed and communicated verbally.</t>
  </si>
  <si>
    <r>
      <t xml:space="preserve">b) </t>
    </r>
    <r>
      <rPr>
        <sz val="9"/>
        <color theme="1"/>
        <rFont val="Corbel"/>
        <family val="2"/>
      </rPr>
      <t>Recommended, or 48-hours re-entry times are observed and communicated by placing warning signs on the fields.</t>
    </r>
  </si>
  <si>
    <t>Recommended re-entry times after use of pesticides are observed and communicated (or 48 hours if label does not give a recommendation).</t>
  </si>
  <si>
    <t>Re-entry times</t>
  </si>
  <si>
    <t>b) Pesticides are not applied by pregnant or lactating women or by children below 18 years, or by persons who suffer from chronic or respiratory diseases.</t>
  </si>
  <si>
    <t>Pesticides are not applied by pregnant or lactating women, by children below 18 years, or by persons who suffer from chronic or respiratory diseases.</t>
  </si>
  <si>
    <t>Applicator restrictions</t>
  </si>
  <si>
    <r>
      <t xml:space="preserve">d) </t>
    </r>
    <r>
      <rPr>
        <sz val="9"/>
        <color theme="1"/>
        <rFont val="Corbel"/>
        <family val="2"/>
      </rPr>
      <t>No washing or changing facility is available.</t>
    </r>
  </si>
  <si>
    <t xml:space="preserve">c) A washing or changing facility is available. </t>
  </si>
  <si>
    <t>a) There are no workers employed who apply pesticides.</t>
  </si>
  <si>
    <t>Washing and changing facilities are available for pesticide applicators.</t>
  </si>
  <si>
    <t>Washing and changing facility</t>
  </si>
  <si>
    <r>
      <t xml:space="preserve">d) </t>
    </r>
    <r>
      <rPr>
        <sz val="9"/>
        <color theme="1"/>
        <rFont val="Corbel"/>
        <family val="2"/>
      </rPr>
      <t>Pesticide applicators use less than 2 of the 4 items, or do not use gloves, or use items of low quality, or clothing is not washed after use.</t>
    </r>
  </si>
  <si>
    <t>Protective clothing is washed after use.</t>
  </si>
  <si>
    <t>c) Pesticide applicators use at least 2 of the listed PPE4 items, but always gloves, of good quality and clothing is washed after use.</t>
  </si>
  <si>
    <r>
      <t>·</t>
    </r>
    <r>
      <rPr>
        <sz val="7"/>
        <color theme="1"/>
        <rFont val="Times New Roman"/>
        <family val="1"/>
      </rPr>
      <t xml:space="preserve">     </t>
    </r>
    <r>
      <rPr>
        <sz val="9"/>
        <color theme="1"/>
        <rFont val="Calibri"/>
        <family val="2"/>
        <scheme val="minor"/>
      </rPr>
      <t>protective clothing.</t>
    </r>
  </si>
  <si>
    <r>
      <t xml:space="preserve">b) </t>
    </r>
    <r>
      <rPr>
        <sz val="9"/>
        <color theme="1"/>
        <rFont val="Corbel"/>
        <family val="2"/>
      </rPr>
      <t>Pesticide applicators use at least 3 of the listed PPE items, but always gloves, (or at least what is required on the product label) of good quality and clothing is washed after use.</t>
    </r>
  </si>
  <si>
    <r>
      <t>·</t>
    </r>
    <r>
      <rPr>
        <sz val="7"/>
        <color theme="1"/>
        <rFont val="Times New Roman"/>
        <family val="1"/>
      </rPr>
      <t xml:space="preserve">     </t>
    </r>
    <r>
      <rPr>
        <sz val="9"/>
        <color theme="1"/>
        <rFont val="Calibri"/>
        <family val="2"/>
        <scheme val="minor"/>
      </rPr>
      <t>boots</t>
    </r>
  </si>
  <si>
    <r>
      <t>·</t>
    </r>
    <r>
      <rPr>
        <sz val="7"/>
        <color theme="1"/>
        <rFont val="Times New Roman"/>
        <family val="1"/>
      </rPr>
      <t xml:space="preserve">     </t>
    </r>
    <r>
      <rPr>
        <sz val="9"/>
        <color theme="1"/>
        <rFont val="Calibri"/>
        <family val="2"/>
        <scheme val="minor"/>
      </rPr>
      <t>masks</t>
    </r>
  </si>
  <si>
    <r>
      <t>·</t>
    </r>
    <r>
      <rPr>
        <sz val="7"/>
        <color theme="1"/>
        <rFont val="Times New Roman"/>
        <family val="1"/>
      </rPr>
      <t xml:space="preserve">     </t>
    </r>
    <r>
      <rPr>
        <sz val="9"/>
        <color theme="1"/>
        <rFont val="Calibri"/>
        <family val="2"/>
        <scheme val="minor"/>
      </rPr>
      <t>gloves</t>
    </r>
  </si>
  <si>
    <t>Pesticide applicators use good quality Personal Protective Equipment (PPE), including:</t>
  </si>
  <si>
    <t>Personal Protective Equipment (PPE)</t>
  </si>
  <si>
    <t>d) Pesticide applicators did not participate in a training session in the past 5 years.</t>
  </si>
  <si>
    <t>c) Pesticide applicators participated in a training session in the past 5 years.</t>
  </si>
  <si>
    <t>Pesticide applicators receive training on handling and use of pesticides.</t>
  </si>
  <si>
    <t>Training pesticide applicators</t>
  </si>
  <si>
    <r>
      <t xml:space="preserve">c) </t>
    </r>
    <r>
      <rPr>
        <sz val="9"/>
        <color theme="1"/>
        <rFont val="Corbel"/>
        <family val="2"/>
      </rPr>
      <t>No calibration and maintenance within the past 2 years.</t>
    </r>
  </si>
  <si>
    <r>
      <t xml:space="preserve">b) </t>
    </r>
    <r>
      <rPr>
        <sz val="9"/>
        <color theme="1"/>
        <rFont val="Corbel"/>
        <family val="2"/>
      </rPr>
      <t>Calibration and maintenance within the past 2 years.</t>
    </r>
  </si>
  <si>
    <r>
      <t xml:space="preserve">a) </t>
    </r>
    <r>
      <rPr>
        <sz val="9"/>
        <color theme="1"/>
        <rFont val="Corbel"/>
        <family val="2"/>
      </rPr>
      <t>Calibration and maintenance within current crop cycle.</t>
    </r>
  </si>
  <si>
    <t>Tools and equipment for farm operations and post-harvest processed are frequently maintained and calibrated.</t>
  </si>
  <si>
    <t>Calibration</t>
  </si>
  <si>
    <r>
      <t xml:space="preserve">d) </t>
    </r>
    <r>
      <rPr>
        <sz val="9"/>
        <color theme="1"/>
        <rFont val="Corbel"/>
        <family val="2"/>
      </rPr>
      <t>There is no safety instruction and there are no first aid supplies available on-farm.</t>
    </r>
  </si>
  <si>
    <r>
      <t xml:space="preserve">c) </t>
    </r>
    <r>
      <rPr>
        <sz val="9"/>
        <color theme="1"/>
        <rFont val="Corbel"/>
        <family val="2"/>
      </rPr>
      <t>Workers</t>
    </r>
    <r>
      <rPr>
        <sz val="9"/>
        <color rgb="FF000000"/>
        <rFont val="Corbel"/>
        <family val="2"/>
      </rPr>
      <t xml:space="preserve">, including working household members, </t>
    </r>
    <r>
      <rPr>
        <sz val="9"/>
        <color theme="1"/>
        <rFont val="Corbel"/>
        <family val="2"/>
      </rPr>
      <t>receive regular safety instruction, but no first aid supplies are available on-farm.</t>
    </r>
  </si>
  <si>
    <r>
      <t xml:space="preserve">b) </t>
    </r>
    <r>
      <rPr>
        <sz val="9"/>
        <color theme="1"/>
        <rFont val="Corbel"/>
        <family val="2"/>
      </rPr>
      <t>Workers</t>
    </r>
    <r>
      <rPr>
        <sz val="9"/>
        <color rgb="FF000000"/>
        <rFont val="Corbel"/>
        <family val="2"/>
      </rPr>
      <t xml:space="preserve">, including working household members, </t>
    </r>
    <r>
      <rPr>
        <sz val="9"/>
        <color theme="1"/>
        <rFont val="Corbel"/>
        <family val="2"/>
      </rPr>
      <t>receive regular safety instruction and first aid supplies are available on-farm.</t>
    </r>
  </si>
  <si>
    <t>Workers, including working household members, receive regular safety instruction to prevent work related accidents or diseases, and first aid supplies are available on-farm</t>
  </si>
  <si>
    <t xml:space="preserve"> Safety instructions and first aid</t>
  </si>
  <si>
    <t>c) Any major work related injuries or minor cases in an equal or higher frequency compared to the last crop cycle</t>
  </si>
  <si>
    <r>
      <t>·</t>
    </r>
    <r>
      <rPr>
        <sz val="7"/>
        <color theme="1"/>
        <rFont val="Times New Roman"/>
        <family val="1"/>
      </rPr>
      <t xml:space="preserve">     </t>
    </r>
    <r>
      <rPr>
        <sz val="9"/>
        <color theme="1"/>
        <rFont val="Calibri"/>
        <family val="2"/>
        <scheme val="minor"/>
      </rPr>
      <t>Major: semi-permanent, permanent injury or ill health diseases or death</t>
    </r>
  </si>
  <si>
    <t>b) No major work related injuries or ill health, but minor cases in a lower frequency compared to the last crop cycle</t>
  </si>
  <si>
    <r>
      <t>·</t>
    </r>
    <r>
      <rPr>
        <sz val="7"/>
        <color theme="1"/>
        <rFont val="Times New Roman"/>
        <family val="1"/>
      </rPr>
      <t xml:space="preserve">     </t>
    </r>
    <r>
      <rPr>
        <sz val="9"/>
        <color theme="1"/>
        <rFont val="Calibri"/>
        <family val="2"/>
        <scheme val="minor"/>
      </rPr>
      <t xml:space="preserve">Minor: injuries or diseases with a short-term impact and that require medical assistance or cause to miss at least one day of work </t>
    </r>
  </si>
  <si>
    <t>We distinguish a minor and major degree of severity of injuries or ill health:</t>
  </si>
  <si>
    <r>
      <t>·</t>
    </r>
    <r>
      <rPr>
        <sz val="7"/>
        <color theme="1"/>
        <rFont val="Times New Roman"/>
        <family val="1"/>
      </rPr>
      <t xml:space="preserve">     </t>
    </r>
    <r>
      <rPr>
        <sz val="9"/>
        <color theme="1"/>
        <rFont val="Calibri"/>
        <family val="2"/>
        <scheme val="minor"/>
      </rPr>
      <t>Fractures, cuts, infections, burns, respiratory and other diseases related to pesticide use, snake bites, leptospirosis</t>
    </r>
  </si>
  <si>
    <t>Examples of injuries or ill health include but are not limited to:</t>
  </si>
  <si>
    <r>
      <t>·</t>
    </r>
    <r>
      <rPr>
        <sz val="7"/>
        <color theme="1"/>
        <rFont val="Times New Roman"/>
        <family val="1"/>
      </rPr>
      <t xml:space="preserve">     </t>
    </r>
    <r>
      <rPr>
        <sz val="9"/>
        <color theme="1"/>
        <rFont val="Calibri"/>
        <family val="2"/>
        <scheme val="minor"/>
      </rPr>
      <t>Fires, explosions, emissions, spills, accidents with vehicles or machinery, collapses, cuts</t>
    </r>
  </si>
  <si>
    <t xml:space="preserve"> Examples of accidents that could result in injuries or ill health include but are not limited to:</t>
  </si>
  <si>
    <t>a) No minor and major work related injuries or ill health</t>
  </si>
  <si>
    <t>The frequency of work-related accidents resulting in minor and major injuries or ill health for workers or any person in or outside the farm.</t>
  </si>
  <si>
    <t>Incidence of work-related accidents</t>
  </si>
  <si>
    <t>An increase over time would be considered positive.</t>
  </si>
  <si>
    <t>Workers’ health &amp; safety</t>
  </si>
  <si>
    <t>PI 10: Health and Safety</t>
  </si>
  <si>
    <t>d) Children living on the farm within the age of compulsory schooling do not go to school, and no deliberate and evidenced efforts are taken to get them into education.</t>
  </si>
  <si>
    <t>d) Children living on the farm within the age of compulsory schooling do not go to school, but deliberate and evidenced efforts are taken to get them into education, e.g. by lobbying for a nearby school or by providing on-site schooling.</t>
  </si>
  <si>
    <t xml:space="preserve">c) Children living on the farm within the age of compulsory schooling go to school, but not all year long.  </t>
  </si>
  <si>
    <t>a) There are no children living on the farm within the age of compulsory schooling.</t>
  </si>
  <si>
    <t>Children living on the farm in the age of compulsory schooling go to school all year long.</t>
  </si>
  <si>
    <t>Education</t>
  </si>
  <si>
    <r>
      <t xml:space="preserve">* </t>
    </r>
    <r>
      <rPr>
        <sz val="7"/>
        <color theme="1"/>
        <rFont val="Calibri"/>
        <family val="2"/>
        <scheme val="minor"/>
      </rPr>
      <t xml:space="preserve"> </t>
    </r>
    <r>
      <rPr>
        <sz val="9"/>
        <color theme="1"/>
        <rFont val="Calibri"/>
        <family val="2"/>
        <scheme val="minor"/>
      </rPr>
      <t>Children do not work with dangerous substances or equipment</t>
    </r>
  </si>
  <si>
    <r>
      <t xml:space="preserve">* </t>
    </r>
    <r>
      <rPr>
        <sz val="7"/>
        <color theme="1"/>
        <rFont val="Calibri"/>
        <family val="2"/>
        <scheme val="minor"/>
      </rPr>
      <t xml:space="preserve"> </t>
    </r>
    <r>
      <rPr>
        <sz val="9"/>
        <color theme="1"/>
        <rFont val="Calibri"/>
        <family val="2"/>
        <scheme val="minor"/>
      </rPr>
      <t>Children do not use harvest knives,</t>
    </r>
  </si>
  <si>
    <t>b) Children below 18 years are working on the farm and all listed conditions are met.</t>
  </si>
  <si>
    <t>* The work is not at night (between 22.00 pm and 06.00 am),</t>
  </si>
  <si>
    <t>* The work is not at dangerous locations,</t>
  </si>
  <si>
    <t>* Children do not carry heavy loads,</t>
  </si>
  <si>
    <t>a) There are no children below 18 years working on the farm.</t>
  </si>
  <si>
    <t>Children below 18 years do not conduct hazardous work or any work that jeopardizes their physical, mental or moral wellbeing (ILO Convention 182). The following conditions are met:</t>
  </si>
  <si>
    <t>Hazardous work</t>
  </si>
  <si>
    <t>*  children are always supervised by an adult.</t>
  </si>
  <si>
    <t xml:space="preserve">*  the work does not exceed 14 hours per week, </t>
  </si>
  <si>
    <t xml:space="preserve">*  the work does not interfere with their education, </t>
  </si>
  <si>
    <t xml:space="preserve">*  the work is not harmful to their health and development, </t>
  </si>
  <si>
    <t>* they perform light age-appropriate duties,</t>
  </si>
  <si>
    <t xml:space="preserve"> a) There are no children below the minimum age are working on the farm, unless they are members of a small scale family farm, and the following conditions are met: </t>
  </si>
  <si>
    <t>Children below 15 years are not engaged as permanent or seasonal workers. If local legislation has established a higher minimum age, this higher age applies. Age of employees is always verified (ILO Convention 138).</t>
  </si>
  <si>
    <t>Employment of children &lt;15 years old as permanent or seasonal workers</t>
  </si>
  <si>
    <t>Child Labour</t>
  </si>
  <si>
    <t>PI 11: Child Labour</t>
  </si>
  <si>
    <t>b) There is at least one case of violence</t>
  </si>
  <si>
    <t>a) There are no cases of violence</t>
  </si>
  <si>
    <t>There must not be any violence that results in, or is likely to result in, physical, sexual or mental harm or suffering to women, including threats of such acts, coercion or arbitrary deprivation of liberty, whether occurring in public or in private life (UN resolution 48/104 of 20 December 1993)</t>
  </si>
  <si>
    <t>Violence against women</t>
  </si>
  <si>
    <t>c) Women are excluded from group decision making</t>
  </si>
  <si>
    <t xml:space="preserve">b) Women are present during group decisions, but their contributions are not given full weight </t>
  </si>
  <si>
    <t>a) Women participate in group leadership, are active in group decisions and their voices are valued</t>
  </si>
  <si>
    <t>Women should be able to participate in group decision-making processes regarding rice production and marketing (e.g. irrigation scheduling, leadership committees of cooperatives, credit groups)</t>
  </si>
  <si>
    <t>Women's participation in collective-decision making</t>
  </si>
  <si>
    <t>c) Women have no or very limited control</t>
  </si>
  <si>
    <t>b) Women have some but less than equivalent control</t>
  </si>
  <si>
    <t>a) Women have equivalent or greater control</t>
  </si>
  <si>
    <t>Women should have equivalent or greater control of income they generate themselves</t>
  </si>
  <si>
    <t>Women's control over their personal income</t>
  </si>
  <si>
    <t>c) Women have none or marginal decision-making power</t>
  </si>
  <si>
    <t>b) Women have some but less than equivalent decision-making power</t>
  </si>
  <si>
    <t>a) Women have at least equivalent decision-making power</t>
  </si>
  <si>
    <t>Women and men should have decision-making power for the total household income</t>
  </si>
  <si>
    <t>Women's control over decision-making regarding household income</t>
  </si>
  <si>
    <t>c) Women none or marginal decision-making power or ownership</t>
  </si>
  <si>
    <t>b) Women have some but less than equivalent decision-making power or ownership</t>
  </si>
  <si>
    <t xml:space="preserve">a) Women have at least equivalent decision-making power and ownership </t>
  </si>
  <si>
    <t>Women should have decision-making power and share ownership of long-term resources (decisions that are typically made =&lt; once per year, which affect the whole farm, including: land, forests, gardens, livestock, agricultural equipment, irrigation system, credit, buildings</t>
  </si>
  <si>
    <t xml:space="preserve">Women's control over long-term resources for farm activities </t>
  </si>
  <si>
    <t>c) Women have none or marginal decision-making power and no access</t>
  </si>
  <si>
    <t>b) Women have some but less than equivalent decision-making power and less than equal access</t>
  </si>
  <si>
    <t>a) Women have at least equivalent decision-making power and equal access</t>
  </si>
  <si>
    <t xml:space="preserve">Women should have decision-making power and equal access to seasonal resources for farm activities including hired labor, seeds, fertilizers, pest control products and credit </t>
  </si>
  <si>
    <t xml:space="preserve">Women's access to seasonal resources for farm activities </t>
  </si>
  <si>
    <t>c) Women have no access</t>
  </si>
  <si>
    <t>b) Women have less access</t>
  </si>
  <si>
    <t>information, training and extension services related to women activities</t>
  </si>
  <si>
    <t xml:space="preserve">a) Women have equal access </t>
  </si>
  <si>
    <t xml:space="preserve">Women should have access to </t>
  </si>
  <si>
    <t>Women's access to information and capacity building</t>
  </si>
  <si>
    <t>c) Women are structurally unsatisfied</t>
  </si>
  <si>
    <t>b) Women are partly satisfied (e.g. no balance during peak labor-requiring periods)</t>
  </si>
  <si>
    <t>a) Women are satisfied</t>
  </si>
  <si>
    <t>Women’s labor input in agricultural production should be in balance with their productive and domestic tasks, leisure and possible other income generating activities</t>
  </si>
  <si>
    <t>Women’s satisfaction regarding their labor input</t>
  </si>
  <si>
    <t>Women should have decision-making power over how much labor they contribute to agriculture, the timing of their labor input and the type of activities they do</t>
  </si>
  <si>
    <t>Women's control over decisions regarding their own labor input</t>
  </si>
  <si>
    <t xml:space="preserve">Women should have decision-making power over the choice of the products and markets of the household’s agricultural production </t>
  </si>
  <si>
    <t>Women's control over decisions regarding household  agricultural production</t>
  </si>
  <si>
    <t xml:space="preserve">The indicator measures women’s power to make decisions relevant to their well being. </t>
  </si>
  <si>
    <t>PI 12: Women Empowerment</t>
  </si>
  <si>
    <t>170731_Checklist SRP Standard_v1.0.2_final</t>
  </si>
  <si>
    <t>Sheets related to PIs added back in</t>
  </si>
  <si>
    <t xml:space="preserve">Locked PI sheets (only unlocked cells can be entered. </t>
  </si>
  <si>
    <t>Changed shading of comments cells from white to yellow for PI sheets</t>
  </si>
  <si>
    <t>Corrected cell B138 in Sheet "To "Data Aggregation Tool""</t>
  </si>
  <si>
    <t>170808_Checklist SRP Standard_v1.0.3_final</t>
  </si>
  <si>
    <t>170928_Checklist SRP Standard_v1.0.4_final</t>
  </si>
  <si>
    <t>Corrected cells B85 thru B133 in sheet 'To "Data Aggregation Tool"': restored links.</t>
  </si>
  <si>
    <t>Corrected formula in cell 'Checklist SRP Standard'!AP27 to reference to the correct range of cells</t>
  </si>
  <si>
    <t>171002_Checklist SRP Standard_v1.0.5</t>
  </si>
  <si>
    <t>Version 1.0.5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</si>
</sst>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75"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6"/>
      <color rgb="FF007C6B"/>
      <name val="Calibri"/>
      <family val="2"/>
      <scheme val="minor"/>
    </font>
    <font>
      <b/>
      <sz val="18"/>
      <color rgb="FF007C6B"/>
      <name val="Calibri"/>
      <family val="2"/>
      <scheme val="minor"/>
    </font>
    <font>
      <b/>
      <sz val="11"/>
      <color rgb="FF007C6B"/>
      <name val="Calibri"/>
      <family val="2"/>
      <scheme val="minor"/>
    </font>
    <font>
      <i/>
      <sz val="11"/>
      <color theme="1"/>
      <name val="Calibri"/>
      <family val="2"/>
      <scheme val="minor"/>
    </font>
    <font>
      <sz val="18"/>
      <color theme="0"/>
      <name val="Calibri"/>
      <family val="2"/>
      <scheme val="minor"/>
    </font>
    <font>
      <b/>
      <sz val="18"/>
      <color theme="0"/>
      <name val="Calibri"/>
      <family val="2"/>
      <scheme val="minor"/>
    </font>
    <font>
      <sz val="11"/>
      <color theme="1"/>
      <name val="Calibri"/>
      <family val="2"/>
      <scheme val="minor"/>
    </font>
    <font>
      <b/>
      <sz val="28"/>
      <color rgb="FF007C6B"/>
      <name val="Calibri"/>
      <family val="2"/>
      <scheme val="minor"/>
    </font>
    <font>
      <b/>
      <i/>
      <sz val="11"/>
      <color theme="1"/>
      <name val="Calibri"/>
      <family val="2"/>
      <scheme val="minor"/>
    </font>
    <font>
      <sz val="48"/>
      <color theme="0"/>
      <name val="Calibri"/>
      <family val="2"/>
      <scheme val="minor"/>
    </font>
    <font>
      <sz val="16"/>
      <color theme="1"/>
      <name val="Calibri"/>
      <family val="2"/>
      <scheme val="minor"/>
    </font>
    <font>
      <u/>
      <sz val="6.05"/>
      <color theme="10"/>
      <name val="Calibri"/>
      <family val="2"/>
    </font>
    <font>
      <b/>
      <sz val="24"/>
      <color rgb="FF007C6B"/>
      <name val="Calibri"/>
      <family val="2"/>
      <scheme val="minor"/>
    </font>
    <font>
      <b/>
      <sz val="12"/>
      <color theme="0"/>
      <name val="Calibri"/>
      <family val="2"/>
      <scheme val="minor"/>
    </font>
    <font>
      <b/>
      <sz val="30"/>
      <color rgb="FF007C6B"/>
      <name val="Calibri"/>
      <family val="2"/>
      <scheme val="minor"/>
    </font>
    <font>
      <sz val="28"/>
      <color theme="0"/>
      <name val="Calibri"/>
      <family val="2"/>
      <scheme val="minor"/>
    </font>
    <font>
      <sz val="26"/>
      <color theme="0"/>
      <name val="Calibri"/>
      <family val="2"/>
      <scheme val="minor"/>
    </font>
    <font>
      <sz val="12"/>
      <color theme="1"/>
      <name val="Calibri"/>
      <family val="2"/>
      <scheme val="minor"/>
    </font>
    <font>
      <b/>
      <sz val="16"/>
      <color theme="1"/>
      <name val="Calibri"/>
      <family val="2"/>
      <scheme val="minor"/>
    </font>
    <font>
      <sz val="14"/>
      <color theme="1"/>
      <name val="Calibri"/>
      <family val="2"/>
      <scheme val="minor"/>
    </font>
    <font>
      <b/>
      <sz val="16"/>
      <color theme="0"/>
      <name val="Calibri"/>
      <family val="2"/>
      <scheme val="minor"/>
    </font>
    <font>
      <b/>
      <sz val="14"/>
      <color rgb="FF007C68"/>
      <name val="Calibri"/>
      <family val="2"/>
      <scheme val="minor"/>
    </font>
    <font>
      <sz val="22"/>
      <color theme="0"/>
      <name val="Calibri"/>
      <family val="2"/>
      <scheme val="minor"/>
    </font>
    <font>
      <sz val="12"/>
      <name val="Calibri"/>
      <family val="2"/>
      <scheme val="minor"/>
    </font>
    <font>
      <sz val="11"/>
      <name val="Calibri"/>
      <family val="2"/>
      <scheme val="minor"/>
    </font>
    <font>
      <b/>
      <sz val="20"/>
      <color rgb="FF007C6B"/>
      <name val="Calibri"/>
      <family val="2"/>
      <scheme val="minor"/>
    </font>
    <font>
      <b/>
      <sz val="20"/>
      <color theme="1"/>
      <name val="Calibri"/>
      <family val="2"/>
      <scheme val="minor"/>
    </font>
    <font>
      <b/>
      <sz val="16"/>
      <name val="Calibri"/>
      <family val="2"/>
      <scheme val="minor"/>
    </font>
    <font>
      <b/>
      <sz val="11"/>
      <name val="Calibri"/>
      <family val="2"/>
      <scheme val="minor"/>
    </font>
    <font>
      <sz val="11"/>
      <color theme="0" tint="-0.499984740745262"/>
      <name val="Calibri"/>
      <family val="2"/>
      <scheme val="minor"/>
    </font>
    <font>
      <b/>
      <sz val="11"/>
      <color theme="0" tint="-0.499984740745262"/>
      <name val="Calibri"/>
      <family val="2"/>
      <scheme val="minor"/>
    </font>
    <font>
      <sz val="12"/>
      <color theme="0" tint="-0.499984740745262"/>
      <name val="Calibri"/>
      <family val="2"/>
      <scheme val="minor"/>
    </font>
    <font>
      <u/>
      <sz val="12"/>
      <name val="Calibri"/>
      <family val="2"/>
    </font>
    <font>
      <b/>
      <sz val="26"/>
      <color theme="0"/>
      <name val="Calibri"/>
      <family val="2"/>
      <scheme val="minor"/>
    </font>
    <font>
      <b/>
      <sz val="22"/>
      <color theme="0"/>
      <name val="Calibri"/>
      <family val="2"/>
      <scheme val="minor"/>
    </font>
    <font>
      <sz val="14"/>
      <color theme="0" tint="-0.499984740745262"/>
      <name val="Calibri"/>
      <family val="2"/>
      <scheme val="minor"/>
    </font>
    <font>
      <sz val="10"/>
      <name val="Verdana"/>
      <family val="2"/>
    </font>
    <font>
      <u/>
      <sz val="11"/>
      <color theme="10"/>
      <name val="Calibri"/>
      <family val="2"/>
    </font>
    <font>
      <sz val="20"/>
      <color theme="0"/>
      <name val="Calibri"/>
      <family val="2"/>
      <scheme val="minor"/>
    </font>
    <font>
      <i/>
      <sz val="11"/>
      <name val="Calibri"/>
      <family val="2"/>
      <scheme val="minor"/>
    </font>
    <font>
      <b/>
      <sz val="11"/>
      <color theme="1" tint="0.499984740745262"/>
      <name val="Calibri"/>
      <family val="2"/>
      <scheme val="minor"/>
    </font>
    <font>
      <b/>
      <sz val="14"/>
      <color rgb="FF8F002A"/>
      <name val="Calibri"/>
      <family val="2"/>
      <scheme val="minor"/>
    </font>
    <font>
      <b/>
      <sz val="18"/>
      <color rgb="FF8F002A"/>
      <name val="Calibri"/>
      <family val="2"/>
      <scheme val="minor"/>
    </font>
    <font>
      <b/>
      <sz val="20"/>
      <color rgb="FF8F002A"/>
      <name val="Calibri"/>
      <family val="2"/>
      <scheme val="minor"/>
    </font>
    <font>
      <b/>
      <sz val="14"/>
      <color rgb="FF007C6B"/>
      <name val="Calibri"/>
      <family val="2"/>
      <scheme val="minor"/>
    </font>
    <font>
      <sz val="14"/>
      <color rgb="FF007C6B"/>
      <name val="Calibri"/>
      <family val="2"/>
      <scheme val="minor"/>
    </font>
    <font>
      <sz val="14"/>
      <color rgb="FF8F002A"/>
      <name val="Calibri"/>
      <family val="2"/>
      <scheme val="minor"/>
    </font>
    <font>
      <sz val="18"/>
      <color theme="1"/>
      <name val="Calibri"/>
      <family val="2"/>
      <scheme val="minor"/>
    </font>
    <font>
      <b/>
      <sz val="24"/>
      <color rgb="FF8F002A"/>
      <name val="Calibri"/>
      <family val="2"/>
      <scheme val="minor"/>
    </font>
    <font>
      <sz val="11"/>
      <color rgb="FF8E002B"/>
      <name val="Calibri"/>
      <family val="2"/>
      <scheme val="minor"/>
    </font>
    <font>
      <sz val="12"/>
      <color rgb="FF8F002A"/>
      <name val="Calibri"/>
      <family val="2"/>
      <scheme val="minor"/>
    </font>
    <font>
      <b/>
      <sz val="14"/>
      <color theme="1"/>
      <name val="Calibri"/>
      <family val="2"/>
      <scheme val="minor"/>
    </font>
    <font>
      <sz val="8"/>
      <name val="Calibri"/>
      <family val="2"/>
      <scheme val="minor"/>
    </font>
    <font>
      <b/>
      <sz val="14"/>
      <color theme="0"/>
      <name val="Calibri"/>
      <family val="2"/>
      <scheme val="minor"/>
    </font>
    <font>
      <sz val="9"/>
      <color theme="1"/>
      <name val="Calibri"/>
      <family val="2"/>
      <scheme val="minor"/>
    </font>
    <font>
      <b/>
      <sz val="24"/>
      <color theme="1"/>
      <name val="Calibri"/>
      <family val="2"/>
      <scheme val="minor"/>
    </font>
    <font>
      <sz val="9"/>
      <color theme="1"/>
      <name val="Symbol"/>
      <family val="1"/>
      <charset val="2"/>
    </font>
    <font>
      <sz val="7"/>
      <color theme="1"/>
      <name val="Times New Roman"/>
      <family val="1"/>
    </font>
    <font>
      <b/>
      <sz val="18"/>
      <color theme="1"/>
      <name val="Calibri"/>
      <family val="2"/>
      <scheme val="minor"/>
    </font>
    <font>
      <sz val="9"/>
      <color rgb="FF000000"/>
      <name val="Calibri"/>
      <family val="2"/>
      <scheme val="minor"/>
    </font>
    <font>
      <sz val="10"/>
      <color theme="1"/>
      <name val="Corbel"/>
      <family val="2"/>
    </font>
    <font>
      <sz val="10"/>
      <color theme="1"/>
      <name val="Symbol"/>
      <family val="1"/>
      <charset val="2"/>
    </font>
    <font>
      <sz val="9"/>
      <color theme="1"/>
      <name val="Corbel"/>
      <family val="2"/>
    </font>
    <font>
      <b/>
      <sz val="18"/>
      <color rgb="FF000000"/>
      <name val="Calibri"/>
      <family val="2"/>
      <scheme val="minor"/>
    </font>
    <font>
      <sz val="10"/>
      <color theme="1"/>
      <name val="Calibri"/>
      <family val="2"/>
    </font>
    <font>
      <b/>
      <sz val="11"/>
      <color rgb="FF000000"/>
      <name val="Calibri"/>
      <family val="2"/>
      <scheme val="minor"/>
    </font>
    <font>
      <b/>
      <sz val="16"/>
      <color rgb="FF007C68"/>
      <name val="Calibri"/>
      <family val="2"/>
      <scheme val="minor"/>
    </font>
    <font>
      <sz val="24"/>
      <color rgb="FF007C68"/>
      <name val="Calibri"/>
      <family val="2"/>
      <scheme val="minor"/>
    </font>
    <font>
      <sz val="9"/>
      <color rgb="FF000000"/>
      <name val="Corbel"/>
      <family val="2"/>
    </font>
    <font>
      <sz val="7"/>
      <color theme="1"/>
      <name val="Calibri"/>
      <family val="2"/>
      <scheme val="minor"/>
    </font>
    <font>
      <u/>
      <sz val="11"/>
      <color theme="11"/>
      <name val="Calibri"/>
      <family val="2"/>
      <scheme val="minor"/>
    </font>
  </fonts>
  <fills count="15">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007C6B"/>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rgb="FF007C68"/>
        <bgColor indexed="64"/>
      </patternFill>
    </fill>
    <fill>
      <patternFill patternType="solid">
        <fgColor theme="0" tint="-0.499984740745262"/>
        <bgColor indexed="64"/>
      </patternFill>
    </fill>
    <fill>
      <patternFill patternType="solid">
        <fgColor rgb="FFC2E1FE"/>
        <bgColor indexed="64"/>
      </patternFill>
    </fill>
    <fill>
      <patternFill patternType="solid">
        <fgColor rgb="FFFFF4BD"/>
        <bgColor indexed="64"/>
      </patternFill>
    </fill>
    <fill>
      <patternFill patternType="solid">
        <fgColor theme="0" tint="-0.14999847407452621"/>
        <bgColor indexed="64"/>
      </patternFill>
    </fill>
    <fill>
      <patternFill patternType="solid">
        <fgColor rgb="FF00CC99"/>
        <bgColor indexed="64"/>
      </patternFill>
    </fill>
    <fill>
      <patternFill patternType="solid">
        <fgColor rgb="FFFFFFFF"/>
        <bgColor indexed="64"/>
      </patternFill>
    </fill>
    <fill>
      <patternFill patternType="solid">
        <fgColor rgb="FFD4CB9D"/>
        <bgColor indexed="64"/>
      </patternFill>
    </fill>
  </fills>
  <borders count="175">
    <border>
      <left/>
      <right/>
      <top/>
      <bottom/>
      <diagonal/>
    </border>
    <border>
      <left style="thin">
        <color auto="1"/>
      </left>
      <right style="thin">
        <color auto="1"/>
      </right>
      <top style="thin">
        <color auto="1"/>
      </top>
      <bottom style="thin">
        <color auto="1"/>
      </bottom>
      <diagonal/>
    </border>
    <border>
      <left style="dashed">
        <color rgb="FF007C6B"/>
      </left>
      <right style="dashed">
        <color rgb="FF007C6B"/>
      </right>
      <top style="medium">
        <color rgb="FF007C6B"/>
      </top>
      <bottom style="medium">
        <color rgb="FF007C6B"/>
      </bottom>
      <diagonal/>
    </border>
    <border>
      <left style="medium">
        <color rgb="FF007C6B"/>
      </left>
      <right style="dashed">
        <color rgb="FF007C6B"/>
      </right>
      <top style="medium">
        <color rgb="FF007C6B"/>
      </top>
      <bottom style="thin">
        <color rgb="FF007C6B"/>
      </bottom>
      <diagonal/>
    </border>
    <border>
      <left style="dashed">
        <color rgb="FF007C6B"/>
      </left>
      <right style="dashed">
        <color rgb="FF007C6B"/>
      </right>
      <top style="medium">
        <color rgb="FF007C6B"/>
      </top>
      <bottom style="thin">
        <color rgb="FF007C6B"/>
      </bottom>
      <diagonal/>
    </border>
    <border>
      <left style="dashed">
        <color rgb="FF007C6B"/>
      </left>
      <right style="medium">
        <color rgb="FF007C6B"/>
      </right>
      <top style="medium">
        <color rgb="FF007C6B"/>
      </top>
      <bottom style="thin">
        <color rgb="FF007C6B"/>
      </bottom>
      <diagonal/>
    </border>
    <border>
      <left style="medium">
        <color rgb="FF007C6B"/>
      </left>
      <right style="dashed">
        <color rgb="FF007C6B"/>
      </right>
      <top style="thin">
        <color rgb="FF007C6B"/>
      </top>
      <bottom style="thin">
        <color rgb="FF007C6B"/>
      </bottom>
      <diagonal/>
    </border>
    <border>
      <left style="dashed">
        <color rgb="FF007C6B"/>
      </left>
      <right style="dashed">
        <color rgb="FF007C6B"/>
      </right>
      <top style="thin">
        <color rgb="FF007C6B"/>
      </top>
      <bottom style="thin">
        <color rgb="FF007C6B"/>
      </bottom>
      <diagonal/>
    </border>
    <border>
      <left style="medium">
        <color rgb="FF007C6B"/>
      </left>
      <right/>
      <top style="medium">
        <color rgb="FF007C6B"/>
      </top>
      <bottom style="medium">
        <color rgb="FF007C6B"/>
      </bottom>
      <diagonal/>
    </border>
    <border>
      <left/>
      <right/>
      <top style="medium">
        <color rgb="FF007C6B"/>
      </top>
      <bottom style="medium">
        <color rgb="FF007C6B"/>
      </bottom>
      <diagonal/>
    </border>
    <border>
      <left/>
      <right style="medium">
        <color rgb="FF007C6B"/>
      </right>
      <top style="medium">
        <color rgb="FF007C6B"/>
      </top>
      <bottom style="medium">
        <color rgb="FF007C6B"/>
      </bottom>
      <diagonal/>
    </border>
    <border>
      <left/>
      <right/>
      <top style="medium">
        <color rgb="FF007C6B"/>
      </top>
      <bottom/>
      <diagonal/>
    </border>
    <border>
      <left/>
      <right style="medium">
        <color rgb="FF007C6B"/>
      </right>
      <top style="medium">
        <color rgb="FF007C6B"/>
      </top>
      <bottom/>
      <diagonal/>
    </border>
    <border>
      <left style="medium">
        <color rgb="FF007C6B"/>
      </left>
      <right/>
      <top/>
      <bottom/>
      <diagonal/>
    </border>
    <border>
      <left/>
      <right style="medium">
        <color rgb="FF007C6B"/>
      </right>
      <top/>
      <bottom/>
      <diagonal/>
    </border>
    <border>
      <left style="medium">
        <color rgb="FF007C6B"/>
      </left>
      <right/>
      <top/>
      <bottom style="medium">
        <color rgb="FF007C6B"/>
      </bottom>
      <diagonal/>
    </border>
    <border>
      <left/>
      <right/>
      <top/>
      <bottom style="medium">
        <color rgb="FF007C6B"/>
      </bottom>
      <diagonal/>
    </border>
    <border>
      <left/>
      <right style="medium">
        <color rgb="FF007C6B"/>
      </right>
      <top/>
      <bottom style="medium">
        <color rgb="FF007C6B"/>
      </bottom>
      <diagonal/>
    </border>
    <border>
      <left style="medium">
        <color rgb="FF007C6B"/>
      </left>
      <right/>
      <top style="medium">
        <color rgb="FF007C6B"/>
      </top>
      <bottom style="thin">
        <color rgb="FF007C6B"/>
      </bottom>
      <diagonal/>
    </border>
    <border>
      <left style="dashed">
        <color rgb="FF007C6B"/>
      </left>
      <right style="dashed">
        <color rgb="FF007C6B"/>
      </right>
      <top/>
      <bottom style="thin">
        <color rgb="FF007C6B"/>
      </bottom>
      <diagonal/>
    </border>
    <border>
      <left style="dashed">
        <color rgb="FF007C6B"/>
      </left>
      <right style="medium">
        <color rgb="FF007C6B"/>
      </right>
      <top/>
      <bottom style="thin">
        <color rgb="FF007C6B"/>
      </bottom>
      <diagonal/>
    </border>
    <border>
      <left style="medium">
        <color rgb="FF007C6B"/>
      </left>
      <right style="dashed">
        <color rgb="FF007C6B"/>
      </right>
      <top/>
      <bottom style="thin">
        <color rgb="FF007C6B"/>
      </bottom>
      <diagonal/>
    </border>
    <border>
      <left style="medium">
        <color rgb="FF007C6B"/>
      </left>
      <right style="medium">
        <color rgb="FF007C6B"/>
      </right>
      <top style="medium">
        <color rgb="FF007C6B"/>
      </top>
      <bottom/>
      <diagonal/>
    </border>
    <border>
      <left style="medium">
        <color rgb="FF007C6B"/>
      </left>
      <right style="medium">
        <color rgb="FF007C6B"/>
      </right>
      <top/>
      <bottom/>
      <diagonal/>
    </border>
    <border>
      <left style="medium">
        <color rgb="FF007C6B"/>
      </left>
      <right style="medium">
        <color rgb="FF007C6B"/>
      </right>
      <top/>
      <bottom style="medium">
        <color rgb="FF007C6B"/>
      </bottom>
      <diagonal/>
    </border>
    <border>
      <left style="dashed">
        <color rgb="FF007C6B"/>
      </left>
      <right style="dashed">
        <color rgb="FF007C6B"/>
      </right>
      <top style="medium">
        <color rgb="FF007C6B"/>
      </top>
      <bottom/>
      <diagonal/>
    </border>
    <border>
      <left style="dashed">
        <color rgb="FF007C6B"/>
      </left>
      <right style="dashed">
        <color rgb="FF007C6B"/>
      </right>
      <top/>
      <bottom/>
      <diagonal/>
    </border>
    <border>
      <left style="dashed">
        <color rgb="FF007C6B"/>
      </left>
      <right style="medium">
        <color rgb="FF007C6B"/>
      </right>
      <top style="medium">
        <color rgb="FF007C6B"/>
      </top>
      <bottom/>
      <diagonal/>
    </border>
    <border>
      <left style="dashed">
        <color rgb="FF007C6B"/>
      </left>
      <right style="medium">
        <color rgb="FF007C6B"/>
      </right>
      <top/>
      <bottom/>
      <diagonal/>
    </border>
    <border>
      <left style="dashed">
        <color rgb="FF007C6B"/>
      </left>
      <right style="dashed">
        <color rgb="FF007C6B"/>
      </right>
      <top style="thin">
        <color rgb="FF007C6B"/>
      </top>
      <bottom/>
      <diagonal/>
    </border>
    <border>
      <left style="medium">
        <color rgb="FF007C6B"/>
      </left>
      <right style="medium">
        <color rgb="FF007C6B"/>
      </right>
      <top style="medium">
        <color rgb="FF007C6B"/>
      </top>
      <bottom style="thin">
        <color rgb="FF007C6B"/>
      </bottom>
      <diagonal/>
    </border>
    <border>
      <left style="medium">
        <color rgb="FF007C6B"/>
      </left>
      <right style="medium">
        <color rgb="FF007C6B"/>
      </right>
      <top/>
      <bottom style="thin">
        <color rgb="FF007C6B"/>
      </bottom>
      <diagonal/>
    </border>
    <border>
      <left style="medium">
        <color rgb="FF007C6B"/>
      </left>
      <right style="dashed">
        <color rgb="FF007C6B"/>
      </right>
      <top/>
      <bottom/>
      <diagonal/>
    </border>
    <border>
      <left style="medium">
        <color rgb="FF007C6B"/>
      </left>
      <right style="dashed">
        <color rgb="FF007C6B"/>
      </right>
      <top style="medium">
        <color rgb="FF007C6B"/>
      </top>
      <bottom/>
      <diagonal/>
    </border>
    <border>
      <left style="medium">
        <color rgb="FF007C6B"/>
      </left>
      <right style="dashed">
        <color rgb="FF007C6B"/>
      </right>
      <top/>
      <bottom style="medium">
        <color rgb="FF007C6B"/>
      </bottom>
      <diagonal/>
    </border>
    <border>
      <left style="dashed">
        <color rgb="FF007C6B"/>
      </left>
      <right style="dashed">
        <color rgb="FF007C6B"/>
      </right>
      <top/>
      <bottom style="medium">
        <color rgb="FF007C6B"/>
      </bottom>
      <diagonal/>
    </border>
    <border>
      <left style="dashed">
        <color rgb="FF007C6B"/>
      </left>
      <right style="medium">
        <color rgb="FF007C6B"/>
      </right>
      <top/>
      <bottom style="medium">
        <color rgb="FF007C6B"/>
      </bottom>
      <diagonal/>
    </border>
    <border>
      <left style="medium">
        <color rgb="FF007C6B"/>
      </left>
      <right style="medium">
        <color rgb="FF007C6B"/>
      </right>
      <top style="thin">
        <color rgb="FF007C6B"/>
      </top>
      <bottom style="thin">
        <color rgb="FF007C6B"/>
      </bottom>
      <diagonal/>
    </border>
    <border>
      <left style="medium">
        <color rgb="FF007C6B"/>
      </left>
      <right style="medium">
        <color rgb="FF007C6B"/>
      </right>
      <top style="thin">
        <color rgb="FF007C6B"/>
      </top>
      <bottom style="medium">
        <color rgb="FF007C6B"/>
      </bottom>
      <diagonal/>
    </border>
    <border>
      <left style="medium">
        <color rgb="FF007C6B"/>
      </left>
      <right/>
      <top style="thin">
        <color rgb="FF007C6B"/>
      </top>
      <bottom/>
      <diagonal/>
    </border>
    <border>
      <left/>
      <right/>
      <top style="thin">
        <color rgb="FF007C6B"/>
      </top>
      <bottom/>
      <diagonal/>
    </border>
    <border>
      <left/>
      <right style="medium">
        <color rgb="FF007C6B"/>
      </right>
      <top style="thin">
        <color rgb="FF007C6B"/>
      </top>
      <bottom/>
      <diagonal/>
    </border>
    <border>
      <left style="dashed">
        <color rgb="FF007C6B"/>
      </left>
      <right/>
      <top style="medium">
        <color rgb="FF007C6B"/>
      </top>
      <bottom/>
      <diagonal/>
    </border>
    <border>
      <left style="dashed">
        <color rgb="FF007C6B"/>
      </left>
      <right/>
      <top/>
      <bottom/>
      <diagonal/>
    </border>
    <border>
      <left style="dashed">
        <color rgb="FF007C6B"/>
      </left>
      <right/>
      <top/>
      <bottom style="medium">
        <color rgb="FF007C6B"/>
      </bottom>
      <diagonal/>
    </border>
    <border>
      <left/>
      <right style="thin">
        <color auto="1"/>
      </right>
      <top style="thin">
        <color auto="1"/>
      </top>
      <bottom style="thin">
        <color auto="1"/>
      </bottom>
      <diagonal/>
    </border>
    <border>
      <left style="medium">
        <color rgb="FF007C6B"/>
      </left>
      <right style="dashed">
        <color rgb="FF007C6B"/>
      </right>
      <top style="medium">
        <color rgb="FF007C6B"/>
      </top>
      <bottom style="medium">
        <color rgb="FF007C6B"/>
      </bottom>
      <diagonal/>
    </border>
    <border>
      <left style="medium">
        <color rgb="FF007C6B"/>
      </left>
      <right style="medium">
        <color rgb="FF007C6B"/>
      </right>
      <top style="thin">
        <color rgb="FF007C6B"/>
      </top>
      <bottom/>
      <diagonal/>
    </border>
    <border>
      <left style="medium">
        <color rgb="FF007C6B"/>
      </left>
      <right style="medium">
        <color rgb="FF007C6B"/>
      </right>
      <top style="medium">
        <color rgb="FF007C6B"/>
      </top>
      <bottom style="dotted">
        <color rgb="FF007C6B"/>
      </bottom>
      <diagonal/>
    </border>
    <border>
      <left style="medium">
        <color rgb="FF007C6B"/>
      </left>
      <right style="medium">
        <color rgb="FF007C6B"/>
      </right>
      <top style="dotted">
        <color rgb="FF007C6B"/>
      </top>
      <bottom style="dotted">
        <color rgb="FF007C6B"/>
      </bottom>
      <diagonal/>
    </border>
    <border>
      <left style="medium">
        <color rgb="FF007C6B"/>
      </left>
      <right style="medium">
        <color rgb="FF007C6B"/>
      </right>
      <top style="dotted">
        <color rgb="FF007C6B"/>
      </top>
      <bottom style="medium">
        <color rgb="FF007C6B"/>
      </bottom>
      <diagonal/>
    </border>
    <border>
      <left style="medium">
        <color rgb="FF007C6B"/>
      </left>
      <right style="medium">
        <color rgb="FF007C6B"/>
      </right>
      <top style="dotted">
        <color rgb="FF007C6B"/>
      </top>
      <bottom/>
      <diagonal/>
    </border>
    <border>
      <left style="medium">
        <color rgb="FF007C6B"/>
      </left>
      <right style="medium">
        <color rgb="FF007C6B"/>
      </right>
      <top/>
      <bottom style="dotted">
        <color rgb="FF007C6B"/>
      </bottom>
      <diagonal/>
    </border>
    <border>
      <left style="thick">
        <color rgb="FF007C68"/>
      </left>
      <right/>
      <top style="thick">
        <color rgb="FF007C68"/>
      </top>
      <bottom/>
      <diagonal/>
    </border>
    <border>
      <left/>
      <right/>
      <top style="thick">
        <color rgb="FF007C68"/>
      </top>
      <bottom/>
      <diagonal/>
    </border>
    <border>
      <left/>
      <right style="thick">
        <color rgb="FF007C68"/>
      </right>
      <top style="thick">
        <color rgb="FF007C68"/>
      </top>
      <bottom/>
      <diagonal/>
    </border>
    <border>
      <left style="thick">
        <color rgb="FF007C68"/>
      </left>
      <right/>
      <top/>
      <bottom/>
      <diagonal/>
    </border>
    <border>
      <left/>
      <right style="thick">
        <color rgb="FF007C68"/>
      </right>
      <top/>
      <bottom/>
      <diagonal/>
    </border>
    <border>
      <left style="thick">
        <color rgb="FF007C68"/>
      </left>
      <right/>
      <top/>
      <bottom style="thick">
        <color rgb="FF007C68"/>
      </bottom>
      <diagonal/>
    </border>
    <border>
      <left/>
      <right/>
      <top/>
      <bottom style="thick">
        <color rgb="FF007C68"/>
      </bottom>
      <diagonal/>
    </border>
    <border>
      <left/>
      <right style="thick">
        <color rgb="FF007C68"/>
      </right>
      <top/>
      <bottom style="thick">
        <color rgb="FF007C68"/>
      </bottom>
      <diagonal/>
    </border>
    <border>
      <left style="thin">
        <color rgb="FF007C6B"/>
      </left>
      <right/>
      <top style="thin">
        <color rgb="FF007C6B"/>
      </top>
      <bottom/>
      <diagonal/>
    </border>
    <border>
      <left/>
      <right style="thin">
        <color rgb="FF007C6B"/>
      </right>
      <top style="thin">
        <color rgb="FF007C6B"/>
      </top>
      <bottom/>
      <diagonal/>
    </border>
    <border>
      <left style="thin">
        <color rgb="FF007C6B"/>
      </left>
      <right/>
      <top/>
      <bottom/>
      <diagonal/>
    </border>
    <border>
      <left/>
      <right style="thin">
        <color rgb="FF007C6B"/>
      </right>
      <top/>
      <bottom/>
      <diagonal/>
    </border>
    <border>
      <left style="thin">
        <color rgb="FF007C6B"/>
      </left>
      <right/>
      <top/>
      <bottom style="thin">
        <color rgb="FF007C6B"/>
      </bottom>
      <diagonal/>
    </border>
    <border>
      <left/>
      <right/>
      <top/>
      <bottom style="thin">
        <color rgb="FF007C6B"/>
      </bottom>
      <diagonal/>
    </border>
    <border>
      <left/>
      <right style="thin">
        <color rgb="FF007C6B"/>
      </right>
      <top/>
      <bottom style="thin">
        <color rgb="FF007C6B"/>
      </bottom>
      <diagonal/>
    </border>
    <border>
      <left style="medium">
        <color rgb="FF007C68"/>
      </left>
      <right style="dashed">
        <color rgb="FF007C68"/>
      </right>
      <top style="medium">
        <color rgb="FF007C68"/>
      </top>
      <bottom style="thin">
        <color rgb="FF007C68"/>
      </bottom>
      <diagonal/>
    </border>
    <border>
      <left style="dashed">
        <color rgb="FF007C68"/>
      </left>
      <right style="dashed">
        <color rgb="FF007C68"/>
      </right>
      <top style="medium">
        <color rgb="FF007C68"/>
      </top>
      <bottom style="thin">
        <color rgb="FF007C68"/>
      </bottom>
      <diagonal/>
    </border>
    <border>
      <left style="dashed">
        <color rgb="FF007C68"/>
      </left>
      <right style="medium">
        <color rgb="FF007C68"/>
      </right>
      <top style="medium">
        <color rgb="FF007C68"/>
      </top>
      <bottom style="thin">
        <color rgb="FF007C68"/>
      </bottom>
      <diagonal/>
    </border>
    <border>
      <left style="medium">
        <color rgb="FF007C68"/>
      </left>
      <right style="dashed">
        <color rgb="FF007C68"/>
      </right>
      <top style="thin">
        <color rgb="FF007C68"/>
      </top>
      <bottom style="thin">
        <color rgb="FF007C68"/>
      </bottom>
      <diagonal/>
    </border>
    <border>
      <left style="dashed">
        <color rgb="FF007C68"/>
      </left>
      <right style="dashed">
        <color rgb="FF007C68"/>
      </right>
      <top style="thin">
        <color rgb="FF007C68"/>
      </top>
      <bottom style="thin">
        <color rgb="FF007C68"/>
      </bottom>
      <diagonal/>
    </border>
    <border>
      <left style="dashed">
        <color rgb="FF007C68"/>
      </left>
      <right style="medium">
        <color rgb="FF007C68"/>
      </right>
      <top style="thin">
        <color rgb="FF007C68"/>
      </top>
      <bottom style="thin">
        <color rgb="FF007C68"/>
      </bottom>
      <diagonal/>
    </border>
    <border>
      <left style="medium">
        <color rgb="FF007C68"/>
      </left>
      <right style="dashed">
        <color rgb="FF007C68"/>
      </right>
      <top style="thin">
        <color rgb="FF007C68"/>
      </top>
      <bottom style="medium">
        <color rgb="FF007C68"/>
      </bottom>
      <diagonal/>
    </border>
    <border>
      <left style="dashed">
        <color rgb="FF007C68"/>
      </left>
      <right style="medium">
        <color rgb="FF007C68"/>
      </right>
      <top style="thin">
        <color rgb="FF007C68"/>
      </top>
      <bottom style="medium">
        <color rgb="FF007C68"/>
      </bottom>
      <diagonal/>
    </border>
    <border>
      <left style="medium">
        <color auto="1"/>
      </left>
      <right style="dashed">
        <color auto="1"/>
      </right>
      <top style="medium">
        <color auto="1"/>
      </top>
      <bottom style="thin">
        <color auto="1"/>
      </bottom>
      <diagonal/>
    </border>
    <border>
      <left style="dashed">
        <color auto="1"/>
      </left>
      <right style="medium">
        <color auto="1"/>
      </right>
      <top style="medium">
        <color auto="1"/>
      </top>
      <bottom style="thin">
        <color auto="1"/>
      </bottom>
      <diagonal/>
    </border>
    <border>
      <left style="medium">
        <color auto="1"/>
      </left>
      <right style="dashed">
        <color auto="1"/>
      </right>
      <top style="thin">
        <color auto="1"/>
      </top>
      <bottom style="thin">
        <color auto="1"/>
      </bottom>
      <diagonal/>
    </border>
    <border>
      <left style="dashed">
        <color auto="1"/>
      </left>
      <right style="medium">
        <color auto="1"/>
      </right>
      <top style="thin">
        <color auto="1"/>
      </top>
      <bottom style="thin">
        <color auto="1"/>
      </bottom>
      <diagonal/>
    </border>
    <border>
      <left style="medium">
        <color auto="1"/>
      </left>
      <right style="dashed">
        <color auto="1"/>
      </right>
      <top style="thin">
        <color auto="1"/>
      </top>
      <bottom style="medium">
        <color auto="1"/>
      </bottom>
      <diagonal/>
    </border>
    <border>
      <left style="dashed">
        <color auto="1"/>
      </left>
      <right style="medium">
        <color auto="1"/>
      </right>
      <top style="thin">
        <color auto="1"/>
      </top>
      <bottom style="medium">
        <color auto="1"/>
      </bottom>
      <diagonal/>
    </border>
    <border>
      <left style="thin">
        <color rgb="FF007C68"/>
      </left>
      <right style="dashed">
        <color rgb="FF007C68"/>
      </right>
      <top style="thin">
        <color rgb="FF007C68"/>
      </top>
      <bottom style="thin">
        <color rgb="FF007C68"/>
      </bottom>
      <diagonal/>
    </border>
    <border>
      <left style="dashed">
        <color rgb="FF007C68"/>
      </left>
      <right/>
      <top style="thin">
        <color rgb="FF007C68"/>
      </top>
      <bottom style="thin">
        <color rgb="FF007C68"/>
      </bottom>
      <diagonal/>
    </border>
    <border>
      <left/>
      <right/>
      <top style="thin">
        <color rgb="FF007C68"/>
      </top>
      <bottom style="thin">
        <color rgb="FF007C68"/>
      </bottom>
      <diagonal/>
    </border>
    <border>
      <left style="medium">
        <color auto="1"/>
      </left>
      <right style="dashed">
        <color auto="1"/>
      </right>
      <top/>
      <bottom style="thin">
        <color auto="1"/>
      </bottom>
      <diagonal/>
    </border>
    <border>
      <left style="dashed">
        <color rgb="FF007C68"/>
      </left>
      <right/>
      <top style="thin">
        <color rgb="FF007C68"/>
      </top>
      <bottom style="medium">
        <color rgb="FF007C68"/>
      </bottom>
      <diagonal/>
    </border>
    <border>
      <left style="dashed">
        <color rgb="FF007C68"/>
      </left>
      <right style="dashed">
        <color rgb="FF007C68"/>
      </right>
      <top style="medium">
        <color rgb="FF007C68"/>
      </top>
      <bottom/>
      <diagonal/>
    </border>
    <border>
      <left style="dashed">
        <color rgb="FF007C68"/>
      </left>
      <right/>
      <top style="medium">
        <color rgb="FF007C68"/>
      </top>
      <bottom style="thin">
        <color rgb="FF007C68"/>
      </bottom>
      <diagonal/>
    </border>
    <border>
      <left/>
      <right style="dashed">
        <color rgb="FF007C68"/>
      </right>
      <top style="thin">
        <color rgb="FF007C68"/>
      </top>
      <bottom style="thin">
        <color rgb="FF007C68"/>
      </bottom>
      <diagonal/>
    </border>
    <border>
      <left/>
      <right/>
      <top style="medium">
        <color rgb="FF007C6B"/>
      </top>
      <bottom style="thin">
        <color rgb="FF007C6B"/>
      </bottom>
      <diagonal/>
    </border>
    <border>
      <left style="medium">
        <color rgb="FF007C6B"/>
      </left>
      <right style="medium">
        <color rgb="FF007C6B"/>
      </right>
      <top style="medium">
        <color rgb="FF007C6B"/>
      </top>
      <bottom style="medium">
        <color rgb="FF007C6B"/>
      </bottom>
      <diagonal/>
    </border>
    <border>
      <left style="dashed">
        <color rgb="FF007C6B"/>
      </left>
      <right/>
      <top style="medium">
        <color rgb="FF007C6B"/>
      </top>
      <bottom style="medium">
        <color rgb="FF007C6B"/>
      </bottom>
      <diagonal/>
    </border>
    <border>
      <left style="medium">
        <color rgb="FF007C68"/>
      </left>
      <right/>
      <top/>
      <bottom style="medium">
        <color rgb="FF007C68"/>
      </bottom>
      <diagonal/>
    </border>
    <border>
      <left style="thin">
        <color theme="0" tint="-0.499984740745262"/>
      </left>
      <right/>
      <top/>
      <bottom/>
      <diagonal/>
    </border>
    <border>
      <left style="thin">
        <color theme="0" tint="-0.499984740745262"/>
      </left>
      <right/>
      <top/>
      <bottom style="medium">
        <color rgb="FF007C6B"/>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rgb="FF007C6B"/>
      </bottom>
      <diagonal/>
    </border>
    <border>
      <left/>
      <right/>
      <top style="thin">
        <color rgb="FF007C6B"/>
      </top>
      <bottom style="thin">
        <color rgb="FF007C6B"/>
      </bottom>
      <diagonal/>
    </border>
    <border>
      <left/>
      <right style="thin">
        <color theme="0" tint="-0.499984740745262"/>
      </right>
      <top style="thin">
        <color theme="0" tint="-0.499984740745262"/>
      </top>
      <bottom/>
      <diagonal/>
    </border>
    <border>
      <left/>
      <right/>
      <top style="thin">
        <color rgb="FF007C6B"/>
      </top>
      <bottom style="medium">
        <color rgb="FF007C6B"/>
      </bottom>
      <diagonal/>
    </border>
    <border>
      <left/>
      <right style="thin">
        <color theme="0" tint="-0.499984740745262"/>
      </right>
      <top style="thin">
        <color theme="0" tint="-0.499984740745262"/>
      </top>
      <bottom style="medium">
        <color rgb="FF007C6B"/>
      </bottom>
      <diagonal/>
    </border>
    <border>
      <left/>
      <right style="thin">
        <color theme="0" tint="-0.499984740745262"/>
      </right>
      <top/>
      <bottom style="thin">
        <color theme="0" tint="-0.499984740745262"/>
      </bottom>
      <diagonal/>
    </border>
    <border>
      <left/>
      <right/>
      <top/>
      <bottom style="medium">
        <color rgb="FF007C68"/>
      </bottom>
      <diagonal/>
    </border>
    <border>
      <left style="medium">
        <color rgb="FF007C6B"/>
      </left>
      <right style="dashed">
        <color rgb="FF007C6B"/>
      </right>
      <top style="medium">
        <color rgb="FF007C6B"/>
      </top>
      <bottom style="medium">
        <color rgb="FF007C68"/>
      </bottom>
      <diagonal/>
    </border>
    <border>
      <left style="dashed">
        <color rgb="FF007C6B"/>
      </left>
      <right style="dashed">
        <color rgb="FF007C6B"/>
      </right>
      <top/>
      <bottom style="medium">
        <color rgb="FF007C68"/>
      </bottom>
      <diagonal/>
    </border>
    <border>
      <left style="dashed">
        <color rgb="FF007C6B"/>
      </left>
      <right style="medium">
        <color rgb="FF007C6B"/>
      </right>
      <top/>
      <bottom style="medium">
        <color rgb="FF007C68"/>
      </bottom>
      <diagonal/>
    </border>
    <border>
      <left style="medium">
        <color rgb="FF007C68"/>
      </left>
      <right/>
      <top/>
      <bottom/>
      <diagonal/>
    </border>
    <border>
      <left style="medium">
        <color rgb="FF007C68"/>
      </left>
      <right/>
      <top style="medium">
        <color rgb="FF007C68"/>
      </top>
      <bottom/>
      <diagonal/>
    </border>
    <border>
      <left style="thin">
        <color rgb="FF007C6B"/>
      </left>
      <right style="dashed">
        <color rgb="FF007C6B"/>
      </right>
      <top style="thin">
        <color rgb="FF007C6B"/>
      </top>
      <bottom style="thin">
        <color rgb="FF007C6B"/>
      </bottom>
      <diagonal/>
    </border>
    <border>
      <left/>
      <right style="medium">
        <color rgb="FF007C6B"/>
      </right>
      <top style="medium">
        <color rgb="FF007C68"/>
      </top>
      <bottom/>
      <diagonal/>
    </border>
    <border>
      <left/>
      <right style="thin">
        <color theme="0" tint="-0.499984740745262"/>
      </right>
      <top style="medium">
        <color rgb="FF007C6B"/>
      </top>
      <bottom/>
      <diagonal/>
    </border>
    <border>
      <left/>
      <right style="thin">
        <color theme="0" tint="-0.499984740745262"/>
      </right>
      <top/>
      <bottom/>
      <diagonal/>
    </border>
    <border>
      <left/>
      <right style="thin">
        <color theme="0" tint="-0.499984740745262"/>
      </right>
      <top/>
      <bottom style="medium">
        <color rgb="FF007C6B"/>
      </bottom>
      <diagonal/>
    </border>
    <border>
      <left style="medium">
        <color rgb="FF007C6B"/>
      </left>
      <right style="medium">
        <color rgb="FF007C6B"/>
      </right>
      <top style="medium">
        <color rgb="FF007C68"/>
      </top>
      <bottom/>
      <diagonal/>
    </border>
    <border>
      <left style="medium">
        <color rgb="FF007C68"/>
      </left>
      <right style="dashed">
        <color rgb="FF007C68"/>
      </right>
      <top/>
      <bottom style="thin">
        <color rgb="FF007C68"/>
      </bottom>
      <diagonal/>
    </border>
    <border>
      <left style="dashed">
        <color rgb="FF007C68"/>
      </left>
      <right style="dashed">
        <color rgb="FF007C68"/>
      </right>
      <top/>
      <bottom style="thin">
        <color rgb="FF007C68"/>
      </bottom>
      <diagonal/>
    </border>
    <border>
      <left style="dashed">
        <color rgb="FF007C68"/>
      </left>
      <right style="medium">
        <color rgb="FF007C68"/>
      </right>
      <top/>
      <bottom style="thin">
        <color rgb="FF007C68"/>
      </bottom>
      <diagonal/>
    </border>
    <border>
      <left style="dashed">
        <color rgb="FF007C68"/>
      </left>
      <right style="dashed">
        <color rgb="FF007C68"/>
      </right>
      <top style="thin">
        <color rgb="FF007C68"/>
      </top>
      <bottom style="medium">
        <color rgb="FF007C68"/>
      </bottom>
      <diagonal/>
    </border>
    <border>
      <left style="medium">
        <color rgb="FF007C6B"/>
      </left>
      <right style="thin">
        <color theme="0" tint="-0.499984740745262"/>
      </right>
      <top style="medium">
        <color rgb="FF007C6B"/>
      </top>
      <bottom/>
      <diagonal/>
    </border>
    <border>
      <left style="medium">
        <color rgb="FF007C6B"/>
      </left>
      <right style="thin">
        <color theme="0" tint="-0.499984740745262"/>
      </right>
      <top/>
      <bottom/>
      <diagonal/>
    </border>
    <border>
      <left style="medium">
        <color rgb="FF007C6B"/>
      </left>
      <right style="thin">
        <color theme="0" tint="-0.499984740745262"/>
      </right>
      <top/>
      <bottom style="medium">
        <color rgb="FF007C6B"/>
      </bottom>
      <diagonal/>
    </border>
    <border>
      <left style="thin">
        <color theme="0" tint="-0.499984740745262"/>
      </left>
      <right style="thin">
        <color theme="0" tint="-0.499984740745262"/>
      </right>
      <top style="medium">
        <color rgb="FF007C6B"/>
      </top>
      <bottom/>
      <diagonal/>
    </border>
    <border>
      <left/>
      <right style="thin">
        <color theme="0" tint="-0.499984740745262"/>
      </right>
      <top style="medium">
        <color rgb="FF007C6B"/>
      </top>
      <bottom style="thin">
        <color theme="0" tint="-0.499984740745262"/>
      </bottom>
      <diagonal/>
    </border>
    <border>
      <left style="thin">
        <color theme="0" tint="-0.499984740745262"/>
      </left>
      <right/>
      <top style="medium">
        <color rgb="FF007C6B"/>
      </top>
      <bottom/>
      <diagonal/>
    </border>
    <border>
      <left style="dashed">
        <color rgb="FF007C6B"/>
      </left>
      <right/>
      <top style="medium">
        <color rgb="FF007C6B"/>
      </top>
      <bottom style="thin">
        <color rgb="FF007C68"/>
      </bottom>
      <diagonal/>
    </border>
    <border>
      <left/>
      <right/>
      <top style="medium">
        <color rgb="FF007C6B"/>
      </top>
      <bottom style="thin">
        <color rgb="FF007C68"/>
      </bottom>
      <diagonal/>
    </border>
    <border>
      <left/>
      <right style="dashed">
        <color rgb="FF007C6B"/>
      </right>
      <top style="medium">
        <color rgb="FF007C68"/>
      </top>
      <bottom style="thin">
        <color rgb="FF007C68"/>
      </bottom>
      <diagonal/>
    </border>
    <border>
      <left/>
      <right/>
      <top style="medium">
        <color rgb="FF007C68"/>
      </top>
      <bottom style="thin">
        <color rgb="FF007C68"/>
      </bottom>
      <diagonal/>
    </border>
    <border>
      <left style="thin">
        <color rgb="FF007C68"/>
      </left>
      <right style="dashed">
        <color rgb="FF007C68"/>
      </right>
      <top style="thin">
        <color rgb="FF007C68"/>
      </top>
      <bottom style="medium">
        <color rgb="FF007C68"/>
      </bottom>
      <diagonal/>
    </border>
    <border>
      <left/>
      <right/>
      <top style="thin">
        <color rgb="FF007C68"/>
      </top>
      <bottom style="medium">
        <color rgb="FF007C68"/>
      </bottom>
      <diagonal/>
    </border>
    <border>
      <left/>
      <right style="dashed">
        <color rgb="FF007C68"/>
      </right>
      <top style="thin">
        <color rgb="FF007C68"/>
      </top>
      <bottom style="medium">
        <color rgb="FF007C68"/>
      </bottom>
      <diagonal/>
    </border>
    <border>
      <left/>
      <right style="medium">
        <color rgb="FF007C6B"/>
      </right>
      <top style="thin">
        <color rgb="FF007C68"/>
      </top>
      <bottom style="thin">
        <color rgb="FF007C68"/>
      </bottom>
      <diagonal/>
    </border>
    <border>
      <left/>
      <right style="dashed">
        <color rgb="FF007C6B"/>
      </right>
      <top style="thin">
        <color rgb="FF007C6B"/>
      </top>
      <bottom style="thin">
        <color rgb="FF007C6B"/>
      </bottom>
      <diagonal/>
    </border>
    <border>
      <left style="dashed">
        <color rgb="FF007C6B"/>
      </left>
      <right/>
      <top style="thin">
        <color rgb="FF007C6B"/>
      </top>
      <bottom style="thin">
        <color rgb="FF007C6B"/>
      </bottom>
      <diagonal/>
    </border>
    <border>
      <left/>
      <right style="medium">
        <color rgb="FF007C6B"/>
      </right>
      <top style="medium">
        <color rgb="FF007C6B"/>
      </top>
      <bottom style="thin">
        <color rgb="FF007C6B"/>
      </bottom>
      <diagonal/>
    </border>
    <border>
      <left style="medium">
        <color rgb="FF007C6B"/>
      </left>
      <right/>
      <top style="thin">
        <color rgb="FF007C6B"/>
      </top>
      <bottom style="thin">
        <color rgb="FF007C6B"/>
      </bottom>
      <diagonal/>
    </border>
    <border>
      <left/>
      <right style="medium">
        <color rgb="FF007C6B"/>
      </right>
      <top style="thin">
        <color rgb="FF007C6B"/>
      </top>
      <bottom style="thin">
        <color rgb="FF007C6B"/>
      </bottom>
      <diagonal/>
    </border>
    <border>
      <left style="medium">
        <color rgb="FF007C6B"/>
      </left>
      <right/>
      <top style="thin">
        <color rgb="FF007C6B"/>
      </top>
      <bottom style="medium">
        <color rgb="FF007C6B"/>
      </bottom>
      <diagonal/>
    </border>
    <border>
      <left/>
      <right style="dashed">
        <color rgb="FF007C6B"/>
      </right>
      <top style="medium">
        <color rgb="FF007C6B"/>
      </top>
      <bottom/>
      <diagonal/>
    </border>
    <border>
      <left/>
      <right style="dashed">
        <color rgb="FF007C6B"/>
      </right>
      <top/>
      <bottom/>
      <diagonal/>
    </border>
    <border>
      <left/>
      <right style="medium">
        <color rgb="FF007C68"/>
      </right>
      <top style="medium">
        <color rgb="FF007C68"/>
      </top>
      <bottom style="medium">
        <color rgb="FF007C68"/>
      </bottom>
      <diagonal/>
    </border>
    <border>
      <left/>
      <right/>
      <top style="medium">
        <color rgb="FF007C68"/>
      </top>
      <bottom style="medium">
        <color rgb="FF007C68"/>
      </bottom>
      <diagonal/>
    </border>
    <border>
      <left style="dashed">
        <color rgb="FF007C6B"/>
      </left>
      <right style="medium">
        <color rgb="FF007C6B"/>
      </right>
      <top style="medium">
        <color rgb="FF007C6B"/>
      </top>
      <bottom style="thin">
        <color rgb="FF007C68"/>
      </bottom>
      <diagonal/>
    </border>
    <border>
      <left style="dashed">
        <color rgb="FF007C6B"/>
      </left>
      <right style="medium">
        <color rgb="FF007C6B"/>
      </right>
      <top style="thin">
        <color rgb="FF007C68"/>
      </top>
      <bottom style="thin">
        <color rgb="FF007C68"/>
      </bottom>
      <diagonal/>
    </border>
    <border>
      <left style="dashed">
        <color rgb="FF007C6B"/>
      </left>
      <right style="medium">
        <color rgb="FF007C6B"/>
      </right>
      <top style="thin">
        <color rgb="FF007C68"/>
      </top>
      <bottom style="medium">
        <color rgb="FF007C68"/>
      </bottom>
      <diagonal/>
    </border>
    <border>
      <left style="thin">
        <color rgb="FF007C6B"/>
      </left>
      <right style="thin">
        <color rgb="FF007C6B"/>
      </right>
      <top style="medium">
        <color rgb="FF007C6B"/>
      </top>
      <bottom style="thin">
        <color rgb="FF007C6B"/>
      </bottom>
      <diagonal/>
    </border>
    <border>
      <left style="thin">
        <color rgb="FF007C6B"/>
      </left>
      <right style="thin">
        <color rgb="FF007C6B"/>
      </right>
      <top style="thin">
        <color rgb="FF007C6B"/>
      </top>
      <bottom style="thin">
        <color rgb="FF007C6B"/>
      </bottom>
      <diagonal/>
    </border>
    <border>
      <left style="thin">
        <color rgb="FF007C6B"/>
      </left>
      <right style="thin">
        <color rgb="FF007C6B"/>
      </right>
      <top style="thin">
        <color rgb="FF007C6B"/>
      </top>
      <bottom style="medium">
        <color rgb="FF007C6B"/>
      </bottom>
      <diagonal/>
    </border>
    <border>
      <left/>
      <right style="thin">
        <color rgb="FF007C6B"/>
      </right>
      <top style="medium">
        <color rgb="FF007C6B"/>
      </top>
      <bottom style="thin">
        <color rgb="FF007C6B"/>
      </bottom>
      <diagonal/>
    </border>
    <border>
      <left/>
      <right style="thin">
        <color rgb="FF007C6B"/>
      </right>
      <top style="thin">
        <color rgb="FF007C6B"/>
      </top>
      <bottom style="thin">
        <color rgb="FF007C6B"/>
      </bottom>
      <diagonal/>
    </border>
    <border>
      <left/>
      <right style="thin">
        <color rgb="FF007C6B"/>
      </right>
      <top style="thin">
        <color rgb="FF007C6B"/>
      </top>
      <bottom style="medium">
        <color rgb="FF007C6B"/>
      </bottom>
      <diagonal/>
    </border>
    <border>
      <left style="medium">
        <color rgb="FF007C6B"/>
      </left>
      <right style="medium">
        <color rgb="FF007C6B"/>
      </right>
      <top/>
      <bottom style="thin">
        <color theme="0"/>
      </bottom>
      <diagonal/>
    </border>
    <border>
      <left style="medium">
        <color rgb="FF007C6B"/>
      </left>
      <right style="medium">
        <color rgb="FF007C6B"/>
      </right>
      <top style="thin">
        <color theme="0"/>
      </top>
      <bottom/>
      <diagonal/>
    </border>
    <border>
      <left style="medium">
        <color rgb="FF007C6B"/>
      </left>
      <right style="medium">
        <color rgb="FF007C6B"/>
      </right>
      <top style="thin">
        <color theme="0"/>
      </top>
      <bottom style="thin">
        <color theme="0"/>
      </bottom>
      <diagonal/>
    </border>
    <border>
      <left style="medium">
        <color rgb="FF007C6B"/>
      </left>
      <right style="medium">
        <color rgb="FF007C6B"/>
      </right>
      <top style="thin">
        <color theme="0"/>
      </top>
      <bottom style="medium">
        <color rgb="FF007C6B"/>
      </bottom>
      <diagonal/>
    </border>
    <border>
      <left style="thin">
        <color rgb="FF007C6B"/>
      </left>
      <right/>
      <top style="medium">
        <color rgb="FF007C6B"/>
      </top>
      <bottom style="thin">
        <color rgb="FF007C6B"/>
      </bottom>
      <diagonal/>
    </border>
    <border>
      <left style="thin">
        <color rgb="FF007C6B"/>
      </left>
      <right/>
      <top style="thin">
        <color rgb="FF007C6B"/>
      </top>
      <bottom style="thin">
        <color rgb="FF007C6B"/>
      </bottom>
      <diagonal/>
    </border>
    <border>
      <left style="thin">
        <color rgb="FF007C6B"/>
      </left>
      <right/>
      <top style="thin">
        <color rgb="FF007C6B"/>
      </top>
      <bottom style="medium">
        <color rgb="FF007C6B"/>
      </bottom>
      <diagonal/>
    </border>
    <border>
      <left/>
      <right style="medium">
        <color rgb="FF007C6B"/>
      </right>
      <top style="thin">
        <color rgb="FF007C6B"/>
      </top>
      <bottom style="medium">
        <color rgb="FF007C6B"/>
      </bottom>
      <diagonal/>
    </border>
    <border>
      <left style="dashed">
        <color rgb="FF007C68"/>
      </left>
      <right/>
      <top/>
      <bottom style="thin">
        <color rgb="FF007C68"/>
      </bottom>
      <diagonal/>
    </border>
    <border>
      <left style="dashed">
        <color rgb="FF007C68"/>
      </left>
      <right/>
      <top style="medium">
        <color rgb="FF007C68"/>
      </top>
      <bottom/>
      <diagonal/>
    </border>
    <border>
      <left style="medium">
        <color rgb="FF007C6B"/>
      </left>
      <right/>
      <top style="medium">
        <color rgb="FF007C6B"/>
      </top>
      <bottom/>
      <diagonal/>
    </border>
    <border>
      <left/>
      <right style="dashed">
        <color rgb="FF007C6B"/>
      </right>
      <top style="thin">
        <color rgb="FF007C6B"/>
      </top>
      <bottom/>
      <diagonal/>
    </border>
    <border>
      <left style="dashed">
        <color rgb="FF007C6B"/>
      </left>
      <right/>
      <top style="thin">
        <color rgb="FF007C6B"/>
      </top>
      <bottom/>
      <diagonal/>
    </border>
    <border>
      <left style="medium">
        <color rgb="FF007C6B"/>
      </left>
      <right style="dashed">
        <color rgb="FF007C6B"/>
      </right>
      <top style="thin">
        <color rgb="FF007C6B"/>
      </top>
      <bottom/>
      <diagonal/>
    </border>
    <border>
      <left/>
      <right style="dashed">
        <color rgb="FF007C6B"/>
      </right>
      <top style="thick">
        <color rgb="FF007C6B"/>
      </top>
      <bottom style="thin">
        <color rgb="FF007C6B"/>
      </bottom>
      <diagonal/>
    </border>
    <border>
      <left/>
      <right/>
      <top style="thick">
        <color rgb="FF007C6B"/>
      </top>
      <bottom style="thin">
        <color rgb="FF007C6B"/>
      </bottom>
      <diagonal/>
    </border>
    <border>
      <left style="dashed">
        <color rgb="FF007C6B"/>
      </left>
      <right/>
      <top style="thick">
        <color rgb="FF007C6B"/>
      </top>
      <bottom style="thin">
        <color rgb="FF007C6B"/>
      </bottom>
      <diagonal/>
    </border>
    <border>
      <left/>
      <right style="thick">
        <color rgb="FF007C6B"/>
      </right>
      <top style="thick">
        <color rgb="FF007C6B"/>
      </top>
      <bottom style="thick">
        <color rgb="FF007C6B"/>
      </bottom>
      <diagonal/>
    </border>
    <border>
      <left/>
      <right/>
      <top style="thick">
        <color rgb="FF007C6B"/>
      </top>
      <bottom style="thick">
        <color rgb="FF007C6B"/>
      </bottom>
      <diagonal/>
    </border>
    <border>
      <left style="thick">
        <color rgb="FF007C6B"/>
      </left>
      <right/>
      <top style="thick">
        <color rgb="FF007C6B"/>
      </top>
      <bottom style="thick">
        <color rgb="FF007C6B"/>
      </bottom>
      <diagonal/>
    </border>
    <border>
      <left/>
      <right style="dashed">
        <color rgb="FF007C6B"/>
      </right>
      <top/>
      <bottom style="medium">
        <color rgb="FF007C6B"/>
      </bottom>
      <diagonal/>
    </border>
    <border>
      <left/>
      <right style="dashed">
        <color rgb="FF007C6B"/>
      </right>
      <top style="thin">
        <color rgb="FF007C6B"/>
      </top>
      <bottom style="medium">
        <color rgb="FF007C6B"/>
      </bottom>
      <diagonal/>
    </border>
    <border>
      <left style="dashed">
        <color rgb="FF007C6B"/>
      </left>
      <right/>
      <top style="thin">
        <color rgb="FF007C6B"/>
      </top>
      <bottom style="medium">
        <color rgb="FF007C6B"/>
      </bottom>
      <diagonal/>
    </border>
  </borders>
  <cellStyleXfs count="6">
    <xf numFmtId="0" fontId="0" fillId="0" borderId="0"/>
    <xf numFmtId="9" fontId="10" fillId="0" borderId="0" applyFont="0" applyFill="0" applyBorder="0" applyAlignment="0" applyProtection="0"/>
    <xf numFmtId="0" fontId="15" fillId="0" borderId="0" applyNumberFormat="0" applyFill="0" applyBorder="0" applyAlignment="0" applyProtection="0">
      <alignment vertical="top"/>
      <protection locked="0"/>
    </xf>
    <xf numFmtId="0" fontId="40" fillId="0" borderId="0"/>
    <xf numFmtId="0" fontId="41" fillId="0" borderId="0" applyNumberFormat="0" applyFill="0" applyBorder="0" applyAlignment="0" applyProtection="0">
      <alignment vertical="top"/>
      <protection locked="0"/>
    </xf>
    <xf numFmtId="0" fontId="74" fillId="0" borderId="0" applyNumberFormat="0" applyFill="0" applyBorder="0" applyAlignment="0" applyProtection="0"/>
  </cellStyleXfs>
  <cellXfs count="707">
    <xf numFmtId="0" fontId="0" fillId="0" borderId="0" xfId="0"/>
    <xf numFmtId="0" fontId="0" fillId="2" borderId="0" xfId="0" applyFill="1"/>
    <xf numFmtId="0" fontId="0" fillId="4" borderId="0" xfId="0" applyFill="1"/>
    <xf numFmtId="0" fontId="0" fillId="2" borderId="40" xfId="0" applyFill="1" applyBorder="1"/>
    <xf numFmtId="0" fontId="0" fillId="2" borderId="0" xfId="0" applyFill="1" applyBorder="1"/>
    <xf numFmtId="0" fontId="0" fillId="2" borderId="62" xfId="0" applyFill="1" applyBorder="1"/>
    <xf numFmtId="0" fontId="0" fillId="2" borderId="63" xfId="0" applyFill="1" applyBorder="1"/>
    <xf numFmtId="0" fontId="0" fillId="2" borderId="64" xfId="0" applyFill="1" applyBorder="1"/>
    <xf numFmtId="10" fontId="0" fillId="2" borderId="0" xfId="0" applyNumberFormat="1" applyFill="1" applyBorder="1"/>
    <xf numFmtId="0" fontId="0" fillId="2" borderId="65" xfId="0" applyFill="1" applyBorder="1"/>
    <xf numFmtId="0" fontId="0" fillId="2" borderId="66" xfId="0" applyFill="1" applyBorder="1"/>
    <xf numFmtId="0" fontId="0" fillId="2" borderId="67" xfId="0" applyFill="1" applyBorder="1"/>
    <xf numFmtId="9" fontId="23" fillId="2" borderId="63" xfId="0" applyNumberFormat="1" applyFont="1" applyFill="1" applyBorder="1" applyAlignment="1">
      <alignment horizontal="left"/>
    </xf>
    <xf numFmtId="10" fontId="3" fillId="2" borderId="0" xfId="0" applyNumberFormat="1" applyFont="1" applyFill="1" applyBorder="1"/>
    <xf numFmtId="0" fontId="21" fillId="2" borderId="71" xfId="0" applyFont="1" applyFill="1" applyBorder="1" applyAlignment="1"/>
    <xf numFmtId="0" fontId="21" fillId="2" borderId="74" xfId="0" applyFont="1" applyFill="1" applyBorder="1" applyAlignment="1"/>
    <xf numFmtId="0" fontId="3" fillId="4" borderId="68" xfId="0" applyFont="1" applyFill="1" applyBorder="1"/>
    <xf numFmtId="0" fontId="3" fillId="4" borderId="70" xfId="0" applyFont="1" applyFill="1" applyBorder="1"/>
    <xf numFmtId="0" fontId="23" fillId="4" borderId="0" xfId="0" applyFont="1" applyFill="1"/>
    <xf numFmtId="0" fontId="23" fillId="2" borderId="0" xfId="0" applyFont="1" applyFill="1"/>
    <xf numFmtId="0" fontId="2" fillId="2" borderId="63" xfId="0" applyFont="1" applyFill="1" applyBorder="1" applyAlignment="1">
      <alignment horizontal="right"/>
    </xf>
    <xf numFmtId="0" fontId="2" fillId="2" borderId="64" xfId="0" applyFont="1" applyFill="1" applyBorder="1"/>
    <xf numFmtId="0" fontId="0" fillId="2" borderId="78" xfId="0" applyFill="1" applyBorder="1" applyProtection="1"/>
    <xf numFmtId="0" fontId="0" fillId="2" borderId="80" xfId="0" applyFill="1" applyBorder="1" applyProtection="1"/>
    <xf numFmtId="0" fontId="0" fillId="2" borderId="81" xfId="0" applyFill="1" applyBorder="1" applyProtection="1"/>
    <xf numFmtId="10" fontId="3" fillId="2" borderId="0" xfId="0" applyNumberFormat="1" applyFont="1" applyFill="1"/>
    <xf numFmtId="0" fontId="3" fillId="4" borderId="88" xfId="0" applyFont="1" applyFill="1" applyBorder="1"/>
    <xf numFmtId="0" fontId="22" fillId="2" borderId="61" xfId="0" applyFont="1" applyFill="1" applyBorder="1"/>
    <xf numFmtId="0" fontId="0" fillId="2" borderId="0" xfId="0" applyFill="1" applyProtection="1"/>
    <xf numFmtId="0" fontId="0" fillId="4" borderId="0" xfId="0" applyFill="1" applyProtection="1"/>
    <xf numFmtId="0" fontId="0" fillId="2" borderId="79" xfId="0" applyFill="1" applyBorder="1" applyProtection="1"/>
    <xf numFmtId="0" fontId="2" fillId="2" borderId="0" xfId="0" applyFont="1" applyFill="1" applyProtection="1"/>
    <xf numFmtId="0" fontId="0" fillId="2" borderId="0" xfId="0" quotePrefix="1" applyFill="1"/>
    <xf numFmtId="0" fontId="0" fillId="2" borderId="78" xfId="0" applyFill="1" applyBorder="1" applyAlignment="1" applyProtection="1">
      <alignment horizontal="right"/>
    </xf>
    <xf numFmtId="0" fontId="0" fillId="2" borderId="7" xfId="0" applyFill="1" applyBorder="1" applyProtection="1"/>
    <xf numFmtId="0" fontId="0" fillId="4" borderId="0" xfId="0" applyFill="1" applyAlignment="1" applyProtection="1">
      <alignment vertical="top"/>
    </xf>
    <xf numFmtId="0" fontId="0" fillId="2" borderId="0" xfId="0" applyFill="1" applyAlignment="1" applyProtection="1">
      <alignment vertical="top"/>
    </xf>
    <xf numFmtId="0" fontId="0" fillId="7" borderId="0" xfId="0" applyFill="1" applyAlignment="1" applyProtection="1">
      <alignment vertical="top"/>
    </xf>
    <xf numFmtId="0" fontId="24" fillId="4" borderId="0" xfId="0" applyFont="1" applyFill="1" applyAlignment="1" applyProtection="1">
      <alignment vertical="top"/>
    </xf>
    <xf numFmtId="0" fontId="1" fillId="4" borderId="0" xfId="0" applyFont="1" applyFill="1" applyAlignment="1" applyProtection="1">
      <alignment vertical="top"/>
    </xf>
    <xf numFmtId="0" fontId="18" fillId="2" borderId="0" xfId="0" applyFont="1" applyFill="1" applyAlignment="1" applyProtection="1">
      <alignment vertical="top"/>
    </xf>
    <xf numFmtId="0" fontId="2" fillId="6" borderId="53" xfId="0" applyFont="1" applyFill="1" applyBorder="1" applyAlignment="1" applyProtection="1">
      <alignment vertical="top"/>
    </xf>
    <xf numFmtId="0" fontId="0" fillId="6" borderId="54" xfId="0" applyFill="1" applyBorder="1" applyAlignment="1" applyProtection="1">
      <alignment vertical="top"/>
    </xf>
    <xf numFmtId="0" fontId="0" fillId="6" borderId="55" xfId="0" applyFill="1" applyBorder="1" applyAlignment="1" applyProtection="1">
      <alignment vertical="top"/>
    </xf>
    <xf numFmtId="0" fontId="0" fillId="4" borderId="1" xfId="0" applyFill="1" applyBorder="1" applyAlignment="1" applyProtection="1">
      <alignment vertical="top"/>
    </xf>
    <xf numFmtId="0" fontId="0" fillId="6" borderId="56" xfId="0" applyFill="1" applyBorder="1" applyAlignment="1" applyProtection="1">
      <alignment vertical="top"/>
    </xf>
    <xf numFmtId="0" fontId="0" fillId="6" borderId="0" xfId="0" applyFill="1" applyBorder="1" applyAlignment="1" applyProtection="1">
      <alignment vertical="top"/>
    </xf>
    <xf numFmtId="0" fontId="0" fillId="6" borderId="57" xfId="0" applyFill="1" applyBorder="1" applyAlignment="1" applyProtection="1">
      <alignment vertical="top"/>
    </xf>
    <xf numFmtId="0" fontId="0" fillId="2" borderId="1" xfId="0" applyFill="1" applyBorder="1" applyAlignment="1" applyProtection="1">
      <alignment vertical="top"/>
    </xf>
    <xf numFmtId="0" fontId="0" fillId="2" borderId="45" xfId="0" applyFill="1" applyBorder="1" applyAlignment="1" applyProtection="1">
      <alignment vertical="top"/>
    </xf>
    <xf numFmtId="0" fontId="11" fillId="2" borderId="0" xfId="0" applyFont="1" applyFill="1" applyAlignment="1" applyProtection="1">
      <alignment vertical="top"/>
    </xf>
    <xf numFmtId="0" fontId="5" fillId="2" borderId="8" xfId="0" applyFont="1" applyFill="1" applyBorder="1" applyAlignment="1" applyProtection="1">
      <alignment vertical="top"/>
    </xf>
    <xf numFmtId="0" fontId="5" fillId="2" borderId="9" xfId="0" applyFont="1" applyFill="1" applyBorder="1" applyAlignment="1" applyProtection="1">
      <alignment vertical="top"/>
    </xf>
    <xf numFmtId="0" fontId="5" fillId="2" borderId="10" xfId="0" applyFont="1" applyFill="1" applyBorder="1" applyAlignment="1" applyProtection="1">
      <alignment vertical="top"/>
    </xf>
    <xf numFmtId="1" fontId="4" fillId="2" borderId="9" xfId="0" applyNumberFormat="1" applyFont="1" applyFill="1" applyBorder="1" applyAlignment="1" applyProtection="1">
      <alignment vertical="top"/>
    </xf>
    <xf numFmtId="0" fontId="0" fillId="6" borderId="56" xfId="0" quotePrefix="1" applyFill="1" applyBorder="1" applyAlignment="1" applyProtection="1">
      <alignment vertical="top"/>
    </xf>
    <xf numFmtId="0" fontId="4" fillId="2" borderId="9" xfId="0" applyFont="1" applyFill="1" applyBorder="1" applyAlignment="1" applyProtection="1">
      <alignment vertical="top"/>
    </xf>
    <xf numFmtId="0" fontId="0" fillId="6" borderId="58" xfId="0" applyFill="1" applyBorder="1" applyAlignment="1" applyProtection="1">
      <alignment vertical="top"/>
    </xf>
    <xf numFmtId="0" fontId="0" fillId="6" borderId="59" xfId="0" applyFill="1" applyBorder="1" applyAlignment="1" applyProtection="1">
      <alignment vertical="top"/>
    </xf>
    <xf numFmtId="0" fontId="0" fillId="6" borderId="60" xfId="0" applyFill="1" applyBorder="1" applyAlignment="1" applyProtection="1">
      <alignment vertical="top"/>
    </xf>
    <xf numFmtId="0" fontId="3" fillId="4" borderId="68" xfId="0" applyFont="1" applyFill="1" applyBorder="1" applyAlignment="1" applyProtection="1">
      <alignment vertical="top"/>
    </xf>
    <xf numFmtId="0" fontId="3" fillId="4" borderId="69" xfId="0" applyFont="1" applyFill="1" applyBorder="1" applyAlignment="1" applyProtection="1">
      <alignment vertical="top"/>
    </xf>
    <xf numFmtId="0" fontId="3" fillId="4" borderId="70" xfId="0" applyFont="1" applyFill="1" applyBorder="1" applyAlignment="1" applyProtection="1">
      <alignment vertical="top"/>
    </xf>
    <xf numFmtId="0" fontId="21" fillId="2" borderId="71" xfId="0" applyFont="1" applyFill="1" applyBorder="1" applyAlignment="1" applyProtection="1">
      <alignment vertical="top"/>
    </xf>
    <xf numFmtId="9" fontId="0" fillId="2" borderId="72" xfId="1" applyFont="1" applyFill="1" applyBorder="1" applyAlignment="1" applyProtection="1">
      <alignment vertical="top"/>
    </xf>
    <xf numFmtId="0" fontId="0" fillId="2" borderId="72" xfId="0" applyFill="1" applyBorder="1" applyAlignment="1" applyProtection="1">
      <alignment vertical="top"/>
    </xf>
    <xf numFmtId="0" fontId="0" fillId="2" borderId="73" xfId="0" applyFill="1" applyBorder="1" applyAlignment="1" applyProtection="1">
      <alignment vertical="top"/>
    </xf>
    <xf numFmtId="0" fontId="0" fillId="2" borderId="7" xfId="0" applyFont="1" applyFill="1" applyBorder="1" applyAlignment="1" applyProtection="1">
      <alignment vertical="top"/>
    </xf>
    <xf numFmtId="0" fontId="3" fillId="4" borderId="87" xfId="0" applyFont="1" applyFill="1" applyBorder="1" applyAlignment="1" applyProtection="1">
      <alignment vertical="top"/>
    </xf>
    <xf numFmtId="9" fontId="0" fillId="2" borderId="83" xfId="1" applyFont="1" applyFill="1" applyBorder="1" applyAlignment="1" applyProtection="1">
      <alignment vertical="top"/>
    </xf>
    <xf numFmtId="0" fontId="0" fillId="2" borderId="70" xfId="0" applyFill="1" applyBorder="1" applyAlignment="1" applyProtection="1">
      <alignment vertical="top"/>
    </xf>
    <xf numFmtId="0" fontId="0" fillId="2" borderId="18" xfId="0" applyFill="1" applyBorder="1" applyAlignment="1" applyProtection="1">
      <alignment vertical="top"/>
    </xf>
    <xf numFmtId="0" fontId="0" fillId="2" borderId="90" xfId="0" applyFill="1" applyBorder="1" applyAlignment="1" applyProtection="1">
      <alignment vertical="top"/>
    </xf>
    <xf numFmtId="0" fontId="6" fillId="2" borderId="4" xfId="0" applyFont="1" applyFill="1" applyBorder="1" applyAlignment="1" applyProtection="1">
      <alignment vertical="top"/>
    </xf>
    <xf numFmtId="0" fontId="0" fillId="2" borderId="11" xfId="0" applyFill="1" applyBorder="1" applyAlignment="1" applyProtection="1">
      <alignment vertical="top"/>
    </xf>
    <xf numFmtId="0" fontId="2" fillId="2" borderId="6" xfId="0" applyFont="1" applyFill="1" applyBorder="1" applyAlignment="1" applyProtection="1">
      <alignment vertical="top"/>
    </xf>
    <xf numFmtId="0" fontId="2" fillId="2" borderId="7" xfId="0" applyFont="1" applyFill="1" applyBorder="1" applyAlignment="1" applyProtection="1">
      <alignment vertical="top"/>
    </xf>
    <xf numFmtId="0" fontId="0" fillId="2" borderId="0" xfId="0" applyFill="1" applyBorder="1" applyAlignment="1" applyProtection="1">
      <alignment vertical="top"/>
    </xf>
    <xf numFmtId="0" fontId="2" fillId="2" borderId="0" xfId="0" applyFont="1" applyFill="1" applyBorder="1" applyAlignment="1" applyProtection="1">
      <alignment vertical="top"/>
    </xf>
    <xf numFmtId="0" fontId="0" fillId="2" borderId="16" xfId="0" applyFill="1" applyBorder="1" applyAlignment="1" applyProtection="1">
      <alignment vertical="top"/>
    </xf>
    <xf numFmtId="0" fontId="8" fillId="4" borderId="2" xfId="0" applyFont="1" applyFill="1" applyBorder="1" applyAlignment="1" applyProtection="1">
      <alignment vertical="top"/>
    </xf>
    <xf numFmtId="0" fontId="9" fillId="4" borderId="2" xfId="0" applyFont="1" applyFill="1" applyBorder="1" applyAlignment="1" applyProtection="1">
      <alignment vertical="top"/>
    </xf>
    <xf numFmtId="0" fontId="9" fillId="4" borderId="25" xfId="0" applyFont="1" applyFill="1" applyBorder="1" applyAlignment="1" applyProtection="1">
      <alignment vertical="top"/>
    </xf>
    <xf numFmtId="0" fontId="9" fillId="4" borderId="42" xfId="0" applyFont="1" applyFill="1" applyBorder="1" applyAlignment="1" applyProtection="1">
      <alignment vertical="top" wrapText="1"/>
    </xf>
    <xf numFmtId="0" fontId="9" fillId="4" borderId="92" xfId="0" applyFont="1" applyFill="1" applyBorder="1" applyAlignment="1" applyProtection="1">
      <alignment vertical="top" wrapText="1"/>
    </xf>
    <xf numFmtId="0" fontId="8" fillId="4" borderId="9" xfId="0" applyFont="1" applyFill="1" applyBorder="1" applyAlignment="1" applyProtection="1">
      <alignment vertical="top" wrapText="1"/>
    </xf>
    <xf numFmtId="0" fontId="0" fillId="4" borderId="16" xfId="0" applyFill="1" applyBorder="1" applyAlignment="1" applyProtection="1">
      <alignment vertical="top"/>
    </xf>
    <xf numFmtId="0" fontId="8" fillId="4" borderId="9" xfId="0" applyFont="1" applyFill="1" applyBorder="1" applyAlignment="1" applyProtection="1">
      <alignment vertical="top"/>
    </xf>
    <xf numFmtId="0" fontId="9" fillId="4" borderId="9" xfId="0" applyFont="1" applyFill="1" applyBorder="1" applyAlignment="1" applyProtection="1">
      <alignment vertical="top"/>
    </xf>
    <xf numFmtId="0" fontId="9" fillId="4" borderId="11" xfId="0" applyFont="1" applyFill="1" applyBorder="1" applyAlignment="1" applyProtection="1">
      <alignment vertical="top"/>
    </xf>
    <xf numFmtId="0" fontId="9" fillId="4" borderId="11" xfId="0" applyFont="1" applyFill="1" applyBorder="1" applyAlignment="1" applyProtection="1">
      <alignment vertical="top" wrapText="1"/>
    </xf>
    <xf numFmtId="0" fontId="9" fillId="4" borderId="27" xfId="0" applyFont="1" applyFill="1" applyBorder="1" applyAlignment="1" applyProtection="1">
      <alignment vertical="top" textRotation="90" wrapText="1"/>
    </xf>
    <xf numFmtId="0" fontId="8" fillId="4" borderId="2" xfId="0" applyFont="1" applyFill="1" applyBorder="1" applyAlignment="1" applyProtection="1">
      <alignment vertical="top" textRotation="90"/>
    </xf>
    <xf numFmtId="0" fontId="17" fillId="4" borderId="33" xfId="0" applyFont="1" applyFill="1" applyBorder="1" applyAlignment="1" applyProtection="1">
      <alignment vertical="top" textRotation="90" wrapText="1"/>
    </xf>
    <xf numFmtId="0" fontId="17" fillId="4" borderId="25" xfId="0" applyFont="1" applyFill="1" applyBorder="1" applyAlignment="1" applyProtection="1">
      <alignment vertical="top" textRotation="90" wrapText="1"/>
    </xf>
    <xf numFmtId="0" fontId="0" fillId="4" borderId="8" xfId="0" applyFill="1" applyBorder="1" applyAlignment="1" applyProtection="1">
      <alignment vertical="top"/>
    </xf>
    <xf numFmtId="0" fontId="16" fillId="5" borderId="9" xfId="0" applyFont="1" applyFill="1" applyBorder="1" applyAlignment="1" applyProtection="1">
      <alignment vertical="top"/>
    </xf>
    <xf numFmtId="0" fontId="16" fillId="5" borderId="10" xfId="0" applyFont="1" applyFill="1" applyBorder="1" applyAlignment="1" applyProtection="1">
      <alignment vertical="top"/>
    </xf>
    <xf numFmtId="0" fontId="5" fillId="2" borderId="22" xfId="0" applyFont="1" applyFill="1" applyBorder="1" applyAlignment="1" applyProtection="1">
      <alignment horizontal="center" vertical="top"/>
    </xf>
    <xf numFmtId="0" fontId="0" fillId="2" borderId="30" xfId="0" applyFill="1" applyBorder="1" applyAlignment="1" applyProtection="1">
      <alignment vertical="top" wrapText="1"/>
    </xf>
    <xf numFmtId="0" fontId="2" fillId="2" borderId="30" xfId="0" applyFont="1" applyFill="1" applyBorder="1" applyAlignment="1" applyProtection="1">
      <alignment horizontal="left" vertical="top" wrapText="1"/>
    </xf>
    <xf numFmtId="0" fontId="0" fillId="2" borderId="3" xfId="0" applyFill="1" applyBorder="1" applyAlignment="1" applyProtection="1">
      <alignment vertical="top"/>
    </xf>
    <xf numFmtId="0" fontId="0" fillId="2" borderId="4" xfId="0" applyFill="1" applyBorder="1" applyAlignment="1" applyProtection="1">
      <alignment vertical="top"/>
    </xf>
    <xf numFmtId="0" fontId="0" fillId="2" borderId="5" xfId="0" applyFill="1" applyBorder="1" applyAlignment="1" applyProtection="1">
      <alignment vertical="top"/>
    </xf>
    <xf numFmtId="0" fontId="0" fillId="2" borderId="23" xfId="0" applyFill="1" applyBorder="1" applyAlignment="1" applyProtection="1">
      <alignment vertical="top"/>
    </xf>
    <xf numFmtId="0" fontId="0" fillId="2" borderId="31" xfId="0" applyFill="1" applyBorder="1" applyAlignment="1" applyProtection="1">
      <alignment vertical="top" wrapText="1"/>
    </xf>
    <xf numFmtId="0" fontId="2" fillId="2" borderId="37" xfId="0" applyFont="1" applyFill="1" applyBorder="1" applyAlignment="1" applyProtection="1">
      <alignment horizontal="left" vertical="top" wrapText="1"/>
    </xf>
    <xf numFmtId="0" fontId="0" fillId="2" borderId="39" xfId="0" applyFill="1" applyBorder="1" applyAlignment="1" applyProtection="1">
      <alignment vertical="top"/>
    </xf>
    <xf numFmtId="0" fontId="0" fillId="2" borderId="40" xfId="0" applyFill="1" applyBorder="1" applyAlignment="1" applyProtection="1">
      <alignment vertical="top"/>
    </xf>
    <xf numFmtId="0" fontId="0" fillId="2" borderId="41" xfId="0" applyFill="1" applyBorder="1" applyAlignment="1" applyProtection="1">
      <alignment vertical="top"/>
    </xf>
    <xf numFmtId="0" fontId="0" fillId="2" borderId="13" xfId="0" applyFill="1" applyBorder="1" applyAlignment="1" applyProtection="1">
      <alignment vertical="top"/>
    </xf>
    <xf numFmtId="0" fontId="0" fillId="2" borderId="14" xfId="0" applyFill="1" applyBorder="1" applyAlignment="1" applyProtection="1">
      <alignment vertical="top"/>
    </xf>
    <xf numFmtId="0" fontId="0" fillId="2" borderId="24" xfId="0" applyFill="1" applyBorder="1" applyAlignment="1" applyProtection="1">
      <alignment vertical="top"/>
    </xf>
    <xf numFmtId="0" fontId="0" fillId="2" borderId="24" xfId="0" applyFill="1" applyBorder="1" applyAlignment="1" applyProtection="1">
      <alignment vertical="top" wrapText="1"/>
    </xf>
    <xf numFmtId="0" fontId="2" fillId="2" borderId="38" xfId="0" applyFont="1" applyFill="1" applyBorder="1" applyAlignment="1" applyProtection="1">
      <alignment horizontal="left" vertical="top" wrapText="1"/>
    </xf>
    <xf numFmtId="0" fontId="0" fillId="2" borderId="15" xfId="0" applyFill="1" applyBorder="1" applyAlignment="1" applyProtection="1">
      <alignment vertical="top"/>
    </xf>
    <xf numFmtId="0" fontId="0" fillId="2" borderId="17" xfId="0" applyFill="1" applyBorder="1" applyAlignment="1" applyProtection="1">
      <alignment vertical="top"/>
    </xf>
    <xf numFmtId="0" fontId="27" fillId="5" borderId="9" xfId="0" applyFont="1" applyFill="1" applyBorder="1" applyAlignment="1" applyProtection="1">
      <alignment vertical="top"/>
    </xf>
    <xf numFmtId="0" fontId="0" fillId="2" borderId="22" xfId="0" applyFill="1" applyBorder="1" applyAlignment="1" applyProtection="1">
      <alignment vertical="top" wrapText="1"/>
    </xf>
    <xf numFmtId="0" fontId="16" fillId="5" borderId="11" xfId="0" applyFont="1" applyFill="1" applyBorder="1" applyAlignment="1" applyProtection="1">
      <alignment vertical="top"/>
    </xf>
    <xf numFmtId="0" fontId="29" fillId="5" borderId="9" xfId="0" applyFont="1" applyFill="1" applyBorder="1" applyAlignment="1" applyProtection="1">
      <alignment vertical="top"/>
    </xf>
    <xf numFmtId="0" fontId="2" fillId="2" borderId="0" xfId="0" applyFont="1" applyFill="1" applyBorder="1" applyAlignment="1" applyProtection="1">
      <alignment vertical="top" wrapText="1"/>
    </xf>
    <xf numFmtId="0" fontId="30" fillId="4" borderId="46" xfId="0" applyFont="1" applyFill="1" applyBorder="1" applyAlignment="1" applyProtection="1">
      <alignment vertical="top"/>
    </xf>
    <xf numFmtId="0" fontId="0" fillId="2" borderId="21" xfId="0" applyFill="1" applyBorder="1" applyAlignment="1" applyProtection="1">
      <alignment vertical="top"/>
    </xf>
    <xf numFmtId="0" fontId="0" fillId="2" borderId="19" xfId="0" applyFill="1" applyBorder="1" applyAlignment="1" applyProtection="1">
      <alignment vertical="top"/>
    </xf>
    <xf numFmtId="0" fontId="0" fillId="2" borderId="20" xfId="0" applyFill="1" applyBorder="1" applyAlignment="1" applyProtection="1">
      <alignment vertical="top"/>
    </xf>
    <xf numFmtId="0" fontId="2" fillId="8" borderId="91" xfId="0" applyFont="1" applyFill="1" applyBorder="1" applyAlignment="1" applyProtection="1">
      <alignment vertical="top" wrapText="1"/>
    </xf>
    <xf numFmtId="0" fontId="30" fillId="4" borderId="33" xfId="0" applyFont="1" applyFill="1" applyBorder="1" applyAlignment="1" applyProtection="1">
      <alignment vertical="top"/>
    </xf>
    <xf numFmtId="0" fontId="0" fillId="4" borderId="0" xfId="0" applyFill="1" applyBorder="1" applyAlignment="1" applyProtection="1">
      <alignment vertical="top"/>
    </xf>
    <xf numFmtId="0" fontId="2" fillId="2" borderId="103" xfId="0" applyFont="1" applyFill="1" applyBorder="1" applyAlignment="1" applyProtection="1">
      <alignment vertical="top" wrapText="1"/>
    </xf>
    <xf numFmtId="0" fontId="30" fillId="4" borderId="104" xfId="0" applyFont="1" applyFill="1" applyBorder="1" applyAlignment="1" applyProtection="1">
      <alignment vertical="top"/>
    </xf>
    <xf numFmtId="0" fontId="16" fillId="5" borderId="0" xfId="0" applyFont="1" applyFill="1" applyBorder="1" applyAlignment="1" applyProtection="1">
      <alignment vertical="top"/>
    </xf>
    <xf numFmtId="0" fontId="16" fillId="5" borderId="14" xfId="0" applyFont="1" applyFill="1" applyBorder="1" applyAlignment="1" applyProtection="1">
      <alignment vertical="top"/>
    </xf>
    <xf numFmtId="0" fontId="5" fillId="2" borderId="114" xfId="0" applyFont="1" applyFill="1" applyBorder="1" applyAlignment="1" applyProtection="1">
      <alignment horizontal="center" vertical="top"/>
    </xf>
    <xf numFmtId="0" fontId="35" fillId="8" borderId="111" xfId="0" applyFont="1" applyFill="1" applyBorder="1" applyAlignment="1" applyProtection="1">
      <alignment vertical="top" wrapText="1"/>
    </xf>
    <xf numFmtId="0" fontId="33" fillId="8" borderId="102" xfId="0" applyFont="1" applyFill="1" applyBorder="1" applyAlignment="1" applyProtection="1">
      <alignment vertical="top" wrapText="1"/>
    </xf>
    <xf numFmtId="0" fontId="2" fillId="8" borderId="66" xfId="0" applyFont="1" applyFill="1" applyBorder="1" applyAlignment="1" applyProtection="1">
      <alignment horizontal="left" vertical="top" wrapText="1"/>
    </xf>
    <xf numFmtId="0" fontId="5" fillId="2" borderId="23" xfId="0" applyFont="1" applyFill="1" applyBorder="1" applyAlignment="1" applyProtection="1">
      <alignment horizontal="center" vertical="top"/>
    </xf>
    <xf numFmtId="0" fontId="33" fillId="8" borderId="99" xfId="0" applyFont="1" applyFill="1" applyBorder="1" applyAlignment="1" applyProtection="1">
      <alignment vertical="top" wrapText="1"/>
    </xf>
    <xf numFmtId="0" fontId="2" fillId="8" borderId="98" xfId="0" applyFont="1" applyFill="1" applyBorder="1" applyAlignment="1" applyProtection="1">
      <alignment horizontal="left" vertical="top" wrapText="1"/>
    </xf>
    <xf numFmtId="0" fontId="33" fillId="8" borderId="101" xfId="0" applyFont="1" applyFill="1" applyBorder="1" applyAlignment="1" applyProtection="1">
      <alignment vertical="top" wrapText="1"/>
    </xf>
    <xf numFmtId="0" fontId="2" fillId="8" borderId="100" xfId="0" applyFont="1" applyFill="1" applyBorder="1" applyAlignment="1" applyProtection="1">
      <alignment horizontal="left" vertical="top" wrapText="1"/>
    </xf>
    <xf numFmtId="0" fontId="0" fillId="8" borderId="16" xfId="0" applyFill="1" applyBorder="1" applyAlignment="1" applyProtection="1">
      <alignment vertical="top" wrapText="1"/>
    </xf>
    <xf numFmtId="0" fontId="27" fillId="2" borderId="22" xfId="0" applyFont="1" applyFill="1" applyBorder="1" applyAlignment="1" applyProtection="1">
      <alignment vertical="top"/>
    </xf>
    <xf numFmtId="0" fontId="0" fillId="2" borderId="0" xfId="0" quotePrefix="1" applyFill="1" applyAlignment="1" applyProtection="1">
      <alignment vertical="top"/>
    </xf>
    <xf numFmtId="0" fontId="27" fillId="2" borderId="23" xfId="0" applyFont="1" applyFill="1" applyBorder="1" applyAlignment="1" applyProtection="1">
      <alignment vertical="top"/>
    </xf>
    <xf numFmtId="0" fontId="20" fillId="2" borderId="39" xfId="0" applyFont="1" applyFill="1" applyBorder="1" applyAlignment="1" applyProtection="1">
      <alignment vertical="top"/>
    </xf>
    <xf numFmtId="0" fontId="13" fillId="2" borderId="40" xfId="0" applyFont="1" applyFill="1" applyBorder="1" applyAlignment="1" applyProtection="1">
      <alignment vertical="top"/>
    </xf>
    <xf numFmtId="0" fontId="13" fillId="2" borderId="41" xfId="0" applyFont="1" applyFill="1" applyBorder="1" applyAlignment="1" applyProtection="1">
      <alignment vertical="top"/>
    </xf>
    <xf numFmtId="0" fontId="20" fillId="2" borderId="23" xfId="0" applyFont="1" applyFill="1" applyBorder="1" applyAlignment="1" applyProtection="1">
      <alignment vertical="top"/>
    </xf>
    <xf numFmtId="0" fontId="27" fillId="2" borderId="22" xfId="0" applyFont="1" applyFill="1" applyBorder="1" applyAlignment="1" applyProtection="1">
      <alignment vertical="top" wrapText="1"/>
    </xf>
    <xf numFmtId="0" fontId="27" fillId="2" borderId="23" xfId="0" applyFont="1" applyFill="1" applyBorder="1" applyAlignment="1" applyProtection="1">
      <alignment vertical="top" wrapText="1"/>
    </xf>
    <xf numFmtId="0" fontId="19" fillId="2" borderId="40" xfId="0" applyFont="1" applyFill="1" applyBorder="1" applyAlignment="1" applyProtection="1">
      <alignment vertical="top"/>
    </xf>
    <xf numFmtId="0" fontId="19" fillId="2" borderId="41" xfId="0" applyFont="1" applyFill="1" applyBorder="1" applyAlignment="1" applyProtection="1">
      <alignment vertical="top"/>
    </xf>
    <xf numFmtId="0" fontId="20" fillId="2" borderId="39" xfId="0" applyFont="1" applyFill="1" applyBorder="1" applyAlignment="1" applyProtection="1">
      <alignment horizontal="left" vertical="top"/>
    </xf>
    <xf numFmtId="0" fontId="13" fillId="2" borderId="40" xfId="0" applyFont="1" applyFill="1" applyBorder="1" applyAlignment="1" applyProtection="1">
      <alignment horizontal="left" vertical="top"/>
    </xf>
    <xf numFmtId="0" fontId="13" fillId="2" borderId="41" xfId="0" applyFont="1" applyFill="1" applyBorder="1" applyAlignment="1" applyProtection="1">
      <alignment horizontal="left" vertical="top"/>
    </xf>
    <xf numFmtId="0" fontId="20" fillId="2" borderId="40" xfId="0" applyFont="1" applyFill="1" applyBorder="1" applyAlignment="1" applyProtection="1">
      <alignment vertical="top"/>
    </xf>
    <xf numFmtId="0" fontId="20" fillId="2" borderId="41" xfId="0" applyFont="1" applyFill="1" applyBorder="1" applyAlignment="1" applyProtection="1">
      <alignment vertical="top"/>
    </xf>
    <xf numFmtId="0" fontId="0" fillId="2" borderId="37" xfId="0" applyFill="1" applyBorder="1" applyAlignment="1" applyProtection="1">
      <alignment vertical="top" wrapText="1"/>
    </xf>
    <xf numFmtId="0" fontId="0" fillId="2" borderId="38" xfId="0" applyFill="1" applyBorder="1" applyAlignment="1" applyProtection="1">
      <alignment vertical="top" wrapText="1"/>
    </xf>
    <xf numFmtId="0" fontId="0" fillId="2" borderId="42" xfId="0" applyFill="1" applyBorder="1" applyAlignment="1" applyProtection="1">
      <alignment horizontal="left" vertical="top"/>
    </xf>
    <xf numFmtId="0" fontId="0" fillId="2" borderId="43" xfId="0" applyFill="1" applyBorder="1" applyAlignment="1" applyProtection="1">
      <alignment horizontal="left" vertical="top"/>
    </xf>
    <xf numFmtId="0" fontId="0" fillId="2" borderId="44" xfId="0" applyFill="1" applyBorder="1" applyAlignment="1" applyProtection="1">
      <alignment horizontal="left" vertical="top"/>
    </xf>
    <xf numFmtId="0" fontId="0" fillId="2" borderId="47" xfId="0" applyFill="1" applyBorder="1" applyAlignment="1" applyProtection="1">
      <alignment vertical="top" wrapText="1"/>
    </xf>
    <xf numFmtId="0" fontId="2" fillId="2" borderId="47" xfId="0" applyFont="1" applyFill="1" applyBorder="1" applyAlignment="1" applyProtection="1">
      <alignment horizontal="left" vertical="top" wrapText="1"/>
    </xf>
    <xf numFmtId="0" fontId="36" fillId="2" borderId="23" xfId="2" applyFont="1" applyFill="1" applyBorder="1" applyAlignment="1" applyProtection="1">
      <alignment horizontal="left" vertical="top"/>
    </xf>
    <xf numFmtId="0" fontId="0" fillId="2" borderId="23" xfId="0" applyFill="1" applyBorder="1" applyAlignment="1" applyProtection="1">
      <alignment vertical="top" wrapText="1"/>
    </xf>
    <xf numFmtId="0" fontId="2" fillId="2" borderId="23" xfId="0" applyFont="1" applyFill="1" applyBorder="1" applyAlignment="1" applyProtection="1">
      <alignment vertical="top" wrapText="1"/>
    </xf>
    <xf numFmtId="0" fontId="2" fillId="2" borderId="13" xfId="0" applyFont="1" applyFill="1" applyBorder="1" applyAlignment="1" applyProtection="1">
      <alignment vertical="top" wrapText="1"/>
    </xf>
    <xf numFmtId="0" fontId="2" fillId="2" borderId="30" xfId="0" applyFont="1" applyFill="1" applyBorder="1" applyAlignment="1" applyProtection="1">
      <alignment vertical="top" wrapText="1"/>
    </xf>
    <xf numFmtId="0" fontId="2" fillId="2" borderId="37" xfId="0" applyFont="1" applyFill="1" applyBorder="1" applyAlignment="1" applyProtection="1">
      <alignment vertical="top" wrapText="1"/>
    </xf>
    <xf numFmtId="0" fontId="2" fillId="2" borderId="38" xfId="0" applyFont="1" applyFill="1" applyBorder="1" applyAlignment="1" applyProtection="1">
      <alignment vertical="top" wrapText="1"/>
    </xf>
    <xf numFmtId="0" fontId="27" fillId="5" borderId="9" xfId="0" applyFont="1" applyFill="1" applyBorder="1" applyAlignment="1" applyProtection="1">
      <alignment horizontal="left" vertical="top"/>
    </xf>
    <xf numFmtId="0" fontId="20" fillId="2" borderId="40" xfId="0" applyFont="1" applyFill="1" applyBorder="1" applyAlignment="1" applyProtection="1">
      <alignment horizontal="left" vertical="top"/>
    </xf>
    <xf numFmtId="0" fontId="20" fillId="2" borderId="41" xfId="0" applyFont="1" applyFill="1" applyBorder="1" applyAlignment="1" applyProtection="1">
      <alignment horizontal="left" vertical="top"/>
    </xf>
    <xf numFmtId="0" fontId="27" fillId="4" borderId="8" xfId="0" applyFont="1" applyFill="1" applyBorder="1" applyAlignment="1" applyProtection="1">
      <alignment vertical="top"/>
    </xf>
    <xf numFmtId="0" fontId="0" fillId="4" borderId="15" xfId="0" applyFill="1" applyBorder="1" applyAlignment="1" applyProtection="1">
      <alignment vertical="top"/>
    </xf>
    <xf numFmtId="0" fontId="27" fillId="2" borderId="0" xfId="0" applyFont="1" applyFill="1" applyAlignment="1" applyProtection="1">
      <alignment vertical="top"/>
    </xf>
    <xf numFmtId="0" fontId="0" fillId="2" borderId="9" xfId="0" applyFill="1" applyBorder="1" applyAlignment="1" applyProtection="1">
      <alignment vertical="top"/>
    </xf>
    <xf numFmtId="0" fontId="0" fillId="2" borderId="10" xfId="0" applyFill="1" applyBorder="1" applyAlignment="1" applyProtection="1">
      <alignment vertical="top"/>
    </xf>
    <xf numFmtId="0" fontId="2" fillId="2" borderId="7" xfId="0" applyFont="1" applyFill="1" applyBorder="1" applyAlignment="1" applyProtection="1">
      <alignment vertical="top" wrapText="1"/>
    </xf>
    <xf numFmtId="0" fontId="9" fillId="4" borderId="2" xfId="0" applyFont="1" applyFill="1" applyBorder="1" applyAlignment="1" applyProtection="1">
      <alignment vertical="top" wrapText="1"/>
    </xf>
    <xf numFmtId="0" fontId="0" fillId="8" borderId="0" xfId="0" applyFill="1" applyBorder="1" applyAlignment="1" applyProtection="1">
      <alignment vertical="top" wrapText="1"/>
      <protection locked="0"/>
    </xf>
    <xf numFmtId="0" fontId="0" fillId="8" borderId="99" xfId="0" applyFill="1" applyBorder="1" applyAlignment="1" applyProtection="1">
      <alignment vertical="top" wrapText="1"/>
      <protection locked="0"/>
    </xf>
    <xf numFmtId="0" fontId="0" fillId="8" borderId="16" xfId="0" applyFill="1" applyBorder="1" applyAlignment="1" applyProtection="1">
      <alignment vertical="top" wrapText="1"/>
      <protection locked="0"/>
    </xf>
    <xf numFmtId="0" fontId="6" fillId="2" borderId="0" xfId="0" applyFont="1" applyFill="1" applyProtection="1"/>
    <xf numFmtId="0" fontId="2" fillId="2" borderId="76" xfId="0" applyFont="1" applyFill="1" applyBorder="1" applyAlignment="1" applyProtection="1">
      <alignment textRotation="90"/>
    </xf>
    <xf numFmtId="0" fontId="2" fillId="2" borderId="77" xfId="0" applyFont="1" applyFill="1" applyBorder="1" applyAlignment="1" applyProtection="1">
      <alignment textRotation="90"/>
    </xf>
    <xf numFmtId="0" fontId="3" fillId="4" borderId="115" xfId="0" applyFont="1" applyFill="1" applyBorder="1" applyAlignment="1" applyProtection="1">
      <alignment vertical="top"/>
    </xf>
    <xf numFmtId="0" fontId="3" fillId="4" borderId="116" xfId="0" applyFont="1" applyFill="1" applyBorder="1" applyAlignment="1" applyProtection="1">
      <alignment vertical="top"/>
    </xf>
    <xf numFmtId="0" fontId="3" fillId="4" borderId="117" xfId="0" applyFont="1" applyFill="1" applyBorder="1" applyAlignment="1" applyProtection="1">
      <alignment vertical="top"/>
    </xf>
    <xf numFmtId="0" fontId="3" fillId="4" borderId="0" xfId="0" applyFont="1" applyFill="1" applyBorder="1" applyAlignment="1" applyProtection="1">
      <alignment vertical="top"/>
    </xf>
    <xf numFmtId="14" fontId="0" fillId="2" borderId="109" xfId="0" applyNumberFormat="1" applyFill="1" applyBorder="1" applyProtection="1">
      <protection locked="0"/>
    </xf>
    <xf numFmtId="14" fontId="0" fillId="2" borderId="79" xfId="0" applyNumberFormat="1" applyFill="1" applyBorder="1" applyProtection="1"/>
    <xf numFmtId="0" fontId="21" fillId="2" borderId="71" xfId="0" applyFont="1" applyFill="1" applyBorder="1" applyAlignment="1" applyProtection="1">
      <alignment vertical="top" wrapText="1"/>
    </xf>
    <xf numFmtId="9" fontId="0" fillId="2" borderId="72" xfId="1" applyFont="1" applyFill="1" applyBorder="1" applyAlignment="1" applyProtection="1">
      <alignment vertical="top" wrapText="1"/>
    </xf>
    <xf numFmtId="0" fontId="0" fillId="2" borderId="72" xfId="0" applyFill="1" applyBorder="1" applyAlignment="1" applyProtection="1">
      <alignment vertical="top" wrapText="1"/>
    </xf>
    <xf numFmtId="0" fontId="0" fillId="2" borderId="73" xfId="0" applyFill="1" applyBorder="1" applyAlignment="1" applyProtection="1">
      <alignment vertical="top" wrapText="1"/>
    </xf>
    <xf numFmtId="0" fontId="21" fillId="2" borderId="74" xfId="0" applyFont="1" applyFill="1" applyBorder="1" applyAlignment="1" applyProtection="1">
      <alignment vertical="top"/>
    </xf>
    <xf numFmtId="9" fontId="0" fillId="2" borderId="118" xfId="1" applyFont="1" applyFill="1" applyBorder="1" applyAlignment="1" applyProtection="1">
      <alignment vertical="top"/>
    </xf>
    <xf numFmtId="0" fontId="0" fillId="2" borderId="118" xfId="0" applyFill="1" applyBorder="1" applyAlignment="1" applyProtection="1">
      <alignment vertical="top"/>
    </xf>
    <xf numFmtId="0" fontId="0" fillId="2" borderId="75" xfId="0" applyFill="1" applyBorder="1" applyAlignment="1" applyProtection="1">
      <alignment vertical="top"/>
    </xf>
    <xf numFmtId="0" fontId="0" fillId="2" borderId="7" xfId="0" applyFill="1" applyBorder="1" applyProtection="1"/>
    <xf numFmtId="0" fontId="0" fillId="2" borderId="7" xfId="0" applyFont="1" applyFill="1" applyBorder="1" applyAlignment="1" applyProtection="1">
      <alignment vertical="top"/>
    </xf>
    <xf numFmtId="0" fontId="0" fillId="2" borderId="73" xfId="0" applyFill="1" applyBorder="1"/>
    <xf numFmtId="9" fontId="0" fillId="2" borderId="83" xfId="1" applyFont="1" applyFill="1" applyBorder="1"/>
    <xf numFmtId="0" fontId="0" fillId="2" borderId="0" xfId="0" applyFill="1" applyProtection="1"/>
    <xf numFmtId="0" fontId="0" fillId="4" borderId="0" xfId="0" applyFill="1" applyProtection="1"/>
    <xf numFmtId="0" fontId="0" fillId="2" borderId="79" xfId="0" applyFill="1" applyBorder="1" applyProtection="1"/>
    <xf numFmtId="0" fontId="0" fillId="2" borderId="7" xfId="0" applyFill="1" applyBorder="1" applyProtection="1">
      <protection locked="0"/>
    </xf>
    <xf numFmtId="0" fontId="0" fillId="4" borderId="0" xfId="0" applyFill="1" applyAlignment="1" applyProtection="1">
      <alignment vertical="top"/>
    </xf>
    <xf numFmtId="0" fontId="0" fillId="2" borderId="0" xfId="0" applyFill="1" applyAlignment="1" applyProtection="1">
      <alignment vertical="top"/>
    </xf>
    <xf numFmtId="0" fontId="0" fillId="7" borderId="0" xfId="0" applyFill="1" applyAlignment="1" applyProtection="1">
      <alignment vertical="top"/>
    </xf>
    <xf numFmtId="0" fontId="0" fillId="2" borderId="1" xfId="0" applyFill="1" applyBorder="1" applyAlignment="1" applyProtection="1">
      <alignment vertical="top"/>
    </xf>
    <xf numFmtId="0" fontId="2" fillId="2" borderId="82" xfId="0" applyFont="1" applyFill="1" applyBorder="1" applyAlignment="1" applyProtection="1">
      <alignment vertical="top"/>
    </xf>
    <xf numFmtId="0" fontId="21" fillId="2" borderId="71" xfId="0" applyFont="1" applyFill="1" applyBorder="1" applyAlignment="1" applyProtection="1">
      <alignment vertical="top"/>
    </xf>
    <xf numFmtId="9" fontId="0" fillId="2" borderId="72" xfId="1" applyFont="1" applyFill="1" applyBorder="1" applyAlignment="1" applyProtection="1">
      <alignment vertical="top"/>
    </xf>
    <xf numFmtId="0" fontId="0" fillId="2" borderId="73" xfId="0" applyFill="1" applyBorder="1" applyAlignment="1" applyProtection="1">
      <alignment vertical="top"/>
    </xf>
    <xf numFmtId="9" fontId="0" fillId="2" borderId="83" xfId="1" applyFont="1" applyFill="1" applyBorder="1" applyAlignment="1" applyProtection="1">
      <alignment vertical="top"/>
    </xf>
    <xf numFmtId="0" fontId="21" fillId="2" borderId="74" xfId="0" applyFont="1" applyFill="1" applyBorder="1" applyAlignment="1" applyProtection="1">
      <alignment vertical="top"/>
    </xf>
    <xf numFmtId="9" fontId="0" fillId="2" borderId="118" xfId="1" applyFont="1" applyFill="1" applyBorder="1" applyAlignment="1" applyProtection="1">
      <alignment vertical="top"/>
    </xf>
    <xf numFmtId="0" fontId="0" fillId="2" borderId="75" xfId="0" applyFill="1" applyBorder="1" applyAlignment="1" applyProtection="1">
      <alignment vertical="top"/>
    </xf>
    <xf numFmtId="9" fontId="0" fillId="2" borderId="86" xfId="1" applyFont="1" applyFill="1" applyBorder="1" applyAlignment="1" applyProtection="1">
      <alignment vertical="top"/>
    </xf>
    <xf numFmtId="0" fontId="2" fillId="2" borderId="89" xfId="0" applyFont="1" applyFill="1" applyBorder="1" applyAlignment="1" applyProtection="1">
      <alignment horizontal="left" vertical="top" wrapText="1"/>
    </xf>
    <xf numFmtId="14" fontId="0" fillId="2" borderId="7" xfId="0" applyNumberFormat="1" applyFill="1" applyBorder="1" applyProtection="1">
      <protection locked="0"/>
    </xf>
    <xf numFmtId="0" fontId="0" fillId="2" borderId="85" xfId="0" applyFill="1" applyBorder="1" applyAlignment="1" applyProtection="1">
      <alignment horizontal="right"/>
    </xf>
    <xf numFmtId="0" fontId="2" fillId="2" borderId="84" xfId="0" applyFont="1" applyFill="1" applyBorder="1" applyAlignment="1" applyProtection="1">
      <alignment horizontal="left" vertical="top" wrapText="1"/>
    </xf>
    <xf numFmtId="0" fontId="0" fillId="3" borderId="7" xfId="0" applyFill="1" applyBorder="1" applyAlignment="1" applyProtection="1">
      <alignment vertical="top"/>
      <protection locked="0"/>
    </xf>
    <xf numFmtId="0" fontId="35" fillId="8" borderId="119" xfId="0" applyFont="1" applyFill="1" applyBorder="1" applyAlignment="1" applyProtection="1">
      <alignment vertical="top" wrapText="1"/>
    </xf>
    <xf numFmtId="0" fontId="33" fillId="8" borderId="123" xfId="0" applyFont="1" applyFill="1" applyBorder="1" applyAlignment="1" applyProtection="1">
      <alignment vertical="top" wrapText="1"/>
    </xf>
    <xf numFmtId="0" fontId="2" fillId="8" borderId="90" xfId="0" applyFont="1" applyFill="1" applyBorder="1" applyAlignment="1" applyProtection="1">
      <alignment horizontal="left" vertical="top" wrapText="1"/>
    </xf>
    <xf numFmtId="0" fontId="0" fillId="8" borderId="11" xfId="0" applyFill="1" applyBorder="1" applyAlignment="1" applyProtection="1">
      <alignment vertical="top" wrapText="1"/>
      <protection locked="0"/>
    </xf>
    <xf numFmtId="0" fontId="20" fillId="2" borderId="24" xfId="0" applyFont="1" applyFill="1" applyBorder="1" applyAlignment="1" applyProtection="1">
      <alignment vertical="top"/>
    </xf>
    <xf numFmtId="0" fontId="19" fillId="2" borderId="24" xfId="0" applyFont="1" applyFill="1" applyBorder="1" applyAlignment="1" applyProtection="1">
      <alignment horizontal="left" vertical="center" wrapText="1"/>
    </xf>
    <xf numFmtId="9" fontId="0" fillId="2" borderId="86" xfId="1" applyFont="1" applyFill="1" applyBorder="1"/>
    <xf numFmtId="0" fontId="0" fillId="2" borderId="75" xfId="0" applyFill="1" applyBorder="1"/>
    <xf numFmtId="0" fontId="0" fillId="2" borderId="128" xfId="0" applyFill="1" applyBorder="1" applyAlignment="1" applyProtection="1">
      <alignment vertical="top"/>
    </xf>
    <xf numFmtId="0" fontId="0" fillId="2" borderId="127" xfId="0" applyFill="1" applyBorder="1" applyAlignment="1" applyProtection="1">
      <alignment vertical="top"/>
    </xf>
    <xf numFmtId="0" fontId="2" fillId="2" borderId="129" xfId="0" applyFont="1" applyFill="1" applyBorder="1" applyAlignment="1" applyProtection="1">
      <alignment vertical="top"/>
    </xf>
    <xf numFmtId="0" fontId="2" fillId="3" borderId="91" xfId="0" applyFont="1" applyFill="1" applyBorder="1" applyAlignment="1" applyProtection="1">
      <alignment vertical="top" wrapText="1"/>
      <protection locked="0"/>
    </xf>
    <xf numFmtId="0" fontId="0" fillId="2" borderId="137" xfId="0" applyFill="1" applyBorder="1"/>
    <xf numFmtId="0" fontId="6" fillId="2" borderId="143" xfId="0" applyFont="1" applyFill="1" applyBorder="1" applyAlignment="1" applyProtection="1">
      <alignment horizontal="center" vertical="top"/>
    </xf>
    <xf numFmtId="0" fontId="0" fillId="2" borderId="147" xfId="0" applyFill="1" applyBorder="1"/>
    <xf numFmtId="0" fontId="0" fillId="2" borderId="148" xfId="0" applyFill="1" applyBorder="1"/>
    <xf numFmtId="0" fontId="0" fillId="2" borderId="156" xfId="0" applyFill="1" applyBorder="1" applyAlignment="1"/>
    <xf numFmtId="0" fontId="0" fillId="2" borderId="90" xfId="0" applyFill="1" applyBorder="1" applyAlignment="1"/>
    <xf numFmtId="0" fontId="0" fillId="2" borderId="157" xfId="0" applyFill="1" applyBorder="1" applyAlignment="1"/>
    <xf numFmtId="0" fontId="0" fillId="2" borderId="98" xfId="0" applyFill="1" applyBorder="1" applyAlignment="1"/>
    <xf numFmtId="0" fontId="0" fillId="2" borderId="158" xfId="0" applyFill="1" applyBorder="1" applyAlignment="1"/>
    <xf numFmtId="0" fontId="0" fillId="2" borderId="100" xfId="0" applyFill="1" applyBorder="1" applyAlignment="1"/>
    <xf numFmtId="0" fontId="0" fillId="2" borderId="135" xfId="0" applyFill="1" applyBorder="1"/>
    <xf numFmtId="0" fontId="3" fillId="2" borderId="137" xfId="0" applyFont="1" applyFill="1" applyBorder="1"/>
    <xf numFmtId="0" fontId="3" fillId="2" borderId="159" xfId="0" applyFont="1" applyFill="1" applyBorder="1"/>
    <xf numFmtId="0" fontId="1" fillId="7" borderId="154" xfId="0" applyFont="1" applyFill="1" applyBorder="1" applyAlignment="1">
      <alignment vertical="center"/>
    </xf>
    <xf numFmtId="0" fontId="1" fillId="7" borderId="155" xfId="0" applyFont="1" applyFill="1" applyBorder="1" applyAlignment="1">
      <alignment vertical="center"/>
    </xf>
    <xf numFmtId="0" fontId="0" fillId="2" borderId="0" xfId="0" applyFill="1"/>
    <xf numFmtId="0" fontId="0" fillId="2" borderId="0" xfId="0" applyFill="1" applyProtection="1"/>
    <xf numFmtId="0" fontId="0" fillId="4" borderId="0" xfId="0" applyFill="1" applyProtection="1"/>
    <xf numFmtId="0" fontId="0" fillId="2" borderId="7" xfId="0" applyFill="1" applyBorder="1" applyProtection="1">
      <protection locked="0"/>
    </xf>
    <xf numFmtId="0" fontId="0" fillId="2" borderId="7" xfId="0" applyFill="1" applyBorder="1" applyAlignment="1">
      <alignment horizontal="left" vertical="top"/>
    </xf>
    <xf numFmtId="0" fontId="0" fillId="2" borderId="133" xfId="0" applyFill="1" applyBorder="1" applyAlignment="1">
      <alignment horizontal="left" vertical="top" wrapText="1"/>
    </xf>
    <xf numFmtId="0" fontId="0" fillId="4" borderId="0" xfId="0" applyFill="1" applyAlignment="1">
      <alignment horizontal="left" vertical="top"/>
    </xf>
    <xf numFmtId="0" fontId="0" fillId="4" borderId="7" xfId="0" applyFill="1" applyBorder="1" applyAlignment="1">
      <alignment horizontal="left" vertical="top"/>
    </xf>
    <xf numFmtId="0" fontId="0" fillId="2" borderId="6" xfId="0" applyFill="1" applyBorder="1" applyAlignment="1">
      <alignment horizontal="left" vertical="top"/>
    </xf>
    <xf numFmtId="0" fontId="2" fillId="9" borderId="6" xfId="0" applyFont="1" applyFill="1" applyBorder="1" applyAlignment="1">
      <alignment horizontal="left" vertical="top"/>
    </xf>
    <xf numFmtId="0" fontId="2" fillId="9" borderId="7" xfId="0" applyFont="1" applyFill="1" applyBorder="1" applyAlignment="1">
      <alignment horizontal="left" vertical="top"/>
    </xf>
    <xf numFmtId="0" fontId="0" fillId="9" borderId="7" xfId="0" applyFill="1" applyBorder="1" applyAlignment="1">
      <alignment horizontal="left" vertical="top"/>
    </xf>
    <xf numFmtId="0" fontId="0" fillId="2" borderId="6" xfId="0" applyFont="1" applyFill="1" applyBorder="1" applyAlignment="1">
      <alignment horizontal="left" vertical="top"/>
    </xf>
    <xf numFmtId="0" fontId="0" fillId="4" borderId="109" xfId="0" applyFill="1" applyBorder="1" applyAlignment="1">
      <alignment horizontal="left" vertical="top" wrapText="1"/>
    </xf>
    <xf numFmtId="0" fontId="2" fillId="9" borderId="133" xfId="0" applyFont="1" applyFill="1" applyBorder="1" applyAlignment="1">
      <alignment horizontal="left" vertical="top" wrapText="1"/>
    </xf>
    <xf numFmtId="0" fontId="0" fillId="2" borderId="133" xfId="0" applyFont="1" applyFill="1" applyBorder="1" applyAlignment="1">
      <alignment horizontal="left" vertical="top" wrapText="1"/>
    </xf>
    <xf numFmtId="0" fontId="20" fillId="2" borderId="23" xfId="0" applyFont="1" applyFill="1" applyBorder="1" applyAlignment="1" applyProtection="1">
      <alignment horizontal="left" vertical="top" wrapText="1"/>
    </xf>
    <xf numFmtId="0" fontId="21" fillId="2" borderId="22" xfId="0" applyFont="1" applyFill="1" applyBorder="1" applyAlignment="1" applyProtection="1">
      <alignment horizontal="left" vertical="top" wrapText="1"/>
    </xf>
    <xf numFmtId="0" fontId="16" fillId="2" borderId="11" xfId="0" applyFont="1" applyFill="1" applyBorder="1" applyAlignment="1" applyProtection="1">
      <alignment vertical="top"/>
    </xf>
    <xf numFmtId="0" fontId="16" fillId="2" borderId="0" xfId="0" applyFont="1" applyFill="1" applyBorder="1" applyAlignment="1" applyProtection="1">
      <alignment vertical="top"/>
    </xf>
    <xf numFmtId="0" fontId="16" fillId="2" borderId="14" xfId="0" applyFont="1" applyFill="1" applyBorder="1" applyAlignment="1" applyProtection="1">
      <alignment vertical="top"/>
    </xf>
    <xf numFmtId="0" fontId="2" fillId="2" borderId="31" xfId="0" applyFont="1" applyFill="1" applyBorder="1" applyAlignment="1" applyProtection="1">
      <alignment horizontal="left" vertical="top" wrapText="1"/>
    </xf>
    <xf numFmtId="0" fontId="16" fillId="2" borderId="91" xfId="0" applyFont="1" applyFill="1" applyBorder="1" applyAlignment="1" applyProtection="1">
      <alignment vertical="top"/>
    </xf>
    <xf numFmtId="0" fontId="21" fillId="2" borderId="22" xfId="0" applyFont="1" applyFill="1" applyBorder="1" applyAlignment="1" applyProtection="1">
      <alignment vertical="top" wrapText="1"/>
    </xf>
    <xf numFmtId="0" fontId="19" fillId="2" borderId="23" xfId="0" applyFont="1" applyFill="1" applyBorder="1" applyAlignment="1" applyProtection="1">
      <alignment horizontal="left" vertical="center" wrapText="1"/>
    </xf>
    <xf numFmtId="0" fontId="0" fillId="2" borderId="7" xfId="0" applyFill="1" applyBorder="1" applyAlignment="1">
      <alignment horizontal="left" vertical="top" wrapText="1"/>
    </xf>
    <xf numFmtId="0" fontId="20" fillId="2" borderId="23" xfId="0" applyFont="1" applyFill="1" applyBorder="1" applyAlignment="1" applyProtection="1">
      <alignment horizontal="left" vertical="top" wrapText="1"/>
    </xf>
    <xf numFmtId="2" fontId="0" fillId="2" borderId="146" xfId="0" applyNumberFormat="1" applyFill="1" applyBorder="1"/>
    <xf numFmtId="2" fontId="0" fillId="2" borderId="147" xfId="0" applyNumberFormat="1" applyFill="1" applyBorder="1"/>
    <xf numFmtId="164" fontId="0" fillId="2" borderId="147" xfId="0" applyNumberFormat="1" applyFill="1" applyBorder="1"/>
    <xf numFmtId="2" fontId="0" fillId="2" borderId="79" xfId="0" applyNumberFormat="1" applyFill="1" applyBorder="1" applyProtection="1"/>
    <xf numFmtId="2" fontId="0" fillId="2" borderId="7" xfId="0" applyNumberFormat="1" applyFill="1" applyBorder="1" applyProtection="1">
      <protection locked="0"/>
    </xf>
    <xf numFmtId="1" fontId="0" fillId="2" borderId="7" xfId="0" applyNumberFormat="1" applyFill="1" applyBorder="1" applyProtection="1">
      <protection locked="0"/>
    </xf>
    <xf numFmtId="0" fontId="2" fillId="9" borderId="7" xfId="0" applyFont="1" applyFill="1" applyBorder="1" applyAlignment="1">
      <alignment horizontal="left" vertical="top" wrapText="1"/>
    </xf>
    <xf numFmtId="0" fontId="20" fillId="2" borderId="23" xfId="0" applyFont="1" applyFill="1" applyBorder="1" applyAlignment="1" applyProtection="1">
      <alignment horizontal="center" vertical="top"/>
    </xf>
    <xf numFmtId="0" fontId="16" fillId="2" borderId="9" xfId="0" applyFont="1" applyFill="1" applyBorder="1" applyAlignment="1" applyProtection="1">
      <alignment vertical="top"/>
    </xf>
    <xf numFmtId="0" fontId="16" fillId="2" borderId="10" xfId="0" applyFont="1" applyFill="1" applyBorder="1" applyAlignment="1" applyProtection="1">
      <alignment vertical="top"/>
    </xf>
    <xf numFmtId="0" fontId="0" fillId="2" borderId="29" xfId="0" applyFill="1" applyBorder="1" applyAlignment="1" applyProtection="1">
      <alignment horizontal="left" vertical="top"/>
      <protection locked="0"/>
    </xf>
    <xf numFmtId="0" fontId="0" fillId="2" borderId="7" xfId="0" applyFill="1" applyBorder="1" applyAlignment="1" applyProtection="1">
      <alignment horizontal="left" vertical="top"/>
      <protection locked="0"/>
    </xf>
    <xf numFmtId="0" fontId="0" fillId="9" borderId="7" xfId="0" applyFill="1" applyBorder="1" applyAlignment="1" applyProtection="1">
      <alignment horizontal="left" vertical="top"/>
      <protection locked="0"/>
    </xf>
    <xf numFmtId="0" fontId="2" fillId="4" borderId="7" xfId="0" applyFont="1" applyFill="1" applyBorder="1" applyAlignment="1">
      <alignment horizontal="left" vertical="top"/>
    </xf>
    <xf numFmtId="0" fontId="0" fillId="9" borderId="29" xfId="0" applyFill="1" applyBorder="1" applyAlignment="1" applyProtection="1">
      <alignment horizontal="left" vertical="top"/>
      <protection locked="0"/>
    </xf>
    <xf numFmtId="0" fontId="1" fillId="4" borderId="7" xfId="0" applyFont="1" applyFill="1" applyBorder="1" applyAlignment="1">
      <alignment horizontal="left" vertical="top"/>
    </xf>
    <xf numFmtId="0" fontId="5" fillId="2" borderId="23" xfId="0" applyFont="1" applyFill="1" applyBorder="1" applyAlignment="1" applyProtection="1">
      <alignment horizontal="center" vertical="top"/>
    </xf>
    <xf numFmtId="0" fontId="21" fillId="2" borderId="23" xfId="0" applyFont="1" applyFill="1" applyBorder="1" applyAlignment="1" applyProtection="1">
      <alignment horizontal="left" vertical="top" wrapText="1"/>
    </xf>
    <xf numFmtId="0" fontId="2" fillId="2" borderId="31" xfId="0" applyFont="1" applyFill="1" applyBorder="1" applyAlignment="1" applyProtection="1">
      <alignment vertical="top" wrapText="1"/>
    </xf>
    <xf numFmtId="0" fontId="21" fillId="2" borderId="23" xfId="0" applyFont="1" applyFill="1" applyBorder="1" applyAlignment="1" applyProtection="1">
      <alignment vertical="top" wrapText="1"/>
    </xf>
    <xf numFmtId="0" fontId="5" fillId="2" borderId="23" xfId="0" applyFont="1" applyFill="1" applyBorder="1" applyAlignment="1" applyProtection="1">
      <alignment horizontal="center" vertical="top"/>
    </xf>
    <xf numFmtId="15" fontId="0" fillId="3" borderId="83" xfId="0" applyNumberFormat="1" applyFill="1" applyBorder="1" applyAlignment="1" applyProtection="1">
      <alignment horizontal="center" vertical="top"/>
      <protection locked="0"/>
    </xf>
    <xf numFmtId="15" fontId="0" fillId="3" borderId="84" xfId="0" applyNumberFormat="1" applyFill="1" applyBorder="1" applyAlignment="1" applyProtection="1">
      <alignment horizontal="center" vertical="top"/>
      <protection locked="0"/>
    </xf>
    <xf numFmtId="0" fontId="45" fillId="2" borderId="0" xfId="0" applyFont="1" applyFill="1" applyAlignment="1">
      <alignment horizontal="center" vertical="center"/>
    </xf>
    <xf numFmtId="1" fontId="31" fillId="2" borderId="8" xfId="0" applyNumberFormat="1" applyFont="1" applyFill="1" applyBorder="1" applyAlignment="1" applyProtection="1">
      <alignment horizontal="center" vertical="center"/>
    </xf>
    <xf numFmtId="0" fontId="4" fillId="2" borderId="8" xfId="0" applyFont="1" applyFill="1" applyBorder="1" applyAlignment="1" applyProtection="1">
      <alignment horizontal="center" vertical="center"/>
    </xf>
    <xf numFmtId="0" fontId="3" fillId="4" borderId="160" xfId="0" applyFont="1" applyFill="1" applyBorder="1" applyAlignment="1" applyProtection="1">
      <alignment vertical="top"/>
    </xf>
    <xf numFmtId="0" fontId="3" fillId="4" borderId="161" xfId="0" applyFont="1" applyFill="1" applyBorder="1" applyAlignment="1" applyProtection="1">
      <alignment vertical="top"/>
    </xf>
    <xf numFmtId="0" fontId="51" fillId="2" borderId="0" xfId="0" applyFont="1" applyFill="1" applyAlignment="1" applyProtection="1">
      <alignment vertical="top"/>
    </xf>
    <xf numFmtId="0" fontId="54" fillId="2" borderId="91" xfId="0" applyFont="1" applyFill="1" applyBorder="1" applyAlignment="1" applyProtection="1">
      <alignment horizontal="left" vertical="top" wrapText="1"/>
    </xf>
    <xf numFmtId="0" fontId="0" fillId="10" borderId="144" xfId="0" applyFont="1" applyFill="1" applyBorder="1" applyAlignment="1" applyProtection="1">
      <alignment vertical="top"/>
      <protection locked="0"/>
    </xf>
    <xf numFmtId="0" fontId="0" fillId="10" borderId="144" xfId="0" applyFill="1" applyBorder="1" applyAlignment="1" applyProtection="1">
      <alignment vertical="top"/>
      <protection locked="0"/>
    </xf>
    <xf numFmtId="0" fontId="0" fillId="10" borderId="145" xfId="0" applyFont="1" applyFill="1" applyBorder="1" applyAlignment="1" applyProtection="1">
      <alignment vertical="top"/>
      <protection locked="0"/>
    </xf>
    <xf numFmtId="0" fontId="0" fillId="10" borderId="132" xfId="0" applyFont="1" applyFill="1" applyBorder="1" applyAlignment="1" applyProtection="1">
      <alignment vertical="top"/>
      <protection locked="0"/>
    </xf>
    <xf numFmtId="0" fontId="0" fillId="10" borderId="48" xfId="0" applyFill="1" applyBorder="1" applyAlignment="1" applyProtection="1">
      <alignment vertical="top" wrapText="1"/>
      <protection locked="0"/>
    </xf>
    <xf numFmtId="0" fontId="0" fillId="10" borderId="49" xfId="0" applyFill="1" applyBorder="1" applyAlignment="1" applyProtection="1">
      <alignment vertical="top" wrapText="1"/>
      <protection locked="0"/>
    </xf>
    <xf numFmtId="0" fontId="0" fillId="10" borderId="50" xfId="0" applyFill="1" applyBorder="1" applyAlignment="1" applyProtection="1">
      <alignment vertical="top" wrapText="1"/>
      <protection locked="0"/>
    </xf>
    <xf numFmtId="0" fontId="0" fillId="10" borderId="0" xfId="0" applyFill="1" applyBorder="1" applyAlignment="1" applyProtection="1">
      <alignment vertical="top" wrapText="1"/>
      <protection locked="0"/>
    </xf>
    <xf numFmtId="0" fontId="0" fillId="10" borderId="99" xfId="0" applyFill="1" applyBorder="1" applyAlignment="1" applyProtection="1">
      <alignment vertical="top" wrapText="1"/>
      <protection locked="0"/>
    </xf>
    <xf numFmtId="0" fontId="0" fillId="10" borderId="16" xfId="0" applyFill="1" applyBorder="1" applyAlignment="1" applyProtection="1">
      <alignment vertical="top" wrapText="1"/>
      <protection locked="0"/>
    </xf>
    <xf numFmtId="0" fontId="0" fillId="10" borderId="52" xfId="0" applyFill="1" applyBorder="1" applyAlignment="1" applyProtection="1">
      <alignment vertical="top" wrapText="1"/>
      <protection locked="0"/>
    </xf>
    <xf numFmtId="0" fontId="0" fillId="10" borderId="50" xfId="0" applyFill="1" applyBorder="1" applyAlignment="1" applyProtection="1">
      <alignment vertical="top" wrapText="1"/>
    </xf>
    <xf numFmtId="0" fontId="0" fillId="10" borderId="51" xfId="0" applyFill="1" applyBorder="1" applyAlignment="1" applyProtection="1">
      <alignment vertical="top" wrapText="1"/>
      <protection locked="0"/>
    </xf>
    <xf numFmtId="0" fontId="0" fillId="10" borderId="13" xfId="0" applyFill="1" applyBorder="1" applyAlignment="1" applyProtection="1">
      <alignment vertical="top" wrapText="1"/>
      <protection locked="0"/>
    </xf>
    <xf numFmtId="0" fontId="0" fillId="2" borderId="24" xfId="0" applyFill="1" applyBorder="1" applyAlignment="1" applyProtection="1">
      <alignment horizontal="left" vertical="top" wrapText="1"/>
    </xf>
    <xf numFmtId="0" fontId="0" fillId="2" borderId="0" xfId="0" applyFill="1" applyAlignment="1"/>
    <xf numFmtId="0" fontId="0" fillId="2" borderId="7" xfId="0" applyFill="1" applyBorder="1" applyAlignment="1">
      <alignment wrapText="1"/>
    </xf>
    <xf numFmtId="0" fontId="0" fillId="2" borderId="133" xfId="0" applyFill="1" applyBorder="1" applyAlignment="1">
      <alignment wrapText="1"/>
    </xf>
    <xf numFmtId="0" fontId="0" fillId="11" borderId="91" xfId="0" applyFill="1" applyBorder="1" applyAlignment="1"/>
    <xf numFmtId="0" fontId="0" fillId="2" borderId="134" xfId="0" applyFill="1" applyBorder="1" applyAlignment="1">
      <alignment wrapText="1"/>
    </xf>
    <xf numFmtId="0" fontId="0" fillId="2" borderId="133" xfId="0" applyFill="1" applyBorder="1" applyAlignment="1"/>
    <xf numFmtId="0" fontId="0" fillId="12" borderId="0" xfId="0" applyFill="1" applyAlignment="1" applyProtection="1">
      <protection locked="0"/>
    </xf>
    <xf numFmtId="0" fontId="0" fillId="12" borderId="0" xfId="0" applyFill="1" applyAlignment="1">
      <alignment wrapText="1"/>
    </xf>
    <xf numFmtId="0" fontId="0" fillId="12" borderId="0" xfId="0" applyFill="1" applyAlignment="1"/>
    <xf numFmtId="0" fontId="0" fillId="11" borderId="7" xfId="0" applyFill="1" applyBorder="1" applyAlignment="1">
      <alignment wrapText="1"/>
    </xf>
    <xf numFmtId="0" fontId="0" fillId="11" borderId="133" xfId="0" applyFill="1" applyBorder="1" applyAlignment="1">
      <alignment wrapText="1"/>
    </xf>
    <xf numFmtId="0" fontId="0" fillId="11" borderId="134" xfId="0" applyFill="1" applyBorder="1" applyAlignment="1">
      <alignment wrapText="1"/>
    </xf>
    <xf numFmtId="0" fontId="0" fillId="11" borderId="133" xfId="0" applyFill="1" applyBorder="1" applyAlignment="1"/>
    <xf numFmtId="0" fontId="0" fillId="2" borderId="91" xfId="0" applyFill="1" applyBorder="1" applyAlignment="1"/>
    <xf numFmtId="2" fontId="0" fillId="3" borderId="91" xfId="0" applyNumberFormat="1" applyFill="1" applyBorder="1" applyAlignment="1" applyProtection="1">
      <protection locked="0"/>
    </xf>
    <xf numFmtId="0" fontId="0" fillId="2" borderId="91" xfId="0" applyNumberFormat="1" applyFill="1" applyBorder="1" applyAlignment="1">
      <alignment horizontal="right"/>
    </xf>
    <xf numFmtId="0" fontId="0" fillId="3" borderId="91" xfId="0" applyFill="1" applyBorder="1" applyAlignment="1" applyProtection="1">
      <protection locked="0"/>
    </xf>
    <xf numFmtId="0" fontId="57" fillId="7" borderId="0" xfId="0" applyFont="1" applyFill="1" applyAlignment="1"/>
    <xf numFmtId="0" fontId="0" fillId="2" borderId="40" xfId="0" applyFill="1" applyBorder="1" applyAlignment="1"/>
    <xf numFmtId="0" fontId="2" fillId="2" borderId="40" xfId="0" applyFont="1" applyFill="1" applyBorder="1" applyAlignment="1"/>
    <xf numFmtId="0" fontId="2" fillId="2" borderId="98" xfId="0" applyFont="1" applyFill="1" applyBorder="1" applyAlignment="1">
      <alignment vertical="top"/>
    </xf>
    <xf numFmtId="0" fontId="0" fillId="2" borderId="66" xfId="0" applyFill="1" applyBorder="1" applyAlignment="1"/>
    <xf numFmtId="0" fontId="2" fillId="2" borderId="66" xfId="0" applyFont="1" applyFill="1" applyBorder="1" applyAlignment="1"/>
    <xf numFmtId="0" fontId="0" fillId="2" borderId="24" xfId="0" applyFill="1" applyBorder="1"/>
    <xf numFmtId="0" fontId="58" fillId="13" borderId="10" xfId="0" applyFont="1" applyFill="1" applyBorder="1" applyAlignment="1" applyProtection="1">
      <alignment horizontal="center" vertical="top"/>
    </xf>
    <xf numFmtId="0" fontId="58" fillId="13" borderId="91" xfId="0" applyFont="1" applyFill="1" applyBorder="1" applyAlignment="1" applyProtection="1">
      <alignment vertical="top" wrapText="1"/>
    </xf>
    <xf numFmtId="0" fontId="60" fillId="2" borderId="17" xfId="0" applyFont="1" applyFill="1" applyBorder="1" applyAlignment="1" applyProtection="1">
      <alignment horizontal="left" vertical="top" wrapText="1" indent="1"/>
    </xf>
    <xf numFmtId="0" fontId="60" fillId="2" borderId="14" xfId="0" applyFont="1" applyFill="1" applyBorder="1" applyAlignment="1" applyProtection="1">
      <alignment horizontal="left" vertical="top" wrapText="1" indent="1"/>
    </xf>
    <xf numFmtId="0" fontId="58" fillId="2" borderId="12" xfId="0" applyFont="1" applyFill="1" applyBorder="1" applyAlignment="1" applyProtection="1">
      <alignment vertical="top" wrapText="1"/>
    </xf>
    <xf numFmtId="0" fontId="58" fillId="2" borderId="14" xfId="0" applyFont="1" applyFill="1" applyBorder="1" applyAlignment="1" applyProtection="1">
      <alignment vertical="top" wrapText="1"/>
    </xf>
    <xf numFmtId="0" fontId="58" fillId="2" borderId="14" xfId="0" applyFont="1" applyFill="1" applyBorder="1" applyAlignment="1" applyProtection="1">
      <alignment horizontal="left" vertical="top" wrapText="1" indent="1"/>
    </xf>
    <xf numFmtId="0" fontId="63" fillId="2" borderId="14" xfId="0" applyFont="1" applyFill="1" applyBorder="1" applyAlignment="1" applyProtection="1">
      <alignment wrapText="1"/>
    </xf>
    <xf numFmtId="0" fontId="58" fillId="2" borderId="14" xfId="0" applyFont="1" applyFill="1" applyBorder="1" applyAlignment="1" applyProtection="1">
      <alignment horizontal="left" wrapText="1" indent="1"/>
    </xf>
    <xf numFmtId="0" fontId="60" fillId="2" borderId="14" xfId="0" applyFont="1" applyFill="1" applyBorder="1" applyAlignment="1" applyProtection="1">
      <alignment horizontal="left" vertical="top" wrapText="1" indent="2"/>
    </xf>
    <xf numFmtId="0" fontId="65" fillId="2" borderId="14" xfId="0" applyFont="1" applyFill="1" applyBorder="1" applyAlignment="1" applyProtection="1">
      <alignment horizontal="left" wrapText="1" indent="2"/>
    </xf>
    <xf numFmtId="0" fontId="58" fillId="2" borderId="14" xfId="0" applyFont="1" applyFill="1" applyBorder="1" applyAlignment="1" applyProtection="1">
      <alignment wrapText="1"/>
    </xf>
    <xf numFmtId="0" fontId="63" fillId="2" borderId="14" xfId="0" applyFont="1" applyFill="1" applyBorder="1" applyAlignment="1" applyProtection="1">
      <alignment horizontal="left" wrapText="1" indent="5"/>
    </xf>
    <xf numFmtId="0" fontId="65" fillId="2" borderId="14" xfId="0" applyFont="1" applyFill="1" applyBorder="1" applyAlignment="1" applyProtection="1">
      <alignment horizontal="left" wrapText="1" indent="1"/>
    </xf>
    <xf numFmtId="0" fontId="60" fillId="2" borderId="14" xfId="0" applyFont="1" applyFill="1" applyBorder="1" applyAlignment="1" applyProtection="1">
      <alignment horizontal="left" wrapText="1" indent="1"/>
    </xf>
    <xf numFmtId="0" fontId="58" fillId="2" borderId="12" xfId="0" applyFont="1" applyFill="1" applyBorder="1" applyAlignment="1" applyProtection="1">
      <alignment wrapText="1"/>
    </xf>
    <xf numFmtId="0" fontId="58" fillId="2" borderId="0" xfId="0" applyFont="1" applyFill="1" applyBorder="1" applyAlignment="1" applyProtection="1">
      <alignment wrapText="1"/>
    </xf>
    <xf numFmtId="0" fontId="65" fillId="2" borderId="0" xfId="0" applyFont="1" applyFill="1" applyBorder="1" applyAlignment="1" applyProtection="1">
      <alignment horizontal="left" vertical="top" wrapText="1" indent="2"/>
    </xf>
    <xf numFmtId="0" fontId="65" fillId="2" borderId="0" xfId="0" applyFont="1" applyFill="1" applyBorder="1" applyAlignment="1" applyProtection="1">
      <alignment horizontal="left" wrapText="1" indent="2"/>
    </xf>
    <xf numFmtId="0" fontId="65" fillId="2" borderId="17" xfId="0" applyFont="1" applyFill="1" applyBorder="1" applyAlignment="1" applyProtection="1">
      <alignment horizontal="left" wrapText="1" indent="2"/>
    </xf>
    <xf numFmtId="0" fontId="65" fillId="2" borderId="14" xfId="0" applyFont="1" applyFill="1" applyBorder="1" applyAlignment="1" applyProtection="1">
      <alignment horizontal="left" vertical="top" wrapText="1" indent="2"/>
    </xf>
    <xf numFmtId="0" fontId="58" fillId="13" borderId="91" xfId="0" applyFont="1" applyFill="1" applyBorder="1" applyAlignment="1" applyProtection="1">
      <alignment horizontal="center" vertical="top"/>
    </xf>
    <xf numFmtId="0" fontId="58" fillId="13" borderId="14" xfId="0" applyFont="1" applyFill="1" applyBorder="1" applyAlignment="1" applyProtection="1">
      <alignment horizontal="center" vertical="top"/>
    </xf>
    <xf numFmtId="0" fontId="58" fillId="13" borderId="23" xfId="0" applyFont="1" applyFill="1" applyBorder="1" applyAlignment="1" applyProtection="1">
      <alignment vertical="top" wrapText="1"/>
    </xf>
    <xf numFmtId="0" fontId="60" fillId="2" borderId="0" xfId="0" applyFont="1" applyFill="1" applyBorder="1" applyAlignment="1" applyProtection="1">
      <alignment horizontal="left" vertical="top" wrapText="1" indent="1"/>
    </xf>
    <xf numFmtId="0" fontId="58" fillId="2" borderId="0" xfId="0" applyFont="1" applyFill="1" applyBorder="1" applyAlignment="1" applyProtection="1">
      <alignment vertical="top" wrapText="1"/>
    </xf>
    <xf numFmtId="0" fontId="68" fillId="2" borderId="0" xfId="4" applyFont="1" applyFill="1" applyBorder="1" applyAlignment="1" applyProtection="1">
      <alignment horizontal="left" vertical="top" wrapText="1" indent="5"/>
    </xf>
    <xf numFmtId="0" fontId="58" fillId="2" borderId="11" xfId="0" applyFont="1" applyFill="1" applyBorder="1" applyAlignment="1" applyProtection="1">
      <alignment vertical="top" wrapText="1"/>
    </xf>
    <xf numFmtId="0" fontId="2" fillId="2" borderId="91" xfId="0" applyFont="1" applyFill="1" applyBorder="1"/>
    <xf numFmtId="0" fontId="69" fillId="13" borderId="91" xfId="0" applyFont="1" applyFill="1" applyBorder="1" applyAlignment="1" applyProtection="1">
      <alignment horizontal="center"/>
    </xf>
    <xf numFmtId="0" fontId="69" fillId="13" borderId="91" xfId="0" applyFont="1" applyFill="1" applyBorder="1" applyAlignment="1" applyProtection="1">
      <alignment wrapText="1"/>
    </xf>
    <xf numFmtId="0" fontId="69" fillId="2" borderId="91" xfId="0" applyFont="1" applyFill="1" applyBorder="1" applyAlignment="1" applyProtection="1">
      <alignment wrapText="1"/>
    </xf>
    <xf numFmtId="0" fontId="0" fillId="7" borderId="24" xfId="0" applyFill="1" applyBorder="1"/>
    <xf numFmtId="0" fontId="1" fillId="4" borderId="16" xfId="0" applyFont="1" applyFill="1" applyBorder="1" applyProtection="1"/>
    <xf numFmtId="0" fontId="1" fillId="4" borderId="16" xfId="0" applyFont="1" applyFill="1" applyBorder="1" applyAlignment="1" applyProtection="1">
      <alignment horizontal="left" vertical="top"/>
    </xf>
    <xf numFmtId="0" fontId="1" fillId="4" borderId="15" xfId="0" applyFont="1" applyFill="1" applyBorder="1" applyAlignment="1" applyProtection="1">
      <alignment horizontal="left" vertical="top"/>
    </xf>
    <xf numFmtId="0" fontId="0" fillId="7" borderId="23" xfId="0" applyFill="1" applyBorder="1"/>
    <xf numFmtId="0" fontId="1" fillId="4" borderId="98" xfId="0" applyFont="1" applyFill="1" applyBorder="1" applyAlignment="1" applyProtection="1">
      <alignment horizontal="left" vertical="top"/>
    </xf>
    <xf numFmtId="0" fontId="70" fillId="2" borderId="98" xfId="0" applyFont="1" applyFill="1" applyBorder="1" applyAlignment="1" applyProtection="1">
      <alignment horizontal="left" vertical="top"/>
    </xf>
    <xf numFmtId="0" fontId="0" fillId="4" borderId="23" xfId="0" applyFill="1" applyBorder="1" applyAlignment="1" applyProtection="1">
      <alignment horizontal="left" vertical="top"/>
    </xf>
    <xf numFmtId="0" fontId="0" fillId="7" borderId="22" xfId="0" applyFill="1" applyBorder="1"/>
    <xf numFmtId="0" fontId="1" fillId="4" borderId="18" xfId="0" applyFont="1" applyFill="1" applyBorder="1" applyAlignment="1" applyProtection="1">
      <alignment horizontal="left" vertical="top"/>
    </xf>
    <xf numFmtId="0" fontId="0" fillId="4" borderId="22" xfId="0" applyFill="1" applyBorder="1" applyAlignment="1" applyProtection="1">
      <alignment horizontal="left" vertical="top"/>
    </xf>
    <xf numFmtId="0" fontId="0" fillId="2" borderId="163" xfId="0" applyFill="1" applyBorder="1" applyAlignment="1" applyProtection="1"/>
    <xf numFmtId="0" fontId="0" fillId="2" borderId="40" xfId="0" applyFill="1" applyBorder="1" applyAlignment="1" applyProtection="1"/>
    <xf numFmtId="0" fontId="0" fillId="2" borderId="164" xfId="0" applyFill="1" applyBorder="1" applyAlignment="1" applyProtection="1"/>
    <xf numFmtId="0" fontId="2" fillId="2" borderId="165" xfId="0" applyFont="1" applyFill="1" applyBorder="1" applyProtection="1"/>
    <xf numFmtId="0" fontId="0" fillId="2" borderId="133" xfId="0" applyFill="1" applyBorder="1" applyAlignment="1" applyProtection="1"/>
    <xf numFmtId="0" fontId="0" fillId="2" borderId="98" xfId="0" applyFill="1" applyBorder="1" applyAlignment="1" applyProtection="1"/>
    <xf numFmtId="0" fontId="0" fillId="2" borderId="134" xfId="0" applyFill="1" applyBorder="1" applyAlignment="1" applyProtection="1"/>
    <xf numFmtId="0" fontId="2" fillId="2" borderId="6" xfId="0" applyFont="1" applyFill="1" applyBorder="1" applyProtection="1"/>
    <xf numFmtId="0" fontId="0" fillId="2" borderId="166" xfId="0" applyFill="1" applyBorder="1" applyAlignment="1" applyProtection="1"/>
    <xf numFmtId="0" fontId="0" fillId="2" borderId="167" xfId="0" applyFill="1" applyBorder="1" applyAlignment="1" applyProtection="1"/>
    <xf numFmtId="0" fontId="0" fillId="2" borderId="168" xfId="0" applyFill="1" applyBorder="1" applyAlignment="1" applyProtection="1"/>
    <xf numFmtId="0" fontId="2" fillId="2" borderId="3" xfId="0" applyFont="1" applyFill="1" applyBorder="1" applyAlignment="1" applyProtection="1">
      <alignment vertical="top"/>
    </xf>
    <xf numFmtId="0" fontId="0" fillId="2" borderId="0" xfId="0" applyFill="1" applyAlignment="1" applyProtection="1">
      <alignment horizontal="center"/>
    </xf>
    <xf numFmtId="0" fontId="0" fillId="2" borderId="23" xfId="0" applyFill="1" applyBorder="1"/>
    <xf numFmtId="0" fontId="0" fillId="2" borderId="22" xfId="0" applyFill="1" applyBorder="1"/>
    <xf numFmtId="0" fontId="63" fillId="13" borderId="91" xfId="0" applyFont="1" applyFill="1" applyBorder="1" applyAlignment="1" applyProtection="1">
      <alignment horizontal="center" vertical="top"/>
    </xf>
    <xf numFmtId="0" fontId="58" fillId="13" borderId="91" xfId="0" applyFont="1" applyFill="1" applyBorder="1" applyAlignment="1" applyProtection="1">
      <alignment wrapText="1"/>
    </xf>
    <xf numFmtId="0" fontId="60" fillId="13" borderId="24" xfId="0" applyFont="1" applyFill="1" applyBorder="1" applyAlignment="1" applyProtection="1">
      <alignment horizontal="left" vertical="top" wrapText="1" indent="1"/>
    </xf>
    <xf numFmtId="0" fontId="60" fillId="13" borderId="23" xfId="0" applyFont="1" applyFill="1" applyBorder="1" applyAlignment="1" applyProtection="1">
      <alignment horizontal="left" vertical="top" wrapText="1" indent="1"/>
    </xf>
    <xf numFmtId="0" fontId="58" fillId="13" borderId="22" xfId="0" applyFont="1" applyFill="1" applyBorder="1" applyAlignment="1" applyProtection="1">
      <alignment vertical="top" wrapText="1"/>
    </xf>
    <xf numFmtId="0" fontId="66" fillId="13" borderId="91" xfId="0" applyFont="1" applyFill="1" applyBorder="1" applyAlignment="1" applyProtection="1">
      <alignment vertical="top" wrapText="1"/>
    </xf>
    <xf numFmtId="0" fontId="58" fillId="2" borderId="24" xfId="0" applyFont="1" applyFill="1" applyBorder="1" applyAlignment="1" applyProtection="1">
      <alignment vertical="top" wrapText="1"/>
    </xf>
    <xf numFmtId="0" fontId="60" fillId="2" borderId="23" xfId="0" applyFont="1" applyFill="1" applyBorder="1" applyAlignment="1" applyProtection="1">
      <alignment horizontal="left" vertical="top" wrapText="1" indent="1"/>
    </xf>
    <xf numFmtId="0" fontId="58" fillId="2" borderId="22" xfId="0" applyFont="1" applyFill="1" applyBorder="1" applyAlignment="1" applyProtection="1">
      <alignment vertical="top" wrapText="1"/>
    </xf>
    <xf numFmtId="0" fontId="60" fillId="2" borderId="24" xfId="0" applyFont="1" applyFill="1" applyBorder="1" applyAlignment="1" applyProtection="1">
      <alignment horizontal="left" vertical="top" wrapText="1" indent="1"/>
    </xf>
    <xf numFmtId="0" fontId="58" fillId="2" borderId="23" xfId="0" applyFont="1" applyFill="1" applyBorder="1" applyAlignment="1" applyProtection="1">
      <alignment vertical="top" wrapText="1"/>
    </xf>
    <xf numFmtId="0" fontId="1" fillId="4" borderId="17" xfId="0" applyFont="1" applyFill="1" applyBorder="1" applyProtection="1"/>
    <xf numFmtId="0" fontId="0" fillId="4" borderId="16" xfId="0" applyFill="1" applyBorder="1" applyAlignment="1" applyProtection="1">
      <alignment horizontal="center" vertical="top"/>
    </xf>
    <xf numFmtId="0" fontId="0" fillId="4" borderId="16" xfId="0" applyFill="1" applyBorder="1" applyAlignment="1" applyProtection="1">
      <alignment horizontal="left" vertical="top"/>
    </xf>
    <xf numFmtId="0" fontId="0" fillId="4" borderId="15" xfId="0" applyFill="1" applyBorder="1" applyAlignment="1" applyProtection="1">
      <alignment horizontal="left" vertical="top"/>
    </xf>
    <xf numFmtId="0" fontId="1" fillId="4" borderId="12" xfId="0" applyFont="1" applyFill="1" applyBorder="1" applyProtection="1"/>
    <xf numFmtId="0" fontId="1" fillId="4" borderId="11" xfId="0" applyFont="1" applyFill="1" applyBorder="1" applyProtection="1"/>
    <xf numFmtId="0" fontId="1" fillId="4" borderId="11" xfId="0" applyFont="1" applyFill="1" applyBorder="1" applyAlignment="1" applyProtection="1">
      <alignment horizontal="center"/>
    </xf>
    <xf numFmtId="0" fontId="1" fillId="4" borderId="162" xfId="0" applyFont="1" applyFill="1" applyBorder="1" applyProtection="1"/>
    <xf numFmtId="0" fontId="1" fillId="4" borderId="137" xfId="0" applyFont="1" applyFill="1" applyBorder="1" applyAlignment="1" applyProtection="1">
      <alignment horizontal="left" vertical="top"/>
    </xf>
    <xf numFmtId="0" fontId="1" fillId="4" borderId="30" xfId="0" applyFont="1" applyFill="1" applyBorder="1" applyAlignment="1" applyProtection="1">
      <alignment horizontal="left" vertical="top"/>
    </xf>
    <xf numFmtId="0" fontId="0" fillId="2" borderId="173" xfId="0" applyFill="1" applyBorder="1" applyAlignment="1" applyProtection="1"/>
    <xf numFmtId="0" fontId="0" fillId="2" borderId="100" xfId="0" applyFill="1" applyBorder="1" applyAlignment="1" applyProtection="1"/>
    <xf numFmtId="0" fontId="0" fillId="2" borderId="174" xfId="0" applyFill="1" applyBorder="1" applyAlignment="1" applyProtection="1"/>
    <xf numFmtId="0" fontId="0" fillId="2" borderId="0" xfId="0" applyFont="1" applyFill="1"/>
    <xf numFmtId="0" fontId="58" fillId="13" borderId="91" xfId="0" applyFont="1" applyFill="1" applyBorder="1" applyAlignment="1">
      <alignment horizontal="center" vertical="top"/>
    </xf>
    <xf numFmtId="0" fontId="58" fillId="13" borderId="91" xfId="0" applyFont="1" applyFill="1" applyBorder="1" applyAlignment="1">
      <alignment vertical="top" wrapText="1"/>
    </xf>
    <xf numFmtId="0" fontId="58" fillId="2" borderId="24" xfId="0" applyFont="1" applyFill="1" applyBorder="1" applyAlignment="1">
      <alignment horizontal="left" vertical="top" wrapText="1" indent="1"/>
    </xf>
    <xf numFmtId="0" fontId="58" fillId="2" borderId="23" xfId="0" applyFont="1" applyFill="1" applyBorder="1" applyAlignment="1">
      <alignment horizontal="left" vertical="top" wrapText="1" indent="1"/>
    </xf>
    <xf numFmtId="0" fontId="58" fillId="2" borderId="22" xfId="0" applyFont="1" applyFill="1" applyBorder="1" applyAlignment="1">
      <alignment vertical="top" wrapText="1"/>
    </xf>
    <xf numFmtId="0" fontId="58" fillId="13" borderId="24" xfId="0" applyFont="1" applyFill="1" applyBorder="1" applyAlignment="1">
      <alignment horizontal="left" vertical="top" wrapText="1" indent="1"/>
    </xf>
    <xf numFmtId="0" fontId="58" fillId="13" borderId="23" xfId="0" applyFont="1" applyFill="1" applyBorder="1" applyAlignment="1">
      <alignment horizontal="left" vertical="top" wrapText="1" indent="1"/>
    </xf>
    <xf numFmtId="0" fontId="58" fillId="13" borderId="22" xfId="0" applyFont="1" applyFill="1" applyBorder="1" applyAlignment="1">
      <alignment horizontal="left" vertical="top" wrapText="1" indent="1"/>
    </xf>
    <xf numFmtId="0" fontId="0" fillId="7" borderId="0" xfId="0" applyFont="1" applyFill="1"/>
    <xf numFmtId="0" fontId="0" fillId="4" borderId="23" xfId="0" applyFont="1" applyFill="1" applyBorder="1" applyAlignment="1" applyProtection="1">
      <alignment horizontal="left" vertical="top"/>
    </xf>
    <xf numFmtId="0" fontId="0" fillId="4" borderId="22" xfId="0" applyFont="1" applyFill="1" applyBorder="1" applyAlignment="1" applyProtection="1">
      <alignment horizontal="left" vertical="top"/>
    </xf>
    <xf numFmtId="0" fontId="0" fillId="2" borderId="173" xfId="0" applyFont="1" applyFill="1" applyBorder="1" applyAlignment="1" applyProtection="1"/>
    <xf numFmtId="0" fontId="0" fillId="2" borderId="100" xfId="0" applyFont="1" applyFill="1" applyBorder="1" applyAlignment="1" applyProtection="1"/>
    <xf numFmtId="0" fontId="0" fillId="2" borderId="174" xfId="0" applyFont="1" applyFill="1" applyBorder="1" applyAlignment="1" applyProtection="1"/>
    <xf numFmtId="0" fontId="0" fillId="2" borderId="133" xfId="0" applyFont="1" applyFill="1" applyBorder="1" applyAlignment="1" applyProtection="1"/>
    <xf numFmtId="0" fontId="0" fillId="2" borderId="98" xfId="0" applyFont="1" applyFill="1" applyBorder="1" applyAlignment="1" applyProtection="1"/>
    <xf numFmtId="0" fontId="0" fillId="2" borderId="134" xfId="0" applyFont="1" applyFill="1" applyBorder="1" applyAlignment="1" applyProtection="1"/>
    <xf numFmtId="0" fontId="0" fillId="2" borderId="166" xfId="0" applyFont="1" applyFill="1" applyBorder="1" applyAlignment="1" applyProtection="1"/>
    <xf numFmtId="0" fontId="0" fillId="2" borderId="167" xfId="0" applyFont="1" applyFill="1" applyBorder="1" applyAlignment="1" applyProtection="1"/>
    <xf numFmtId="0" fontId="58" fillId="13" borderId="91" xfId="0" applyFont="1" applyFill="1" applyBorder="1" applyAlignment="1" applyProtection="1">
      <alignment horizontal="left" vertical="top"/>
    </xf>
    <xf numFmtId="0" fontId="58" fillId="13" borderId="91" xfId="0" applyFont="1" applyFill="1" applyBorder="1" applyAlignment="1" applyProtection="1">
      <alignment horizontal="left" vertical="top" wrapText="1"/>
    </xf>
    <xf numFmtId="0" fontId="58" fillId="2" borderId="23" xfId="0" applyFont="1" applyFill="1" applyBorder="1" applyAlignment="1" applyProtection="1">
      <alignment horizontal="left" vertical="top" wrapText="1"/>
    </xf>
    <xf numFmtId="0" fontId="58" fillId="2" borderId="22" xfId="0" applyFont="1" applyFill="1" applyBorder="1" applyAlignment="1" applyProtection="1">
      <alignment horizontal="left" vertical="top" wrapText="1"/>
    </xf>
    <xf numFmtId="0" fontId="69" fillId="13" borderId="22" xfId="0" applyFont="1" applyFill="1" applyBorder="1" applyAlignment="1" applyProtection="1">
      <alignment horizontal="center"/>
    </xf>
    <xf numFmtId="0" fontId="70" fillId="2" borderId="100" xfId="0" applyFont="1" applyFill="1" applyBorder="1" applyAlignment="1" applyProtection="1">
      <alignment vertical="top"/>
    </xf>
    <xf numFmtId="0" fontId="70" fillId="2" borderId="138" xfId="0" applyFont="1" applyFill="1" applyBorder="1" applyAlignment="1" applyProtection="1">
      <alignment vertical="top"/>
    </xf>
    <xf numFmtId="0" fontId="9" fillId="4" borderId="135" xfId="0" applyFont="1" applyFill="1" applyBorder="1" applyAlignment="1" applyProtection="1">
      <alignment vertical="top"/>
    </xf>
    <xf numFmtId="0" fontId="9" fillId="4" borderId="90" xfId="0" applyFont="1" applyFill="1" applyBorder="1" applyAlignment="1" applyProtection="1">
      <alignment vertical="top"/>
    </xf>
    <xf numFmtId="0" fontId="9" fillId="4" borderId="18" xfId="0" applyFont="1" applyFill="1" applyBorder="1" applyAlignment="1" applyProtection="1">
      <alignment vertical="top"/>
    </xf>
    <xf numFmtId="0" fontId="0" fillId="2" borderId="100" xfId="0" applyFill="1" applyBorder="1" applyAlignment="1" applyProtection="1">
      <alignment vertical="top" wrapText="1"/>
    </xf>
    <xf numFmtId="0" fontId="0" fillId="2" borderId="174" xfId="0" applyFill="1" applyBorder="1" applyAlignment="1" applyProtection="1">
      <alignment vertical="top" wrapText="1"/>
    </xf>
    <xf numFmtId="0" fontId="0" fillId="2" borderId="98" xfId="0" applyFill="1" applyBorder="1" applyAlignment="1" applyProtection="1">
      <alignment vertical="top" wrapText="1"/>
    </xf>
    <xf numFmtId="0" fontId="0" fillId="2" borderId="134" xfId="0" applyFill="1" applyBorder="1" applyAlignment="1" applyProtection="1">
      <alignment vertical="top" wrapText="1"/>
    </xf>
    <xf numFmtId="0" fontId="0" fillId="2" borderId="167" xfId="0" applyFill="1" applyBorder="1" applyAlignment="1" applyProtection="1">
      <alignment vertical="top" wrapText="1"/>
    </xf>
    <xf numFmtId="0" fontId="0" fillId="2" borderId="168" xfId="0" applyFill="1" applyBorder="1" applyAlignment="1" applyProtection="1">
      <alignment vertical="top" wrapText="1"/>
    </xf>
    <xf numFmtId="0" fontId="71" fillId="2" borderId="169" xfId="0" applyFont="1" applyFill="1" applyBorder="1" applyAlignment="1" applyProtection="1"/>
    <xf numFmtId="0" fontId="71" fillId="2" borderId="170" xfId="0" applyFont="1" applyFill="1" applyBorder="1" applyAlignment="1" applyProtection="1"/>
    <xf numFmtId="0" fontId="71" fillId="2" borderId="171" xfId="0" applyFont="1" applyFill="1" applyBorder="1" applyAlignment="1" applyProtection="1"/>
    <xf numFmtId="0" fontId="0" fillId="10" borderId="134" xfId="0" applyFill="1" applyBorder="1" applyAlignment="1" applyProtection="1">
      <protection locked="0"/>
    </xf>
    <xf numFmtId="0" fontId="0" fillId="14" borderId="134" xfId="0" applyFill="1" applyBorder="1" applyAlignment="1" applyProtection="1">
      <protection locked="0"/>
    </xf>
    <xf numFmtId="0" fontId="0" fillId="10" borderId="22" xfId="0" applyFill="1" applyBorder="1" applyProtection="1">
      <protection locked="0"/>
    </xf>
    <xf numFmtId="0" fontId="0" fillId="10" borderId="23" xfId="0" applyFill="1" applyBorder="1" applyProtection="1">
      <protection locked="0"/>
    </xf>
    <xf numFmtId="0" fontId="0" fillId="10" borderId="24" xfId="0" applyFill="1" applyBorder="1" applyProtection="1">
      <protection locked="0"/>
    </xf>
    <xf numFmtId="0" fontId="0" fillId="10" borderId="24" xfId="0" applyFill="1" applyBorder="1"/>
    <xf numFmtId="0" fontId="0" fillId="10" borderId="22" xfId="0" applyFont="1" applyFill="1" applyBorder="1" applyProtection="1">
      <protection locked="0"/>
    </xf>
    <xf numFmtId="0" fontId="0" fillId="10" borderId="23" xfId="0" applyFont="1" applyFill="1" applyBorder="1" applyProtection="1">
      <protection locked="0"/>
    </xf>
    <xf numFmtId="0" fontId="0" fillId="10" borderId="24" xfId="0" applyFont="1" applyFill="1" applyBorder="1" applyProtection="1">
      <protection locked="0"/>
    </xf>
    <xf numFmtId="0" fontId="25" fillId="2" borderId="0" xfId="0" applyFont="1" applyFill="1" applyAlignment="1">
      <alignment horizontal="center" vertical="center"/>
    </xf>
    <xf numFmtId="0" fontId="55" fillId="2" borderId="0" xfId="0" applyFont="1" applyFill="1" applyAlignment="1">
      <alignment horizontal="center" vertical="center"/>
    </xf>
    <xf numFmtId="0" fontId="47" fillId="2" borderId="0" xfId="0" applyFont="1" applyFill="1" applyAlignment="1">
      <alignment horizontal="center" vertical="center"/>
    </xf>
    <xf numFmtId="0" fontId="45" fillId="2" borderId="0" xfId="0" applyFont="1" applyFill="1" applyAlignment="1">
      <alignment horizontal="center" vertical="center"/>
    </xf>
    <xf numFmtId="0" fontId="46" fillId="2" borderId="0" xfId="0" applyFont="1" applyFill="1" applyBorder="1" applyAlignment="1" applyProtection="1">
      <alignment horizontal="left" vertical="top"/>
    </xf>
    <xf numFmtId="0" fontId="45" fillId="2" borderId="0" xfId="0" applyFont="1" applyFill="1" applyAlignment="1" applyProtection="1">
      <alignment horizontal="left" vertical="top" wrapText="1"/>
    </xf>
    <xf numFmtId="0" fontId="2" fillId="2" borderId="84" xfId="0" applyFont="1" applyFill="1" applyBorder="1" applyAlignment="1" applyProtection="1">
      <alignment horizontal="left" vertical="top" wrapText="1"/>
    </xf>
    <xf numFmtId="0" fontId="2" fillId="2" borderId="89" xfId="0" applyFont="1" applyFill="1" applyBorder="1" applyAlignment="1" applyProtection="1">
      <alignment horizontal="left" vertical="top" wrapText="1"/>
    </xf>
    <xf numFmtId="0" fontId="0" fillId="2" borderId="134" xfId="0" applyFill="1" applyBorder="1" applyAlignment="1" applyProtection="1">
      <alignment horizontal="left" vertical="top"/>
    </xf>
    <xf numFmtId="0" fontId="0" fillId="2" borderId="98" xfId="0" applyFill="1" applyBorder="1" applyAlignment="1" applyProtection="1">
      <alignment horizontal="left" vertical="top"/>
    </xf>
    <xf numFmtId="0" fontId="0" fillId="2" borderId="133" xfId="0" applyFill="1" applyBorder="1" applyAlignment="1" applyProtection="1">
      <alignment horizontal="left" vertical="top"/>
    </xf>
    <xf numFmtId="15" fontId="0" fillId="3" borderId="83" xfId="0" applyNumberFormat="1" applyFill="1" applyBorder="1" applyAlignment="1" applyProtection="1">
      <alignment horizontal="center" vertical="top"/>
      <protection locked="0"/>
    </xf>
    <xf numFmtId="15" fontId="0" fillId="3" borderId="84" xfId="0" applyNumberFormat="1" applyFill="1" applyBorder="1" applyAlignment="1" applyProtection="1">
      <alignment horizontal="center" vertical="top"/>
      <protection locked="0"/>
    </xf>
    <xf numFmtId="15" fontId="0" fillId="3" borderId="86" xfId="0" applyNumberFormat="1" applyFill="1" applyBorder="1" applyAlignment="1" applyProtection="1">
      <alignment horizontal="center" vertical="top"/>
      <protection locked="0"/>
    </xf>
    <xf numFmtId="15" fontId="0" fillId="3" borderId="130" xfId="0" applyNumberFormat="1" applyFill="1" applyBorder="1" applyAlignment="1" applyProtection="1">
      <alignment horizontal="center" vertical="top"/>
      <protection locked="0"/>
    </xf>
    <xf numFmtId="0" fontId="6" fillId="2" borderId="125" xfId="0" applyFont="1" applyFill="1" applyBorder="1" applyAlignment="1" applyProtection="1">
      <alignment horizontal="center" vertical="top"/>
    </xf>
    <xf numFmtId="0" fontId="6" fillId="2" borderId="126" xfId="0" applyFont="1" applyFill="1" applyBorder="1" applyAlignment="1" applyProtection="1">
      <alignment horizontal="center" vertical="top"/>
    </xf>
    <xf numFmtId="0" fontId="48" fillId="2" borderId="142" xfId="0" applyFont="1" applyFill="1" applyBorder="1" applyAlignment="1" applyProtection="1">
      <alignment horizontal="left" vertical="center" wrapText="1"/>
    </xf>
    <xf numFmtId="0" fontId="48" fillId="2" borderId="141" xfId="0" applyFont="1" applyFill="1" applyBorder="1" applyAlignment="1" applyProtection="1">
      <alignment horizontal="left" vertical="center" wrapText="1"/>
    </xf>
    <xf numFmtId="0" fontId="48" fillId="2" borderId="142" xfId="0" applyFont="1" applyFill="1" applyBorder="1" applyAlignment="1" applyProtection="1">
      <alignment horizontal="left" vertical="center"/>
    </xf>
    <xf numFmtId="0" fontId="48" fillId="2" borderId="141" xfId="0" applyFont="1" applyFill="1" applyBorder="1" applyAlignment="1" applyProtection="1">
      <alignment horizontal="left" vertical="center"/>
    </xf>
    <xf numFmtId="0" fontId="50" fillId="2" borderId="8" xfId="0" applyFont="1" applyFill="1" applyBorder="1" applyAlignment="1" applyProtection="1">
      <alignment horizontal="left" vertical="top" wrapText="1"/>
    </xf>
    <xf numFmtId="0" fontId="50" fillId="2" borderId="9" xfId="0" applyFont="1" applyFill="1" applyBorder="1" applyAlignment="1" applyProtection="1">
      <alignment horizontal="left" vertical="top"/>
    </xf>
    <xf numFmtId="0" fontId="2" fillId="2" borderId="130" xfId="0" applyFont="1" applyFill="1" applyBorder="1" applyAlignment="1" applyProtection="1">
      <alignment horizontal="left" vertical="top" wrapText="1"/>
    </xf>
    <xf numFmtId="0" fontId="2" fillId="2" borderId="131" xfId="0" applyFont="1" applyFill="1" applyBorder="1" applyAlignment="1" applyProtection="1">
      <alignment horizontal="left" vertical="top" wrapText="1"/>
    </xf>
    <xf numFmtId="0" fontId="0" fillId="2" borderId="22" xfId="0" applyFill="1" applyBorder="1" applyAlignment="1" applyProtection="1">
      <alignment horizontal="left" vertical="top" wrapText="1"/>
    </xf>
    <xf numFmtId="0" fontId="0" fillId="2" borderId="23" xfId="0" applyFill="1" applyBorder="1" applyAlignment="1" applyProtection="1">
      <alignment horizontal="left" vertical="top" wrapText="1"/>
    </xf>
    <xf numFmtId="0" fontId="0" fillId="2" borderId="24" xfId="0" applyFill="1" applyBorder="1" applyAlignment="1" applyProtection="1">
      <alignment horizontal="left" vertical="top" wrapText="1"/>
    </xf>
    <xf numFmtId="0" fontId="30" fillId="3" borderId="33" xfId="0" applyFont="1" applyFill="1" applyBorder="1" applyAlignment="1" applyProtection="1">
      <alignment horizontal="left" vertical="top"/>
      <protection locked="0"/>
    </xf>
    <xf numFmtId="0" fontId="30" fillId="3" borderId="32" xfId="0" applyFont="1" applyFill="1" applyBorder="1" applyAlignment="1" applyProtection="1">
      <alignment horizontal="left" vertical="top"/>
      <protection locked="0"/>
    </xf>
    <xf numFmtId="0" fontId="30" fillId="3" borderId="34" xfId="0" applyFont="1" applyFill="1" applyBorder="1" applyAlignment="1" applyProtection="1">
      <alignment horizontal="left" vertical="top"/>
      <protection locked="0"/>
    </xf>
    <xf numFmtId="0" fontId="28" fillId="2" borderId="23" xfId="0" applyFont="1" applyFill="1" applyBorder="1" applyAlignment="1" applyProtection="1">
      <alignment horizontal="left" vertical="top" wrapText="1"/>
    </xf>
    <xf numFmtId="0" fontId="28" fillId="2" borderId="24" xfId="0" applyFont="1" applyFill="1" applyBorder="1" applyAlignment="1" applyProtection="1">
      <alignment horizontal="left" vertical="top" wrapText="1"/>
    </xf>
    <xf numFmtId="0" fontId="0" fillId="2" borderId="25" xfId="0" applyFill="1" applyBorder="1" applyAlignment="1" applyProtection="1">
      <alignment horizontal="left" vertical="top"/>
    </xf>
    <xf numFmtId="0" fontId="0" fillId="2" borderId="26" xfId="0" applyFill="1" applyBorder="1" applyAlignment="1" applyProtection="1">
      <alignment horizontal="left" vertical="top"/>
    </xf>
    <xf numFmtId="0" fontId="0" fillId="2" borderId="35" xfId="0" applyFill="1" applyBorder="1" applyAlignment="1" applyProtection="1">
      <alignment horizontal="left" vertical="top"/>
    </xf>
    <xf numFmtId="0" fontId="0" fillId="2" borderId="12" xfId="0" applyFill="1" applyBorder="1" applyAlignment="1" applyProtection="1">
      <alignment horizontal="left" vertical="top" wrapText="1"/>
    </xf>
    <xf numFmtId="0" fontId="0" fillId="2" borderId="14" xfId="0" applyFill="1" applyBorder="1" applyAlignment="1" applyProtection="1">
      <alignment horizontal="left" vertical="top" wrapText="1"/>
    </xf>
    <xf numFmtId="0" fontId="0" fillId="2" borderId="17" xfId="0" applyFill="1" applyBorder="1" applyAlignment="1" applyProtection="1">
      <alignment horizontal="left" vertical="top" wrapText="1"/>
    </xf>
    <xf numFmtId="0" fontId="28" fillId="2" borderId="8" xfId="0" applyFont="1" applyFill="1" applyBorder="1" applyAlignment="1" applyProtection="1">
      <alignment horizontal="left" vertical="top" wrapText="1"/>
    </xf>
    <xf numFmtId="0" fontId="28" fillId="2" borderId="9" xfId="0" applyFont="1" applyFill="1" applyBorder="1" applyAlignment="1" applyProtection="1">
      <alignment horizontal="left" vertical="top" wrapText="1"/>
    </xf>
    <xf numFmtId="0" fontId="27" fillId="2" borderId="22" xfId="0" applyFont="1" applyFill="1" applyBorder="1" applyAlignment="1" applyProtection="1">
      <alignment horizontal="left" vertical="top" wrapText="1"/>
    </xf>
    <xf numFmtId="0" fontId="27" fillId="2" borderId="23" xfId="0" applyFont="1" applyFill="1" applyBorder="1" applyAlignment="1" applyProtection="1">
      <alignment horizontal="left" vertical="top" wrapText="1"/>
    </xf>
    <xf numFmtId="0" fontId="37" fillId="8" borderId="112" xfId="0" applyFont="1" applyFill="1" applyBorder="1" applyAlignment="1" applyProtection="1">
      <alignment horizontal="center" vertical="top" wrapText="1"/>
    </xf>
    <xf numFmtId="0" fontId="37" fillId="8" borderId="113" xfId="0" applyFont="1" applyFill="1" applyBorder="1" applyAlignment="1" applyProtection="1">
      <alignment horizontal="center" vertical="top" wrapText="1"/>
    </xf>
    <xf numFmtId="0" fontId="2" fillId="2" borderId="83" xfId="0" applyFont="1" applyFill="1" applyBorder="1" applyAlignment="1" applyProtection="1">
      <alignment horizontal="left" vertical="top" wrapText="1"/>
    </xf>
    <xf numFmtId="0" fontId="6" fillId="2" borderId="42" xfId="0" applyFont="1" applyFill="1" applyBorder="1" applyAlignment="1" applyProtection="1">
      <alignment horizontal="left" vertical="top" wrapText="1"/>
    </xf>
    <xf numFmtId="0" fontId="6" fillId="2" borderId="11" xfId="0" applyFont="1" applyFill="1" applyBorder="1" applyAlignment="1" applyProtection="1">
      <alignment horizontal="left" vertical="top" wrapText="1"/>
    </xf>
    <xf numFmtId="0" fontId="6" fillId="2" borderId="139" xfId="0" applyFont="1" applyFill="1" applyBorder="1" applyAlignment="1" applyProtection="1">
      <alignment horizontal="left" vertical="top" wrapText="1"/>
    </xf>
    <xf numFmtId="0" fontId="28" fillId="2" borderId="22" xfId="0" applyFont="1" applyFill="1" applyBorder="1" applyAlignment="1" applyProtection="1">
      <alignment horizontal="left" vertical="top" wrapText="1"/>
    </xf>
    <xf numFmtId="0" fontId="27" fillId="2" borderId="24" xfId="0" applyFont="1" applyFill="1" applyBorder="1" applyAlignment="1" applyProtection="1">
      <alignment horizontal="left" vertical="top" wrapText="1"/>
    </xf>
    <xf numFmtId="0" fontId="37" fillId="8" borderId="120" xfId="0" applyFont="1" applyFill="1" applyBorder="1" applyAlignment="1" applyProtection="1">
      <alignment horizontal="center" vertical="top" wrapText="1"/>
    </xf>
    <xf numFmtId="0" fontId="37" fillId="8" borderId="121" xfId="0" applyFont="1" applyFill="1" applyBorder="1" applyAlignment="1" applyProtection="1">
      <alignment horizontal="center" vertical="top" wrapText="1"/>
    </xf>
    <xf numFmtId="0" fontId="0" fillId="2" borderId="27" xfId="0" applyFill="1" applyBorder="1" applyAlignment="1" applyProtection="1">
      <alignment horizontal="left" vertical="top"/>
    </xf>
    <xf numFmtId="0" fontId="0" fillId="2" borderId="28" xfId="0" applyFill="1" applyBorder="1" applyAlignment="1" applyProtection="1">
      <alignment horizontal="left" vertical="top"/>
    </xf>
    <xf numFmtId="0" fontId="0" fillId="2" borderId="36" xfId="0" applyFill="1" applyBorder="1" applyAlignment="1" applyProtection="1">
      <alignment horizontal="left" vertical="top"/>
    </xf>
    <xf numFmtId="0" fontId="27" fillId="2" borderId="22" xfId="0" applyFont="1" applyFill="1" applyBorder="1" applyAlignment="1" applyProtection="1">
      <alignment horizontal="left" vertical="top"/>
    </xf>
    <xf numFmtId="0" fontId="27" fillId="2" borderId="23" xfId="0" applyFont="1" applyFill="1" applyBorder="1" applyAlignment="1" applyProtection="1">
      <alignment horizontal="left" vertical="top"/>
    </xf>
    <xf numFmtId="0" fontId="27" fillId="2" borderId="24" xfId="0" applyFont="1" applyFill="1" applyBorder="1" applyAlignment="1" applyProtection="1">
      <alignment horizontal="left" vertical="top"/>
    </xf>
    <xf numFmtId="0" fontId="0" fillId="2" borderId="23" xfId="0" applyFill="1" applyBorder="1" applyAlignment="1" applyProtection="1">
      <alignment horizontal="left" vertical="top"/>
    </xf>
    <xf numFmtId="0" fontId="0" fillId="2" borderId="24" xfId="0" applyFill="1" applyBorder="1" applyAlignment="1" applyProtection="1">
      <alignment horizontal="left" vertical="top"/>
    </xf>
    <xf numFmtId="0" fontId="0" fillId="8" borderId="94" xfId="0" applyFill="1" applyBorder="1" applyAlignment="1" applyProtection="1">
      <alignment horizontal="left" vertical="top"/>
    </xf>
    <xf numFmtId="0" fontId="0" fillId="8" borderId="95" xfId="0" applyFill="1" applyBorder="1" applyAlignment="1" applyProtection="1">
      <alignment horizontal="left" vertical="top"/>
    </xf>
    <xf numFmtId="0" fontId="14" fillId="4" borderId="33" xfId="0" quotePrefix="1" applyFont="1" applyFill="1" applyBorder="1" applyAlignment="1" applyProtection="1">
      <alignment horizontal="left" vertical="top"/>
    </xf>
    <xf numFmtId="0" fontId="14" fillId="4" borderId="32" xfId="0" quotePrefix="1" applyFont="1" applyFill="1" applyBorder="1" applyAlignment="1" applyProtection="1">
      <alignment horizontal="left" vertical="top"/>
    </xf>
    <xf numFmtId="0" fontId="14" fillId="4" borderId="34" xfId="0" quotePrefix="1" applyFont="1" applyFill="1" applyBorder="1" applyAlignment="1" applyProtection="1">
      <alignment horizontal="left" vertical="top"/>
    </xf>
    <xf numFmtId="0" fontId="0" fillId="2" borderId="19" xfId="0" applyFill="1" applyBorder="1" applyAlignment="1" applyProtection="1">
      <alignment horizontal="left" vertical="top"/>
    </xf>
    <xf numFmtId="0" fontId="32" fillId="2" borderId="22" xfId="0" applyFont="1" applyFill="1" applyBorder="1" applyAlignment="1" applyProtection="1">
      <alignment horizontal="left" vertical="top" wrapText="1"/>
    </xf>
    <xf numFmtId="0" fontId="28" fillId="2" borderId="23" xfId="0" applyFont="1" applyFill="1" applyBorder="1" applyAlignment="1" applyProtection="1">
      <alignment horizontal="left" vertical="top"/>
    </xf>
    <xf numFmtId="0" fontId="0" fillId="2" borderId="22" xfId="0" applyFill="1" applyBorder="1" applyAlignment="1" applyProtection="1">
      <alignment horizontal="left" vertical="top"/>
    </xf>
    <xf numFmtId="0" fontId="0" fillId="2" borderId="31" xfId="0" applyFill="1" applyBorder="1" applyAlignment="1" applyProtection="1">
      <alignment horizontal="left" vertical="top"/>
    </xf>
    <xf numFmtId="0" fontId="0" fillId="2" borderId="47" xfId="0" applyFill="1" applyBorder="1" applyAlignment="1" applyProtection="1">
      <alignment horizontal="left" vertical="top"/>
    </xf>
    <xf numFmtId="0" fontId="28" fillId="2" borderId="24" xfId="0" applyFont="1" applyFill="1" applyBorder="1" applyAlignment="1" applyProtection="1">
      <alignment horizontal="left" vertical="top"/>
    </xf>
    <xf numFmtId="0" fontId="0" fillId="8" borderId="110" xfId="0" applyFill="1" applyBorder="1" applyAlignment="1" applyProtection="1">
      <alignment horizontal="left" vertical="top"/>
    </xf>
    <xf numFmtId="0" fontId="0" fillId="8" borderId="14" xfId="0" applyFill="1" applyBorder="1" applyAlignment="1" applyProtection="1">
      <alignment horizontal="left" vertical="top"/>
    </xf>
    <xf numFmtId="0" fontId="0" fillId="8" borderId="17" xfId="0" applyFill="1" applyBorder="1" applyAlignment="1" applyProtection="1">
      <alignment horizontal="left" vertical="top"/>
    </xf>
    <xf numFmtId="0" fontId="0" fillId="8" borderId="12" xfId="0" applyFill="1" applyBorder="1" applyAlignment="1" applyProtection="1">
      <alignment horizontal="left" vertical="top"/>
    </xf>
    <xf numFmtId="0" fontId="21" fillId="2" borderId="22" xfId="0" applyFont="1" applyFill="1" applyBorder="1" applyAlignment="1" applyProtection="1">
      <alignment horizontal="left" vertical="top" wrapText="1"/>
    </xf>
    <xf numFmtId="0" fontId="21" fillId="2" borderId="23" xfId="0" applyFont="1" applyFill="1" applyBorder="1" applyAlignment="1" applyProtection="1">
      <alignment horizontal="left" vertical="top" wrapText="1"/>
    </xf>
    <xf numFmtId="0" fontId="21" fillId="2" borderId="24" xfId="0" applyFont="1" applyFill="1" applyBorder="1" applyAlignment="1" applyProtection="1">
      <alignment horizontal="left" vertical="top" wrapText="1"/>
    </xf>
    <xf numFmtId="0" fontId="20" fillId="2" borderId="23" xfId="0" applyFont="1" applyFill="1" applyBorder="1" applyAlignment="1" applyProtection="1">
      <alignment horizontal="left" vertical="top" wrapText="1"/>
    </xf>
    <xf numFmtId="0" fontId="20" fillId="2" borderId="24" xfId="0" applyFont="1" applyFill="1" applyBorder="1" applyAlignment="1" applyProtection="1">
      <alignment horizontal="left" vertical="top" wrapText="1"/>
    </xf>
    <xf numFmtId="0" fontId="54" fillId="2" borderId="22" xfId="0" applyFont="1" applyFill="1" applyBorder="1" applyAlignment="1" applyProtection="1">
      <alignment horizontal="left" vertical="top" wrapText="1"/>
    </xf>
    <xf numFmtId="0" fontId="54" fillId="2" borderId="23" xfId="0" applyFont="1" applyFill="1" applyBorder="1" applyAlignment="1" applyProtection="1">
      <alignment horizontal="left" vertical="top" wrapText="1"/>
    </xf>
    <xf numFmtId="0" fontId="54" fillId="2" borderId="24" xfId="0" applyFont="1" applyFill="1" applyBorder="1" applyAlignment="1" applyProtection="1">
      <alignment horizontal="left" vertical="top" wrapText="1"/>
    </xf>
    <xf numFmtId="0" fontId="5" fillId="2" borderId="22" xfId="0" applyFont="1" applyFill="1" applyBorder="1" applyAlignment="1" applyProtection="1">
      <alignment horizontal="center" vertical="top"/>
    </xf>
    <xf numFmtId="0" fontId="5" fillId="2" borderId="23" xfId="0" applyFont="1" applyFill="1" applyBorder="1" applyAlignment="1" applyProtection="1">
      <alignment horizontal="center" vertical="top"/>
    </xf>
    <xf numFmtId="0" fontId="5" fillId="2" borderId="24" xfId="0" applyFont="1" applyFill="1" applyBorder="1" applyAlignment="1" applyProtection="1">
      <alignment horizontal="center" vertical="top"/>
    </xf>
    <xf numFmtId="0" fontId="5" fillId="2" borderId="108" xfId="0" applyFont="1" applyFill="1" applyBorder="1" applyAlignment="1" applyProtection="1">
      <alignment horizontal="left" vertical="top"/>
    </xf>
    <xf numFmtId="0" fontId="5" fillId="2" borderId="107" xfId="0" applyFont="1" applyFill="1" applyBorder="1" applyAlignment="1" applyProtection="1">
      <alignment horizontal="left" vertical="top"/>
    </xf>
    <xf numFmtId="0" fontId="5" fillId="2" borderId="93" xfId="0" applyFont="1" applyFill="1" applyBorder="1" applyAlignment="1" applyProtection="1">
      <alignment horizontal="left" vertical="top"/>
    </xf>
    <xf numFmtId="0" fontId="0" fillId="2" borderId="106" xfId="0" applyFill="1" applyBorder="1" applyAlignment="1" applyProtection="1">
      <alignment horizontal="left" vertical="top"/>
    </xf>
    <xf numFmtId="0" fontId="0" fillId="2" borderId="105" xfId="0" applyFill="1" applyBorder="1" applyAlignment="1" applyProtection="1">
      <alignment horizontal="left" vertical="top"/>
    </xf>
    <xf numFmtId="0" fontId="0" fillId="10" borderId="25" xfId="0" applyFill="1" applyBorder="1" applyAlignment="1" applyProtection="1">
      <alignment horizontal="left" vertical="top" wrapText="1"/>
      <protection locked="0"/>
    </xf>
    <xf numFmtId="0" fontId="0" fillId="10" borderId="26" xfId="0" applyFill="1" applyBorder="1" applyAlignment="1" applyProtection="1">
      <alignment horizontal="left" vertical="top" wrapText="1"/>
      <protection locked="0"/>
    </xf>
    <xf numFmtId="0" fontId="0" fillId="10" borderId="105" xfId="0" applyFill="1" applyBorder="1" applyAlignment="1" applyProtection="1">
      <alignment horizontal="left" vertical="top" wrapText="1"/>
      <protection locked="0"/>
    </xf>
    <xf numFmtId="0" fontId="0" fillId="2" borderId="11" xfId="0" applyFill="1" applyBorder="1" applyAlignment="1" applyProtection="1">
      <alignment horizontal="left" vertical="top" wrapText="1"/>
    </xf>
    <xf numFmtId="0" fontId="0" fillId="2" borderId="0" xfId="0" applyFill="1" applyBorder="1" applyAlignment="1" applyProtection="1">
      <alignment horizontal="left" vertical="top" wrapText="1"/>
    </xf>
    <xf numFmtId="0" fontId="0" fillId="2" borderId="103" xfId="0" applyFill="1" applyBorder="1" applyAlignment="1" applyProtection="1">
      <alignment horizontal="left" vertical="top" wrapText="1"/>
    </xf>
    <xf numFmtId="0" fontId="53" fillId="2" borderId="22" xfId="0" applyFont="1" applyFill="1" applyBorder="1" applyAlignment="1" applyProtection="1">
      <alignment horizontal="left" vertical="top" wrapText="1"/>
    </xf>
    <xf numFmtId="0" fontId="53" fillId="2" borderId="23" xfId="0" applyFont="1" applyFill="1" applyBorder="1" applyAlignment="1" applyProtection="1">
      <alignment horizontal="left" vertical="top" wrapText="1"/>
    </xf>
    <xf numFmtId="0" fontId="53" fillId="2" borderId="24" xfId="0" applyFont="1" applyFill="1" applyBorder="1" applyAlignment="1" applyProtection="1">
      <alignment horizontal="left" vertical="top" wrapText="1"/>
    </xf>
    <xf numFmtId="0" fontId="30" fillId="8" borderId="122" xfId="0" applyFont="1" applyFill="1" applyBorder="1" applyAlignment="1" applyProtection="1">
      <alignment horizontal="left" vertical="top"/>
      <protection locked="0"/>
    </xf>
    <xf numFmtId="0" fontId="30" fillId="8" borderId="96" xfId="0" applyFont="1" applyFill="1" applyBorder="1" applyAlignment="1" applyProtection="1">
      <alignment horizontal="left" vertical="top"/>
      <protection locked="0"/>
    </xf>
    <xf numFmtId="0" fontId="30" fillId="8" borderId="97" xfId="0" applyFont="1" applyFill="1" applyBorder="1" applyAlignment="1" applyProtection="1">
      <alignment horizontal="left" vertical="top"/>
      <protection locked="0"/>
    </xf>
    <xf numFmtId="0" fontId="33" fillId="8" borderId="122" xfId="0" applyFont="1" applyFill="1" applyBorder="1" applyAlignment="1" applyProtection="1">
      <alignment horizontal="left" vertical="top"/>
    </xf>
    <xf numFmtId="0" fontId="33" fillId="8" borderId="96" xfId="0" applyFont="1" applyFill="1" applyBorder="1" applyAlignment="1" applyProtection="1">
      <alignment horizontal="left" vertical="top"/>
    </xf>
    <xf numFmtId="0" fontId="33" fillId="8" borderId="97" xfId="0" applyFont="1" applyFill="1" applyBorder="1" applyAlignment="1" applyProtection="1">
      <alignment horizontal="left" vertical="top"/>
    </xf>
    <xf numFmtId="0" fontId="39" fillId="8" borderId="96" xfId="0" applyFont="1" applyFill="1" applyBorder="1" applyAlignment="1" applyProtection="1">
      <alignment horizontal="left" vertical="top"/>
    </xf>
    <xf numFmtId="0" fontId="39" fillId="8" borderId="97" xfId="0" applyFont="1" applyFill="1" applyBorder="1" applyAlignment="1" applyProtection="1">
      <alignment horizontal="left" vertical="top"/>
    </xf>
    <xf numFmtId="0" fontId="0" fillId="8" borderId="124" xfId="0" applyFill="1" applyBorder="1" applyAlignment="1" applyProtection="1">
      <alignment horizontal="left" vertical="top"/>
    </xf>
    <xf numFmtId="0" fontId="42" fillId="4" borderId="0" xfId="0" applyFont="1" applyFill="1" applyBorder="1" applyAlignment="1">
      <alignment horizontal="center" vertical="top" wrapText="1"/>
    </xf>
    <xf numFmtId="0" fontId="42" fillId="4" borderId="140" xfId="0" applyFont="1" applyFill="1" applyBorder="1" applyAlignment="1">
      <alignment horizontal="center" vertical="top" wrapText="1"/>
    </xf>
    <xf numFmtId="0" fontId="23" fillId="2" borderId="0" xfId="0" applyFont="1" applyFill="1" applyBorder="1" applyAlignment="1">
      <alignment horizontal="left" vertical="top" wrapText="1"/>
    </xf>
    <xf numFmtId="0" fontId="23" fillId="2" borderId="140" xfId="0" applyFont="1" applyFill="1" applyBorder="1" applyAlignment="1">
      <alignment horizontal="left" vertical="top" wrapText="1"/>
    </xf>
    <xf numFmtId="0" fontId="0" fillId="2" borderId="29" xfId="0" applyFill="1" applyBorder="1" applyAlignment="1">
      <alignment horizontal="left" vertical="top" wrapText="1"/>
    </xf>
    <xf numFmtId="0" fontId="0" fillId="2" borderId="26" xfId="0" applyFill="1" applyBorder="1" applyAlignment="1">
      <alignment horizontal="left" vertical="top" wrapText="1"/>
    </xf>
    <xf numFmtId="0" fontId="0" fillId="2" borderId="19" xfId="0" applyFill="1" applyBorder="1" applyAlignment="1">
      <alignment horizontal="left" vertical="top" wrapText="1"/>
    </xf>
    <xf numFmtId="0" fontId="0" fillId="2" borderId="7" xfId="0" applyFill="1" applyBorder="1" applyAlignment="1">
      <alignment horizontal="left" vertical="top" wrapText="1"/>
    </xf>
    <xf numFmtId="49" fontId="19" fillId="2" borderId="29" xfId="0" applyNumberFormat="1" applyFont="1" applyFill="1" applyBorder="1" applyAlignment="1">
      <alignment horizontal="center" vertical="center"/>
    </xf>
    <xf numFmtId="49" fontId="19" fillId="2" borderId="26" xfId="0" applyNumberFormat="1" applyFont="1" applyFill="1" applyBorder="1" applyAlignment="1">
      <alignment horizontal="center" vertical="center"/>
    </xf>
    <xf numFmtId="49" fontId="19" fillId="2" borderId="19" xfId="0" applyNumberFormat="1" applyFont="1" applyFill="1" applyBorder="1" applyAlignment="1">
      <alignment horizontal="center" vertical="center"/>
    </xf>
    <xf numFmtId="0" fontId="19" fillId="2" borderId="29" xfId="0" applyFont="1" applyFill="1" applyBorder="1" applyAlignment="1">
      <alignment horizontal="center" vertical="center"/>
    </xf>
    <xf numFmtId="0" fontId="19" fillId="2" borderId="26" xfId="0" applyFont="1" applyFill="1" applyBorder="1" applyAlignment="1">
      <alignment horizontal="center" vertical="center"/>
    </xf>
    <xf numFmtId="0" fontId="19" fillId="2" borderId="19" xfId="0" applyFont="1" applyFill="1" applyBorder="1" applyAlignment="1">
      <alignment horizontal="center" vertical="center"/>
    </xf>
    <xf numFmtId="0" fontId="0" fillId="2" borderId="98" xfId="0" applyFill="1" applyBorder="1" applyAlignment="1">
      <alignment horizontal="left" vertical="top"/>
    </xf>
    <xf numFmtId="0" fontId="62" fillId="0" borderId="162" xfId="0" applyFont="1" applyBorder="1" applyAlignment="1" applyProtection="1">
      <alignment horizontal="center" vertical="top" wrapText="1"/>
    </xf>
    <xf numFmtId="0" fontId="62" fillId="0" borderId="13" xfId="0" applyFont="1" applyBorder="1" applyAlignment="1" applyProtection="1">
      <alignment horizontal="center" vertical="top" wrapText="1"/>
    </xf>
    <xf numFmtId="0" fontId="62" fillId="0" borderId="15" xfId="0" applyFont="1" applyBorder="1" applyAlignment="1" applyProtection="1">
      <alignment horizontal="center" vertical="top" wrapText="1"/>
    </xf>
    <xf numFmtId="0" fontId="58" fillId="0" borderId="22" xfId="0" applyFont="1" applyBorder="1" applyAlignment="1" applyProtection="1">
      <alignment vertical="top" wrapText="1"/>
    </xf>
    <xf numFmtId="0" fontId="58" fillId="0" borderId="23" xfId="0" applyFont="1" applyBorder="1" applyAlignment="1" applyProtection="1">
      <alignment vertical="top" wrapText="1"/>
    </xf>
    <xf numFmtId="0" fontId="58" fillId="0" borderId="24" xfId="0" applyFont="1" applyBorder="1" applyAlignment="1" applyProtection="1">
      <alignment vertical="top" wrapText="1"/>
    </xf>
    <xf numFmtId="0" fontId="58" fillId="13" borderId="91" xfId="0" applyFont="1" applyFill="1" applyBorder="1" applyAlignment="1" applyProtection="1">
      <alignment vertical="top" wrapText="1"/>
    </xf>
    <xf numFmtId="0" fontId="58" fillId="13" borderId="10" xfId="0" applyFont="1" applyFill="1" applyBorder="1" applyAlignment="1" applyProtection="1">
      <alignment horizontal="center" vertical="top"/>
    </xf>
    <xf numFmtId="0" fontId="59" fillId="3" borderId="91" xfId="0" applyFont="1" applyFill="1" applyBorder="1" applyAlignment="1" applyProtection="1">
      <alignment horizontal="center" vertical="center"/>
      <protection locked="0"/>
    </xf>
    <xf numFmtId="0" fontId="58" fillId="13" borderId="91" xfId="0" applyFont="1" applyFill="1" applyBorder="1" applyAlignment="1" applyProtection="1">
      <alignment horizontal="left" vertical="top"/>
    </xf>
    <xf numFmtId="0" fontId="63" fillId="0" borderId="22" xfId="0" applyFont="1" applyBorder="1" applyAlignment="1" applyProtection="1">
      <alignment vertical="top" wrapText="1"/>
    </xf>
    <xf numFmtId="0" fontId="63" fillId="0" borderId="23" xfId="0" applyFont="1" applyBorder="1" applyAlignment="1" applyProtection="1">
      <alignment vertical="top" wrapText="1"/>
    </xf>
    <xf numFmtId="0" fontId="58" fillId="13" borderId="22" xfId="0" applyFont="1" applyFill="1" applyBorder="1" applyAlignment="1" applyProtection="1">
      <alignment horizontal="left" vertical="top"/>
    </xf>
    <xf numFmtId="0" fontId="58" fillId="13" borderId="23" xfId="0" applyFont="1" applyFill="1" applyBorder="1" applyAlignment="1" applyProtection="1">
      <alignment horizontal="left" vertical="top"/>
    </xf>
    <xf numFmtId="0" fontId="58" fillId="13" borderId="24" xfId="0" applyFont="1" applyFill="1" applyBorder="1" applyAlignment="1" applyProtection="1">
      <alignment horizontal="left" vertical="top"/>
    </xf>
    <xf numFmtId="0" fontId="62" fillId="0" borderId="23" xfId="0" applyFont="1" applyBorder="1" applyAlignment="1" applyProtection="1">
      <alignment horizontal="center" vertical="top" wrapText="1"/>
    </xf>
    <xf numFmtId="0" fontId="62" fillId="0" borderId="22" xfId="0" applyFont="1" applyBorder="1" applyAlignment="1" applyProtection="1">
      <alignment horizontal="center" vertical="top" wrapText="1"/>
    </xf>
    <xf numFmtId="0" fontId="62" fillId="0" borderId="24" xfId="0" applyFont="1" applyBorder="1" applyAlignment="1" applyProtection="1">
      <alignment horizontal="center" vertical="top" wrapText="1"/>
    </xf>
    <xf numFmtId="0" fontId="58" fillId="13" borderId="91" xfId="0" applyFont="1" applyFill="1" applyBorder="1" applyAlignment="1" applyProtection="1">
      <alignment horizontal="center" vertical="top"/>
    </xf>
    <xf numFmtId="0" fontId="59" fillId="3" borderId="22" xfId="0" applyFont="1" applyFill="1" applyBorder="1" applyAlignment="1" applyProtection="1">
      <alignment horizontal="center" vertical="center"/>
      <protection locked="0"/>
    </xf>
    <xf numFmtId="0" fontId="59" fillId="3" borderId="23" xfId="0" applyFont="1" applyFill="1" applyBorder="1" applyAlignment="1" applyProtection="1">
      <alignment horizontal="center" vertical="center"/>
      <protection locked="0"/>
    </xf>
    <xf numFmtId="0" fontId="59" fillId="3" borderId="24" xfId="0" applyFont="1" applyFill="1" applyBorder="1" applyAlignment="1" applyProtection="1">
      <alignment horizontal="center" vertical="center"/>
      <protection locked="0"/>
    </xf>
    <xf numFmtId="0" fontId="62" fillId="13" borderId="13" xfId="0" applyFont="1" applyFill="1" applyBorder="1" applyAlignment="1" applyProtection="1">
      <alignment horizontal="center" vertical="top"/>
    </xf>
    <xf numFmtId="0" fontId="58" fillId="13" borderId="23" xfId="0" applyFont="1" applyFill="1" applyBorder="1" applyAlignment="1" applyProtection="1">
      <alignment vertical="top" wrapText="1"/>
    </xf>
    <xf numFmtId="0" fontId="66" fillId="2" borderId="0" xfId="0" applyFont="1" applyFill="1" applyBorder="1" applyAlignment="1" applyProtection="1">
      <alignment vertical="top" wrapText="1"/>
    </xf>
    <xf numFmtId="0" fontId="59" fillId="3" borderId="33" xfId="0" applyFont="1" applyFill="1" applyBorder="1" applyAlignment="1" applyProtection="1">
      <alignment horizontal="center" vertical="center"/>
      <protection locked="0"/>
    </xf>
    <xf numFmtId="0" fontId="59" fillId="3" borderId="32" xfId="0" applyFont="1" applyFill="1" applyBorder="1" applyAlignment="1" applyProtection="1">
      <alignment horizontal="center" vertical="center"/>
      <protection locked="0"/>
    </xf>
    <xf numFmtId="0" fontId="59" fillId="3" borderId="34" xfId="0" applyFont="1" applyFill="1" applyBorder="1" applyAlignment="1" applyProtection="1">
      <alignment horizontal="center" vertical="center"/>
      <protection locked="0"/>
    </xf>
    <xf numFmtId="0" fontId="62" fillId="13" borderId="162" xfId="0" applyFont="1" applyFill="1" applyBorder="1" applyAlignment="1" applyProtection="1">
      <alignment horizontal="center" vertical="top"/>
    </xf>
    <xf numFmtId="0" fontId="62" fillId="13" borderId="15" xfId="0" applyFont="1" applyFill="1" applyBorder="1" applyAlignment="1" applyProtection="1">
      <alignment horizontal="center" vertical="top"/>
    </xf>
    <xf numFmtId="0" fontId="58" fillId="13" borderId="22" xfId="0" applyFont="1" applyFill="1" applyBorder="1" applyAlignment="1" applyProtection="1">
      <alignment vertical="top" wrapText="1"/>
    </xf>
    <xf numFmtId="0" fontId="58" fillId="13" borderId="24" xfId="0" applyFont="1" applyFill="1" applyBorder="1" applyAlignment="1" applyProtection="1">
      <alignment vertical="top" wrapText="1"/>
    </xf>
    <xf numFmtId="0" fontId="66" fillId="2" borderId="12" xfId="0" applyFont="1" applyFill="1" applyBorder="1" applyAlignment="1" applyProtection="1">
      <alignment vertical="top" wrapText="1"/>
    </xf>
    <xf numFmtId="0" fontId="66" fillId="2" borderId="14" xfId="0" applyFont="1" applyFill="1" applyBorder="1" applyAlignment="1" applyProtection="1">
      <alignment vertical="top" wrapText="1"/>
    </xf>
    <xf numFmtId="0" fontId="66" fillId="2" borderId="17" xfId="0" applyFont="1" applyFill="1" applyBorder="1" applyAlignment="1" applyProtection="1">
      <alignment vertical="top" wrapText="1"/>
    </xf>
    <xf numFmtId="0" fontId="9" fillId="4" borderId="18" xfId="0" applyFont="1" applyFill="1" applyBorder="1" applyAlignment="1" applyProtection="1">
      <alignment horizontal="center" vertical="top"/>
    </xf>
    <xf numFmtId="0" fontId="9" fillId="4" borderId="90" xfId="0" applyFont="1" applyFill="1" applyBorder="1" applyAlignment="1" applyProtection="1">
      <alignment horizontal="center" vertical="top"/>
    </xf>
    <xf numFmtId="0" fontId="9" fillId="4" borderId="135" xfId="0" applyFont="1" applyFill="1" applyBorder="1" applyAlignment="1" applyProtection="1">
      <alignment horizontal="center" vertical="top"/>
    </xf>
    <xf numFmtId="0" fontId="71" fillId="2" borderId="171" xfId="0" applyFont="1" applyFill="1" applyBorder="1" applyAlignment="1" applyProtection="1">
      <alignment horizontal="center"/>
    </xf>
    <xf numFmtId="0" fontId="71" fillId="2" borderId="170" xfId="0" applyFont="1" applyFill="1" applyBorder="1" applyAlignment="1" applyProtection="1">
      <alignment horizontal="center"/>
    </xf>
    <xf numFmtId="0" fontId="71" fillId="2" borderId="169" xfId="0" applyFont="1" applyFill="1" applyBorder="1" applyAlignment="1" applyProtection="1">
      <alignment horizontal="center"/>
    </xf>
    <xf numFmtId="0" fontId="70" fillId="2" borderId="136" xfId="0" applyFont="1" applyFill="1" applyBorder="1" applyAlignment="1" applyProtection="1">
      <alignment horizontal="center" vertical="top"/>
    </xf>
    <xf numFmtId="0" fontId="70" fillId="2" borderId="98" xfId="0" applyFont="1" applyFill="1" applyBorder="1" applyAlignment="1" applyProtection="1">
      <alignment horizontal="center" vertical="top"/>
    </xf>
    <xf numFmtId="0" fontId="67" fillId="13" borderId="162" xfId="0" applyFont="1" applyFill="1" applyBorder="1" applyAlignment="1" applyProtection="1">
      <alignment horizontal="center" vertical="top"/>
    </xf>
    <xf numFmtId="0" fontId="67" fillId="13" borderId="13" xfId="0" applyFont="1" applyFill="1" applyBorder="1" applyAlignment="1" applyProtection="1">
      <alignment horizontal="center" vertical="top"/>
    </xf>
    <xf numFmtId="0" fontId="63" fillId="13" borderId="22" xfId="0" applyFont="1" applyFill="1" applyBorder="1" applyAlignment="1" applyProtection="1">
      <alignment vertical="top" wrapText="1"/>
    </xf>
    <xf numFmtId="0" fontId="63" fillId="13" borderId="23" xfId="0" applyFont="1" applyFill="1" applyBorder="1" applyAlignment="1" applyProtection="1">
      <alignment vertical="top" wrapText="1"/>
    </xf>
    <xf numFmtId="0" fontId="58" fillId="13" borderId="12" xfId="0" applyFont="1" applyFill="1" applyBorder="1" applyAlignment="1" applyProtection="1">
      <alignment horizontal="center" vertical="top"/>
    </xf>
    <xf numFmtId="0" fontId="58" fillId="13" borderId="14" xfId="0" applyFont="1" applyFill="1" applyBorder="1" applyAlignment="1" applyProtection="1">
      <alignment horizontal="center" vertical="top"/>
    </xf>
    <xf numFmtId="0" fontId="58" fillId="13" borderId="17" xfId="0" applyFont="1" applyFill="1" applyBorder="1" applyAlignment="1" applyProtection="1">
      <alignment horizontal="center" vertical="top"/>
    </xf>
    <xf numFmtId="0" fontId="67" fillId="13" borderId="15" xfId="0" applyFont="1" applyFill="1" applyBorder="1" applyAlignment="1" applyProtection="1">
      <alignment horizontal="center" vertical="top"/>
    </xf>
    <xf numFmtId="0" fontId="63" fillId="13" borderId="24" xfId="0" applyFont="1" applyFill="1" applyBorder="1" applyAlignment="1" applyProtection="1">
      <alignment vertical="top" wrapText="1"/>
    </xf>
    <xf numFmtId="0" fontId="59" fillId="3" borderId="139" xfId="0" applyFont="1" applyFill="1" applyBorder="1" applyAlignment="1" applyProtection="1">
      <alignment horizontal="center" vertical="center"/>
      <protection locked="0"/>
    </xf>
    <xf numFmtId="0" fontId="59" fillId="3" borderId="140" xfId="0" applyFont="1" applyFill="1" applyBorder="1" applyAlignment="1" applyProtection="1">
      <alignment horizontal="center" vertical="center"/>
      <protection locked="0"/>
    </xf>
    <xf numFmtId="0" fontId="59" fillId="3" borderId="172" xfId="0" applyFont="1" applyFill="1" applyBorder="1" applyAlignment="1" applyProtection="1">
      <alignment horizontal="center" vertical="center"/>
      <protection locked="0"/>
    </xf>
    <xf numFmtId="0" fontId="62" fillId="13" borderId="91" xfId="0" applyFont="1" applyFill="1" applyBorder="1" applyAlignment="1" applyProtection="1">
      <alignment horizontal="center" vertical="top"/>
    </xf>
    <xf numFmtId="0" fontId="58" fillId="2" borderId="91" xfId="0" applyFont="1" applyFill="1" applyBorder="1" applyAlignment="1" applyProtection="1">
      <alignment vertical="top" wrapText="1"/>
    </xf>
    <xf numFmtId="0" fontId="62" fillId="0" borderId="91" xfId="0" applyFont="1" applyBorder="1" applyAlignment="1" applyProtection="1">
      <alignment horizontal="center" vertical="top" wrapText="1"/>
    </xf>
    <xf numFmtId="0" fontId="58" fillId="0" borderId="91" xfId="0" applyFont="1" applyBorder="1" applyAlignment="1" applyProtection="1">
      <alignment vertical="top" wrapText="1"/>
    </xf>
    <xf numFmtId="0" fontId="66" fillId="2" borderId="91" xfId="0" applyFont="1" applyFill="1" applyBorder="1" applyAlignment="1" applyProtection="1">
      <alignment vertical="top" wrapText="1"/>
    </xf>
    <xf numFmtId="0" fontId="67" fillId="13" borderId="91" xfId="0" applyFont="1" applyFill="1" applyBorder="1" applyAlignment="1" applyProtection="1">
      <alignment horizontal="center" vertical="top"/>
    </xf>
    <xf numFmtId="0" fontId="63" fillId="13" borderId="91" xfId="0" applyFont="1" applyFill="1" applyBorder="1" applyAlignment="1" applyProtection="1">
      <alignment horizontal="center" vertical="top"/>
    </xf>
    <xf numFmtId="0" fontId="72" fillId="2" borderId="91" xfId="0" applyFont="1" applyFill="1" applyBorder="1" applyAlignment="1" applyProtection="1">
      <alignment vertical="top" wrapText="1"/>
    </xf>
    <xf numFmtId="0" fontId="70" fillId="2" borderId="138" xfId="0" applyFont="1" applyFill="1" applyBorder="1" applyAlignment="1" applyProtection="1">
      <alignment horizontal="center" vertical="top"/>
    </xf>
    <xf numFmtId="0" fontId="70" fillId="2" borderId="100" xfId="0" applyFont="1" applyFill="1" applyBorder="1" applyAlignment="1" applyProtection="1">
      <alignment horizontal="center" vertical="top"/>
    </xf>
    <xf numFmtId="0" fontId="63" fillId="13" borderId="91" xfId="0" applyFont="1" applyFill="1" applyBorder="1" applyAlignment="1" applyProtection="1">
      <alignment vertical="top" wrapText="1"/>
    </xf>
    <xf numFmtId="0" fontId="0" fillId="2" borderId="22" xfId="0" applyFont="1" applyFill="1" applyBorder="1" applyAlignment="1">
      <alignment horizontal="left" vertical="top"/>
    </xf>
    <xf numFmtId="0" fontId="0" fillId="2" borderId="23" xfId="0" applyFont="1" applyFill="1" applyBorder="1" applyAlignment="1">
      <alignment horizontal="left" vertical="top"/>
    </xf>
    <xf numFmtId="0" fontId="0" fillId="2" borderId="24" xfId="0" applyFont="1" applyFill="1" applyBorder="1" applyAlignment="1">
      <alignment horizontal="left" vertical="top"/>
    </xf>
    <xf numFmtId="0" fontId="62" fillId="13" borderId="91" xfId="0" applyFont="1" applyFill="1" applyBorder="1" applyAlignment="1">
      <alignment horizontal="center" vertical="top"/>
    </xf>
    <xf numFmtId="0" fontId="58" fillId="13" borderId="91" xfId="0" applyFont="1" applyFill="1" applyBorder="1" applyAlignment="1">
      <alignment vertical="top" wrapText="1"/>
    </xf>
    <xf numFmtId="0" fontId="58" fillId="0" borderId="91" xfId="0" applyFont="1" applyBorder="1" applyAlignment="1">
      <alignment vertical="top" wrapText="1"/>
    </xf>
    <xf numFmtId="0" fontId="58" fillId="13" borderId="91" xfId="0" applyFont="1" applyFill="1" applyBorder="1" applyAlignment="1">
      <alignment horizontal="center" vertical="top"/>
    </xf>
    <xf numFmtId="0" fontId="58" fillId="13" borderId="91" xfId="0" applyFont="1" applyFill="1" applyBorder="1" applyAlignment="1" applyProtection="1">
      <alignment horizontal="left" vertical="top" wrapText="1"/>
    </xf>
    <xf numFmtId="0" fontId="58" fillId="0" borderId="91" xfId="0" applyFont="1" applyBorder="1" applyAlignment="1" applyProtection="1">
      <alignment horizontal="left" vertical="top" wrapText="1"/>
    </xf>
    <xf numFmtId="0" fontId="26" fillId="4" borderId="0" xfId="0" applyFont="1" applyFill="1" applyBorder="1" applyAlignment="1">
      <alignment horizontal="center"/>
    </xf>
    <xf numFmtId="0" fontId="5" fillId="2" borderId="8" xfId="0" applyFont="1" applyFill="1" applyBorder="1" applyAlignment="1">
      <alignment horizontal="center" vertical="top"/>
    </xf>
    <xf numFmtId="0" fontId="5" fillId="2" borderId="10" xfId="0" applyFont="1" applyFill="1" applyBorder="1" applyAlignment="1">
      <alignment horizontal="center" vertical="top"/>
    </xf>
    <xf numFmtId="1" fontId="31" fillId="2" borderId="8" xfId="0" applyNumberFormat="1" applyFont="1" applyFill="1" applyBorder="1" applyAlignment="1">
      <alignment horizontal="center" vertical="top"/>
    </xf>
    <xf numFmtId="1" fontId="31" fillId="2" borderId="9" xfId="0" applyNumberFormat="1" applyFont="1" applyFill="1" applyBorder="1" applyAlignment="1">
      <alignment horizontal="center" vertical="top"/>
    </xf>
    <xf numFmtId="0" fontId="4" fillId="2" borderId="9" xfId="0" applyFont="1" applyFill="1" applyBorder="1" applyAlignment="1">
      <alignment horizontal="center"/>
    </xf>
    <xf numFmtId="0" fontId="5" fillId="2" borderId="9" xfId="0" applyFont="1" applyFill="1" applyBorder="1" applyAlignment="1">
      <alignment horizontal="left" vertical="top"/>
    </xf>
    <xf numFmtId="0" fontId="5" fillId="2" borderId="10" xfId="0" applyFont="1" applyFill="1" applyBorder="1" applyAlignment="1">
      <alignment horizontal="left" vertical="top"/>
    </xf>
    <xf numFmtId="0" fontId="2" fillId="2" borderId="138" xfId="0" applyFont="1" applyFill="1" applyBorder="1" applyAlignment="1">
      <alignment horizontal="left" vertical="center"/>
    </xf>
    <xf numFmtId="0" fontId="2" fillId="2" borderId="100" xfId="0" applyFont="1" applyFill="1" applyBorder="1" applyAlignment="1">
      <alignment horizontal="left" vertical="center"/>
    </xf>
    <xf numFmtId="0" fontId="2" fillId="2" borderId="151" xfId="0" applyFont="1" applyFill="1" applyBorder="1" applyAlignment="1">
      <alignment horizontal="left" vertical="center"/>
    </xf>
    <xf numFmtId="0" fontId="1" fillId="7" borderId="153" xfId="0" applyFont="1" applyFill="1" applyBorder="1" applyAlignment="1">
      <alignment horizontal="left" vertical="center"/>
    </xf>
    <xf numFmtId="0" fontId="1" fillId="7" borderId="152" xfId="0" applyFont="1" applyFill="1" applyBorder="1" applyAlignment="1">
      <alignment horizontal="left" vertical="center"/>
    </xf>
    <xf numFmtId="0" fontId="1" fillId="7" borderId="22" xfId="0" applyFont="1" applyFill="1" applyBorder="1" applyAlignment="1">
      <alignment horizontal="left" vertical="center"/>
    </xf>
    <xf numFmtId="0" fontId="2" fillId="2" borderId="39" xfId="0" applyFont="1" applyFill="1" applyBorder="1" applyAlignment="1">
      <alignment horizontal="left" vertical="center"/>
    </xf>
    <xf numFmtId="0" fontId="2" fillId="2" borderId="40" xfId="0" applyFont="1" applyFill="1" applyBorder="1" applyAlignment="1">
      <alignment horizontal="left" vertical="center"/>
    </xf>
    <xf numFmtId="0" fontId="2" fillId="2" borderId="62" xfId="0" applyFont="1" applyFill="1" applyBorder="1" applyAlignment="1">
      <alignment horizontal="left" vertical="center"/>
    </xf>
    <xf numFmtId="0" fontId="2" fillId="2" borderId="136" xfId="0" applyFont="1" applyFill="1" applyBorder="1" applyAlignment="1">
      <alignment horizontal="left" vertical="center"/>
    </xf>
    <xf numFmtId="0" fontId="2" fillId="2" borderId="98" xfId="0" applyFont="1" applyFill="1" applyBorder="1" applyAlignment="1">
      <alignment horizontal="left" vertical="center"/>
    </xf>
    <xf numFmtId="0" fontId="2" fillId="2" borderId="150" xfId="0" applyFont="1" applyFill="1" applyBorder="1" applyAlignment="1">
      <alignment horizontal="left" vertical="center"/>
    </xf>
    <xf numFmtId="0" fontId="2" fillId="2" borderId="18" xfId="0" applyFont="1" applyFill="1" applyBorder="1" applyAlignment="1">
      <alignment horizontal="left" vertical="center"/>
    </xf>
    <xf numFmtId="0" fontId="2" fillId="2" borderId="90" xfId="0" applyFont="1" applyFill="1" applyBorder="1" applyAlignment="1">
      <alignment horizontal="left" vertical="center"/>
    </xf>
    <xf numFmtId="0" fontId="2" fillId="2" borderId="149" xfId="0" applyFont="1" applyFill="1" applyBorder="1" applyAlignment="1">
      <alignment horizontal="left" vertical="center"/>
    </xf>
    <xf numFmtId="0" fontId="38" fillId="4" borderId="0" xfId="0" applyFont="1" applyFill="1" applyBorder="1" applyAlignment="1">
      <alignment horizontal="center"/>
    </xf>
  </cellXfs>
  <cellStyles count="6">
    <cellStyle name="Followed Hyperlink" xfId="5" builtinId="9" hidden="1"/>
    <cellStyle name="Hyperlink" xfId="2" builtinId="8"/>
    <cellStyle name="Hyperlink 2" xfId="4"/>
    <cellStyle name="Normal" xfId="0" builtinId="0"/>
    <cellStyle name="Normal 5" xfId="3"/>
    <cellStyle name="Percent" xfId="1" builtinId="5"/>
  </cellStyles>
  <dxfs count="46">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34998626667073579"/>
        </patternFill>
      </fill>
    </dxf>
    <dxf>
      <font>
        <color auto="1"/>
      </font>
      <fill>
        <patternFill>
          <bgColor theme="9" tint="0.39994506668294322"/>
        </patternFill>
      </fill>
    </dxf>
    <dxf>
      <font>
        <color auto="1"/>
      </font>
      <fill>
        <patternFill>
          <bgColor theme="9" tint="0.59996337778862885"/>
        </patternFill>
      </fill>
    </dxf>
    <dxf>
      <font>
        <color auto="1"/>
      </font>
      <fill>
        <patternFill>
          <bgColor theme="9" tint="0.59996337778862885"/>
        </patternFill>
      </fill>
    </dxf>
    <dxf>
      <fill>
        <patternFill>
          <bgColor rgb="FF00B050"/>
        </patternFill>
      </fill>
    </dxf>
    <dxf>
      <font>
        <strike val="0"/>
      </font>
      <fill>
        <patternFill patternType="none">
          <fgColor indexed="64"/>
          <bgColor auto="1"/>
        </patternFill>
      </fill>
    </dxf>
    <dxf>
      <font>
        <strike val="0"/>
      </font>
      <fill>
        <patternFill patternType="none">
          <fgColor indexed="64"/>
          <bgColor auto="1"/>
        </patternFill>
      </fill>
    </dxf>
    <dxf>
      <font>
        <strike val="0"/>
        <color theme="0"/>
      </font>
      <fill>
        <patternFill>
          <bgColor theme="0"/>
        </patternFill>
      </fill>
      <border>
        <left style="thin">
          <color rgb="FF007C68"/>
        </left>
        <right style="thin">
          <color rgb="FF007C68"/>
        </right>
        <top style="thin">
          <color rgb="FF007C68"/>
        </top>
        <bottom style="thin">
          <color rgb="FF007C68"/>
        </bottom>
        <vertical/>
        <horizontal/>
      </border>
    </dxf>
    <dxf>
      <font>
        <strike val="0"/>
        <color theme="1"/>
      </font>
      <fill>
        <patternFill>
          <fgColor auto="1"/>
        </patternFill>
      </fill>
      <border>
        <left style="thin">
          <color rgb="FF007C68"/>
        </left>
        <right style="thin">
          <color rgb="FF007C68"/>
        </right>
        <top style="thin">
          <color rgb="FF007C68"/>
        </top>
        <bottom style="thin">
          <color rgb="FF007C68"/>
        </bottom>
        <vertical/>
        <horizontal/>
      </border>
    </dxf>
    <dxf>
      <font>
        <strike val="0"/>
        <color auto="1"/>
      </font>
      <border>
        <left style="thin">
          <color rgb="FF007C68"/>
        </left>
        <right style="thin">
          <color rgb="FF007C68"/>
        </right>
        <bottom style="thin">
          <color rgb="FF007C68"/>
        </bottom>
        <vertical/>
        <horizontal/>
      </border>
    </dxf>
    <dxf>
      <font>
        <strike val="0"/>
        <color theme="0"/>
      </font>
    </dxf>
    <dxf>
      <fill>
        <patternFill>
          <bgColor rgb="FF00B050"/>
        </patternFill>
      </fill>
    </dxf>
    <dxf>
      <font>
        <strike val="0"/>
        <color theme="0" tint="-0.499984740745262"/>
      </font>
      <fill>
        <patternFill>
          <bgColor theme="0" tint="-0.499984740745262"/>
        </patternFill>
      </fill>
      <border>
        <left style="thin">
          <color theme="0" tint="-0.499984740745262"/>
        </left>
        <right style="thin">
          <color theme="0" tint="-0.499984740745262"/>
        </right>
        <top style="thin">
          <color theme="0" tint="-0.499984740745262"/>
        </top>
        <bottom style="thin">
          <color theme="0" tint="-0.499984740745262"/>
        </bottom>
        <vertical/>
        <horizontal/>
      </border>
    </dxf>
    <dxf>
      <font>
        <strike val="0"/>
        <color theme="0" tint="-0.499984740745262"/>
      </font>
      <fill>
        <patternFill>
          <bgColor theme="0" tint="-0.499984740745262"/>
        </patternFill>
      </fill>
      <border>
        <left style="thin">
          <color theme="0" tint="-0.499984740745262"/>
        </left>
        <right style="thin">
          <color theme="0" tint="-0.499984740745262"/>
        </right>
        <top style="thin">
          <color theme="0" tint="-0.499984740745262"/>
        </top>
        <bottom style="thin">
          <color theme="0" tint="-0.499984740745262"/>
        </bottom>
        <vertical/>
        <horizontal/>
      </border>
    </dxf>
    <dxf>
      <font>
        <strike val="0"/>
        <color theme="0" tint="-0.499984740745262"/>
      </font>
      <fill>
        <patternFill>
          <bgColor theme="0" tint="-0.499984740745262"/>
        </patternFill>
      </fill>
      <border>
        <left style="thin">
          <color theme="0" tint="-0.499984740745262"/>
        </left>
        <right style="thin">
          <color theme="0" tint="-0.499984740745262"/>
        </right>
        <top style="thin">
          <color theme="0" tint="-0.499984740745262"/>
        </top>
        <bottom style="thin">
          <color theme="0" tint="-0.499984740745262"/>
        </bottom>
        <vertical/>
        <horizontal/>
      </border>
    </dxf>
    <dxf>
      <font>
        <b/>
        <i val="0"/>
        <strike val="0"/>
        <color theme="0"/>
      </font>
    </dxf>
    <dxf>
      <font>
        <strike val="0"/>
        <color theme="0" tint="-0.499984740745262"/>
      </font>
      <fill>
        <patternFill>
          <bgColor theme="0" tint="-0.499984740745262"/>
        </patternFill>
      </fill>
      <border>
        <left style="thin">
          <color theme="0" tint="-0.499984740745262"/>
        </left>
        <right style="thin">
          <color theme="0" tint="-0.499984740745262"/>
        </right>
        <top style="thin">
          <color theme="0" tint="-0.499984740745262"/>
        </top>
        <bottom style="thin">
          <color theme="0" tint="-0.499984740745262"/>
        </bottom>
        <vertical/>
        <horizontal/>
      </border>
    </dxf>
    <dxf>
      <font>
        <b/>
        <i val="0"/>
        <strike val="0"/>
        <color theme="0"/>
      </font>
      <fill>
        <patternFill>
          <bgColor theme="0" tint="-0.499984740745262"/>
        </patternFill>
      </fill>
      <border>
        <left style="thin">
          <color theme="0" tint="-0.499984740745262"/>
        </left>
        <right style="thin">
          <color theme="0" tint="-0.499984740745262"/>
        </right>
        <top style="thin">
          <color theme="0" tint="-0.499984740745262"/>
        </top>
        <bottom style="thin">
          <color theme="0" tint="-0.499984740745262"/>
        </bottom>
        <vertical/>
        <horizontal/>
      </border>
    </dxf>
    <dxf>
      <font>
        <strike val="0"/>
        <color theme="0" tint="-0.499984740745262"/>
      </font>
      <fill>
        <patternFill>
          <bgColor theme="0" tint="-0.499984740745262"/>
        </patternFill>
      </fill>
      <border>
        <left style="thin">
          <color theme="0" tint="-0.499984740745262"/>
        </left>
        <right style="thin">
          <color theme="0" tint="-0.499984740745262"/>
        </right>
        <top style="thin">
          <color theme="0" tint="-0.499984740745262"/>
        </top>
        <bottom style="thin">
          <color theme="0" tint="-0.499984740745262"/>
        </bottom>
        <vertical/>
        <horizontal/>
      </border>
    </dxf>
    <dxf>
      <font>
        <b/>
        <i val="0"/>
        <strike val="0"/>
        <color theme="0"/>
      </font>
    </dxf>
    <dxf>
      <font>
        <strike val="0"/>
        <color theme="0" tint="-0.499984740745262"/>
      </font>
      <fill>
        <patternFill>
          <bgColor theme="0" tint="-0.499984740745262"/>
        </patternFill>
      </fill>
      <border>
        <left style="thin">
          <color theme="0" tint="-0.499984740745262"/>
        </left>
        <right style="thin">
          <color theme="0" tint="-0.499984740745262"/>
        </right>
        <top style="thin">
          <color theme="0" tint="-0.499984740745262"/>
        </top>
        <bottom style="thin">
          <color theme="0" tint="-0.499984740745262"/>
        </bottom>
        <vertical/>
        <horizontal/>
      </border>
    </dxf>
    <dxf>
      <font>
        <strike val="0"/>
        <color auto="1"/>
      </font>
      <fill>
        <patternFill>
          <bgColor theme="0" tint="-4.9989318521683403E-2"/>
        </patternFill>
      </fill>
    </dxf>
    <dxf>
      <font>
        <strike val="0"/>
      </font>
      <fill>
        <patternFill>
          <bgColor theme="0" tint="-0.499984740745262"/>
        </patternFill>
      </fill>
    </dxf>
    <dxf>
      <font>
        <strike val="0"/>
        <color theme="0" tint="-0.499984740745262"/>
      </font>
      <fill>
        <patternFill>
          <bgColor theme="0" tint="-0.499984740745262"/>
        </patternFill>
      </fill>
    </dxf>
    <dxf>
      <font>
        <strike val="0"/>
      </font>
      <fill>
        <patternFill>
          <bgColor theme="4" tint="0.59996337778862885"/>
        </patternFill>
      </fill>
    </dxf>
    <dxf>
      <font>
        <strike val="0"/>
      </font>
      <fill>
        <patternFill>
          <bgColor theme="4" tint="0.59996337778862885"/>
        </patternFill>
      </fill>
    </dxf>
    <dxf>
      <font>
        <b/>
        <i val="0"/>
        <color theme="0"/>
      </font>
      <fill>
        <patternFill>
          <bgColor theme="0" tint="-0.499984740745262"/>
        </patternFill>
      </fill>
    </dxf>
    <dxf>
      <font>
        <b/>
        <i val="0"/>
        <strike val="0"/>
        <color theme="0"/>
      </font>
      <fill>
        <patternFill>
          <bgColor theme="0" tint="-0.499984740745262"/>
        </patternFill>
      </fill>
    </dxf>
    <dxf>
      <font>
        <b/>
        <i val="0"/>
        <strike val="0"/>
        <color theme="0"/>
      </font>
      <fill>
        <patternFill>
          <bgColor theme="0" tint="-0.499984740745262"/>
        </patternFill>
      </fill>
    </dxf>
    <dxf>
      <font>
        <strike val="0"/>
      </font>
      <fill>
        <patternFill>
          <bgColor theme="4" tint="0.59996337778862885"/>
        </patternFill>
      </fill>
    </dxf>
    <dxf>
      <font>
        <b/>
        <i val="0"/>
        <color theme="0"/>
      </font>
      <fill>
        <patternFill>
          <bgColor rgb="FF007C6B"/>
        </patternFill>
      </fill>
    </dxf>
    <dxf>
      <font>
        <b/>
        <i val="0"/>
        <color theme="0"/>
      </font>
      <fill>
        <patternFill>
          <bgColor rgb="FF007C6B"/>
        </patternFill>
      </fill>
    </dxf>
    <dxf>
      <font>
        <b/>
        <i val="0"/>
        <color theme="0"/>
      </font>
      <fill>
        <patternFill>
          <bgColor rgb="FF007C6B"/>
        </patternFill>
      </fill>
    </dxf>
    <dxf>
      <font>
        <b/>
        <i val="0"/>
        <color theme="0"/>
      </font>
      <fill>
        <patternFill>
          <bgColor rgb="FF007C6B"/>
        </patternFill>
      </fill>
    </dxf>
    <dxf>
      <font>
        <b/>
        <i val="0"/>
        <color theme="0"/>
      </font>
      <fill>
        <patternFill>
          <bgColor rgb="FF007C6B"/>
        </patternFill>
      </fill>
    </dxf>
    <dxf>
      <font>
        <strike val="0"/>
        <color theme="0"/>
      </font>
      <fill>
        <patternFill>
          <bgColor theme="0"/>
        </patternFill>
      </fill>
    </dxf>
    <dxf>
      <font>
        <b/>
        <i val="0"/>
        <color rgb="FF007C68"/>
      </font>
      <fill>
        <patternFill>
          <bgColor theme="0"/>
        </patternFill>
      </fill>
    </dxf>
    <dxf>
      <font>
        <b/>
        <i val="0"/>
        <color rgb="FF007C68"/>
      </font>
      <fill>
        <patternFill>
          <bgColor theme="0"/>
        </patternFill>
      </fill>
    </dxf>
    <dxf>
      <font>
        <b/>
        <i val="0"/>
        <color rgb="FF007C68"/>
      </font>
    </dxf>
    <dxf>
      <font>
        <b/>
        <i val="0"/>
        <color rgb="FF007C68"/>
      </font>
      <fill>
        <patternFill>
          <bgColor theme="0"/>
        </patternFill>
      </fill>
    </dxf>
    <dxf>
      <font>
        <strike val="0"/>
      </font>
      <fill>
        <patternFill>
          <bgColor theme="0" tint="-0.499984740745262"/>
        </patternFill>
      </fill>
    </dxf>
    <dxf>
      <font>
        <b/>
        <i val="0"/>
        <color theme="0"/>
      </font>
      <fill>
        <patternFill>
          <bgColor rgb="FFFF0000"/>
        </patternFill>
      </fill>
    </dxf>
    <dxf>
      <fill>
        <patternFill>
          <bgColor rgb="FF007C6B"/>
        </patternFill>
      </fill>
      <border>
        <left/>
        <right/>
        <top/>
        <bottom/>
      </border>
    </dxf>
  </dxfs>
  <tableStyles count="0" defaultTableStyle="TableStyleMedium9" defaultPivotStyle="PivotStyleLight16"/>
  <colors>
    <mruColors>
      <color rgb="FFFFF4BD"/>
      <color rgb="FFD4CB9D"/>
      <color rgb="FF8F002A"/>
      <color rgb="FF007C68"/>
      <color rgb="FF8FCAFF"/>
      <color rgb="FFC2E1FE"/>
      <color rgb="FF007C6B"/>
      <color rgb="FF00CC99"/>
      <color rgb="FF58FEC7"/>
      <color rgb="FFD9FF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rgbClr val="007C68"/>
              </a:solidFill>
            </c:spPr>
            <c:extLst xmlns:c16r2="http://schemas.microsoft.com/office/drawing/2015/06/chart">
              <c:ext xmlns:c16="http://schemas.microsoft.com/office/drawing/2014/chart" uri="{C3380CC4-5D6E-409C-BE32-E72D297353CC}">
                <c16:uniqueId val="{00000000-89EE-4D84-BDC6-89E79D81B064}"/>
              </c:ext>
            </c:extLst>
          </c:dPt>
          <c:dPt>
            <c:idx val="1"/>
            <c:bubble3D val="0"/>
            <c:spPr>
              <a:solidFill>
                <a:schemeClr val="bg1">
                  <a:lumMod val="65000"/>
                </a:schemeClr>
              </a:solidFill>
            </c:spPr>
            <c:extLst xmlns:c16r2="http://schemas.microsoft.com/office/drawing/2015/06/chart">
              <c:ext xmlns:c16="http://schemas.microsoft.com/office/drawing/2014/chart" uri="{C3380CC4-5D6E-409C-BE32-E72D297353CC}">
                <c16:uniqueId val="{00000001-89EE-4D84-BDC6-89E79D81B064}"/>
              </c:ext>
            </c:extLst>
          </c:dPt>
          <c:val>
            <c:numRef>
              <c:f>Results!$A$30:$B$30</c:f>
              <c:numCache>
                <c:formatCode>0.00%</c:formatCode>
                <c:ptCount val="2"/>
                <c:pt idx="0" formatCode="0%">
                  <c:v>0.0</c:v>
                </c:pt>
                <c:pt idx="1">
                  <c:v>1.0</c:v>
                </c:pt>
              </c:numCache>
            </c:numRef>
          </c:val>
          <c:extLst xmlns:c16r2="http://schemas.microsoft.com/office/drawing/2015/06/chart">
            <c:ext xmlns:c16="http://schemas.microsoft.com/office/drawing/2014/chart" uri="{C3380CC4-5D6E-409C-BE32-E72D297353CC}">
              <c16:uniqueId val="{00000002-89EE-4D84-BDC6-89E79D81B064}"/>
            </c:ext>
          </c:extLst>
        </c:ser>
        <c:dLbls>
          <c:showLegendKey val="0"/>
          <c:showVal val="0"/>
          <c:showCatName val="0"/>
          <c:showSerName val="0"/>
          <c:showPercent val="0"/>
          <c:showBubbleSize val="0"/>
          <c:showLeaderLines val="1"/>
        </c:dLbls>
        <c:firstSliceAng val="0"/>
      </c:pieChart>
    </c:plotArea>
    <c:plotVisOnly val="1"/>
    <c:dispBlanksAs val="zero"/>
    <c:showDLblsOverMax val="0"/>
  </c:chart>
  <c:spPr>
    <a:ln>
      <a:noFill/>
    </a:ln>
  </c:spPr>
  <c:printSettings>
    <c:headerFooter/>
    <c:pageMargins b="0.750000000000004" l="0.700000000000001" r="0.700000000000001" t="0.750000000000004"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rgbClr val="007C6B"/>
              </a:solidFill>
            </c:spPr>
            <c:extLst xmlns:c16r2="http://schemas.microsoft.com/office/drawing/2015/06/chart">
              <c:ext xmlns:c16="http://schemas.microsoft.com/office/drawing/2014/chart" uri="{C3380CC4-5D6E-409C-BE32-E72D297353CC}">
                <c16:uniqueId val="{00000000-1F3A-42EC-8AA8-75A0FDCC1247}"/>
              </c:ext>
            </c:extLst>
          </c:dPt>
          <c:dPt>
            <c:idx val="1"/>
            <c:bubble3D val="0"/>
            <c:spPr>
              <a:solidFill>
                <a:schemeClr val="bg1">
                  <a:lumMod val="65000"/>
                </a:schemeClr>
              </a:solidFill>
            </c:spPr>
            <c:extLst xmlns:c16r2="http://schemas.microsoft.com/office/drawing/2015/06/chart">
              <c:ext xmlns:c16="http://schemas.microsoft.com/office/drawing/2014/chart" uri="{C3380CC4-5D6E-409C-BE32-E72D297353CC}">
                <c16:uniqueId val="{00000001-1F3A-42EC-8AA8-75A0FDCC1247}"/>
              </c:ext>
            </c:extLst>
          </c:dPt>
          <c:val>
            <c:numRef>
              <c:f>(Results!$E$91,Results!$H$91)</c:f>
              <c:numCache>
                <c:formatCode>General</c:formatCode>
                <c:ptCount val="2"/>
                <c:pt idx="0">
                  <c:v>0.0</c:v>
                </c:pt>
                <c:pt idx="1">
                  <c:v>100.0</c:v>
                </c:pt>
              </c:numCache>
            </c:numRef>
          </c:val>
          <c:extLst xmlns:c16r2="http://schemas.microsoft.com/office/drawing/2015/06/chart">
            <c:ext xmlns:c16="http://schemas.microsoft.com/office/drawing/2014/chart" uri="{C3380CC4-5D6E-409C-BE32-E72D297353CC}">
              <c16:uniqueId val="{00000002-1F3A-42EC-8AA8-75A0FDCC1247}"/>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0000000000003" l="0.700000000000001" r="0.700000000000001" t="0.750000000000003"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rgbClr val="007C6B"/>
              </a:solidFill>
            </c:spPr>
            <c:extLst xmlns:c16r2="http://schemas.microsoft.com/office/drawing/2015/06/chart">
              <c:ext xmlns:c16="http://schemas.microsoft.com/office/drawing/2014/chart" uri="{C3380CC4-5D6E-409C-BE32-E72D297353CC}">
                <c16:uniqueId val="{00000000-6EF4-4BFF-8E00-E3AAFCD5E747}"/>
              </c:ext>
            </c:extLst>
          </c:dPt>
          <c:dPt>
            <c:idx val="1"/>
            <c:bubble3D val="0"/>
            <c:spPr>
              <a:solidFill>
                <a:schemeClr val="bg1">
                  <a:lumMod val="65000"/>
                </a:schemeClr>
              </a:solidFill>
            </c:spPr>
            <c:extLst xmlns:c16r2="http://schemas.microsoft.com/office/drawing/2015/06/chart">
              <c:ext xmlns:c16="http://schemas.microsoft.com/office/drawing/2014/chart" uri="{C3380CC4-5D6E-409C-BE32-E72D297353CC}">
                <c16:uniqueId val="{00000001-6EF4-4BFF-8E00-E3AAFCD5E747}"/>
              </c:ext>
            </c:extLst>
          </c:dPt>
          <c:val>
            <c:numRef>
              <c:f>(Results!$E$92,Results!$H$92)</c:f>
              <c:numCache>
                <c:formatCode>General</c:formatCode>
                <c:ptCount val="2"/>
                <c:pt idx="0">
                  <c:v>0.0</c:v>
                </c:pt>
                <c:pt idx="1">
                  <c:v>100.0</c:v>
                </c:pt>
              </c:numCache>
            </c:numRef>
          </c:val>
          <c:extLst xmlns:c16r2="http://schemas.microsoft.com/office/drawing/2015/06/chart">
            <c:ext xmlns:c16="http://schemas.microsoft.com/office/drawing/2014/chart" uri="{C3380CC4-5D6E-409C-BE32-E72D297353CC}">
              <c16:uniqueId val="{00000002-6EF4-4BFF-8E00-E3AAFCD5E747}"/>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0000000000003" l="0.700000000000001" r="0.700000000000001" t="0.750000000000003"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rgbClr val="007C6B"/>
              </a:solidFill>
            </c:spPr>
            <c:extLst xmlns:c16r2="http://schemas.microsoft.com/office/drawing/2015/06/chart">
              <c:ext xmlns:c16="http://schemas.microsoft.com/office/drawing/2014/chart" uri="{C3380CC4-5D6E-409C-BE32-E72D297353CC}">
                <c16:uniqueId val="{00000000-A7E6-452E-B672-055515453E58}"/>
              </c:ext>
            </c:extLst>
          </c:dPt>
          <c:dPt>
            <c:idx val="1"/>
            <c:bubble3D val="0"/>
            <c:spPr>
              <a:solidFill>
                <a:schemeClr val="bg1">
                  <a:lumMod val="65000"/>
                </a:schemeClr>
              </a:solidFill>
            </c:spPr>
            <c:extLst xmlns:c16r2="http://schemas.microsoft.com/office/drawing/2015/06/chart">
              <c:ext xmlns:c16="http://schemas.microsoft.com/office/drawing/2014/chart" uri="{C3380CC4-5D6E-409C-BE32-E72D297353CC}">
                <c16:uniqueId val="{00000001-A7E6-452E-B672-055515453E58}"/>
              </c:ext>
            </c:extLst>
          </c:dPt>
          <c:val>
            <c:numRef>
              <c:f>(Results!$E$93,Results!$H$93)</c:f>
              <c:numCache>
                <c:formatCode>General</c:formatCode>
                <c:ptCount val="2"/>
                <c:pt idx="0">
                  <c:v>0.0</c:v>
                </c:pt>
                <c:pt idx="1">
                  <c:v>100.0</c:v>
                </c:pt>
              </c:numCache>
            </c:numRef>
          </c:val>
          <c:extLst xmlns:c16r2="http://schemas.microsoft.com/office/drawing/2015/06/chart">
            <c:ext xmlns:c16="http://schemas.microsoft.com/office/drawing/2014/chart" uri="{C3380CC4-5D6E-409C-BE32-E72D297353CC}">
              <c16:uniqueId val="{00000002-A7E6-452E-B672-055515453E58}"/>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0000000000003" l="0.700000000000001" r="0.700000000000001" t="0.750000000000003"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rgbClr val="007C68"/>
              </a:solidFill>
            </c:spPr>
            <c:extLst xmlns:c16r2="http://schemas.microsoft.com/office/drawing/2015/06/chart">
              <c:ext xmlns:c16="http://schemas.microsoft.com/office/drawing/2014/chart" uri="{C3380CC4-5D6E-409C-BE32-E72D297353CC}">
                <c16:uniqueId val="{00000000-CB8A-4746-82EF-1633A2021080}"/>
              </c:ext>
            </c:extLst>
          </c:dPt>
          <c:dPt>
            <c:idx val="1"/>
            <c:bubble3D val="0"/>
            <c:spPr>
              <a:solidFill>
                <a:schemeClr val="bg1">
                  <a:lumMod val="65000"/>
                </a:schemeClr>
              </a:solidFill>
            </c:spPr>
            <c:extLst xmlns:c16r2="http://schemas.microsoft.com/office/drawing/2015/06/chart">
              <c:ext xmlns:c16="http://schemas.microsoft.com/office/drawing/2014/chart" uri="{C3380CC4-5D6E-409C-BE32-E72D297353CC}">
                <c16:uniqueId val="{00000001-CB8A-4746-82EF-1633A2021080}"/>
              </c:ext>
            </c:extLst>
          </c:dPt>
          <c:val>
            <c:numRef>
              <c:f>Results!$D$30:$E$30</c:f>
              <c:numCache>
                <c:formatCode>0.00%</c:formatCode>
                <c:ptCount val="2"/>
                <c:pt idx="0" formatCode="0%">
                  <c:v>0.0</c:v>
                </c:pt>
                <c:pt idx="1">
                  <c:v>1.0</c:v>
                </c:pt>
              </c:numCache>
            </c:numRef>
          </c:val>
          <c:extLst xmlns:c16r2="http://schemas.microsoft.com/office/drawing/2015/06/chart">
            <c:ext xmlns:c16="http://schemas.microsoft.com/office/drawing/2014/chart" uri="{C3380CC4-5D6E-409C-BE32-E72D297353CC}">
              <c16:uniqueId val="{00000002-CB8A-4746-82EF-1633A2021080}"/>
            </c:ext>
          </c:extLst>
        </c:ser>
        <c:dLbls>
          <c:showLegendKey val="0"/>
          <c:showVal val="0"/>
          <c:showCatName val="0"/>
          <c:showSerName val="0"/>
          <c:showPercent val="0"/>
          <c:showBubbleSize val="0"/>
          <c:showLeaderLines val="1"/>
        </c:dLbls>
        <c:firstSliceAng val="0"/>
      </c:pieChart>
    </c:plotArea>
    <c:plotVisOnly val="1"/>
    <c:dispBlanksAs val="zero"/>
    <c:showDLblsOverMax val="0"/>
  </c:chart>
  <c:spPr>
    <a:ln>
      <a:noFill/>
    </a:ln>
  </c:spPr>
  <c:printSettings>
    <c:headerFooter/>
    <c:pageMargins b="0.750000000000004" l="0.700000000000001" r="0.700000000000001" t="0.750000000000004"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rgbClr val="007C68"/>
              </a:solidFill>
            </c:spPr>
            <c:extLst xmlns:c16r2="http://schemas.microsoft.com/office/drawing/2015/06/chart">
              <c:ext xmlns:c16="http://schemas.microsoft.com/office/drawing/2014/chart" uri="{C3380CC4-5D6E-409C-BE32-E72D297353CC}">
                <c16:uniqueId val="{00000000-9B2F-4B1A-ACA0-59F8E3DC0467}"/>
              </c:ext>
            </c:extLst>
          </c:dPt>
          <c:dPt>
            <c:idx val="1"/>
            <c:bubble3D val="0"/>
            <c:spPr>
              <a:solidFill>
                <a:schemeClr val="bg1">
                  <a:lumMod val="65000"/>
                </a:schemeClr>
              </a:solidFill>
            </c:spPr>
            <c:extLst xmlns:c16r2="http://schemas.microsoft.com/office/drawing/2015/06/chart">
              <c:ext xmlns:c16="http://schemas.microsoft.com/office/drawing/2014/chart" uri="{C3380CC4-5D6E-409C-BE32-E72D297353CC}">
                <c16:uniqueId val="{00000001-9B2F-4B1A-ACA0-59F8E3DC0467}"/>
              </c:ext>
            </c:extLst>
          </c:dPt>
          <c:val>
            <c:numRef>
              <c:f>Results!$A$39:$B$39</c:f>
              <c:numCache>
                <c:formatCode>0.00%</c:formatCode>
                <c:ptCount val="2"/>
                <c:pt idx="0" formatCode="0%">
                  <c:v>0.0</c:v>
                </c:pt>
                <c:pt idx="1">
                  <c:v>1.0</c:v>
                </c:pt>
              </c:numCache>
            </c:numRef>
          </c:val>
          <c:extLst xmlns:c16r2="http://schemas.microsoft.com/office/drawing/2015/06/chart">
            <c:ext xmlns:c16="http://schemas.microsoft.com/office/drawing/2014/chart" uri="{C3380CC4-5D6E-409C-BE32-E72D297353CC}">
              <c16:uniqueId val="{00000002-9B2F-4B1A-ACA0-59F8E3DC0467}"/>
            </c:ext>
          </c:extLst>
        </c:ser>
        <c:dLbls>
          <c:showLegendKey val="0"/>
          <c:showVal val="0"/>
          <c:showCatName val="0"/>
          <c:showSerName val="0"/>
          <c:showPercent val="0"/>
          <c:showBubbleSize val="0"/>
          <c:showLeaderLines val="1"/>
        </c:dLbls>
        <c:firstSliceAng val="0"/>
      </c:pieChart>
    </c:plotArea>
    <c:plotVisOnly val="1"/>
    <c:dispBlanksAs val="zero"/>
    <c:showDLblsOverMax val="0"/>
  </c:chart>
  <c:spPr>
    <a:ln>
      <a:noFill/>
    </a:ln>
  </c:spPr>
  <c:printSettings>
    <c:headerFooter/>
    <c:pageMargins b="0.750000000000005" l="0.700000000000001" r="0.700000000000001" t="0.75000000000000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rgbClr val="007C68"/>
              </a:solidFill>
            </c:spPr>
            <c:extLst xmlns:c16r2="http://schemas.microsoft.com/office/drawing/2015/06/chart">
              <c:ext xmlns:c16="http://schemas.microsoft.com/office/drawing/2014/chart" uri="{C3380CC4-5D6E-409C-BE32-E72D297353CC}">
                <c16:uniqueId val="{00000000-5890-460E-A86E-98D0D9602DBE}"/>
              </c:ext>
            </c:extLst>
          </c:dPt>
          <c:dPt>
            <c:idx val="1"/>
            <c:bubble3D val="0"/>
            <c:spPr>
              <a:solidFill>
                <a:schemeClr val="bg1">
                  <a:lumMod val="65000"/>
                </a:schemeClr>
              </a:solidFill>
            </c:spPr>
            <c:extLst xmlns:c16r2="http://schemas.microsoft.com/office/drawing/2015/06/chart">
              <c:ext xmlns:c16="http://schemas.microsoft.com/office/drawing/2014/chart" uri="{C3380CC4-5D6E-409C-BE32-E72D297353CC}">
                <c16:uniqueId val="{00000001-5890-460E-A86E-98D0D9602DBE}"/>
              </c:ext>
            </c:extLst>
          </c:dPt>
          <c:val>
            <c:numRef>
              <c:f>Results!$A$60:$B$60</c:f>
            </c:numRef>
          </c:val>
          <c:extLst xmlns:c16r2="http://schemas.microsoft.com/office/drawing/2015/06/chart">
            <c:ext xmlns:c16="http://schemas.microsoft.com/office/drawing/2014/chart" uri="{C3380CC4-5D6E-409C-BE32-E72D297353CC}">
              <c16:uniqueId val="{00000002-5890-460E-A86E-98D0D9602DBE}"/>
            </c:ext>
          </c:extLst>
        </c:ser>
        <c:dLbls>
          <c:showLegendKey val="0"/>
          <c:showVal val="0"/>
          <c:showCatName val="0"/>
          <c:showSerName val="0"/>
          <c:showPercent val="0"/>
          <c:showBubbleSize val="0"/>
          <c:showLeaderLines val="1"/>
        </c:dLbls>
        <c:firstSliceAng val="0"/>
      </c:pieChart>
    </c:plotArea>
    <c:plotVisOnly val="1"/>
    <c:dispBlanksAs val="zero"/>
    <c:showDLblsOverMax val="0"/>
  </c:chart>
  <c:spPr>
    <a:ln>
      <a:noFill/>
    </a:ln>
  </c:spPr>
  <c:printSettings>
    <c:headerFooter/>
    <c:pageMargins b="0.750000000000005" l="0.700000000000001" r="0.700000000000001" t="0.75000000000000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rgbClr val="007C68"/>
              </a:solidFill>
            </c:spPr>
            <c:extLst xmlns:c16r2="http://schemas.microsoft.com/office/drawing/2015/06/chart">
              <c:ext xmlns:c16="http://schemas.microsoft.com/office/drawing/2014/chart" uri="{C3380CC4-5D6E-409C-BE32-E72D297353CC}">
                <c16:uniqueId val="{00000000-AFBD-482C-AF02-7552C7D529D5}"/>
              </c:ext>
            </c:extLst>
          </c:dPt>
          <c:dPt>
            <c:idx val="1"/>
            <c:bubble3D val="0"/>
            <c:spPr>
              <a:solidFill>
                <a:schemeClr val="bg1">
                  <a:lumMod val="65000"/>
                </a:schemeClr>
              </a:solidFill>
            </c:spPr>
            <c:extLst xmlns:c16r2="http://schemas.microsoft.com/office/drawing/2015/06/chart">
              <c:ext xmlns:c16="http://schemas.microsoft.com/office/drawing/2014/chart" uri="{C3380CC4-5D6E-409C-BE32-E72D297353CC}">
                <c16:uniqueId val="{00000001-AFBD-482C-AF02-7552C7D529D5}"/>
              </c:ext>
            </c:extLst>
          </c:dPt>
          <c:val>
            <c:numRef>
              <c:f>Results!$D$39:$E$39</c:f>
              <c:numCache>
                <c:formatCode>0.00%</c:formatCode>
                <c:ptCount val="2"/>
                <c:pt idx="0" formatCode="0%">
                  <c:v>0.0</c:v>
                </c:pt>
                <c:pt idx="1">
                  <c:v>1.0</c:v>
                </c:pt>
              </c:numCache>
            </c:numRef>
          </c:val>
          <c:extLst xmlns:c16r2="http://schemas.microsoft.com/office/drawing/2015/06/chart">
            <c:ext xmlns:c16="http://schemas.microsoft.com/office/drawing/2014/chart" uri="{C3380CC4-5D6E-409C-BE32-E72D297353CC}">
              <c16:uniqueId val="{00000002-AFBD-482C-AF02-7552C7D529D5}"/>
            </c:ext>
          </c:extLst>
        </c:ser>
        <c:dLbls>
          <c:showLegendKey val="0"/>
          <c:showVal val="0"/>
          <c:showCatName val="0"/>
          <c:showSerName val="0"/>
          <c:showPercent val="0"/>
          <c:showBubbleSize val="0"/>
          <c:showLeaderLines val="1"/>
        </c:dLbls>
        <c:firstSliceAng val="0"/>
      </c:pieChart>
    </c:plotArea>
    <c:plotVisOnly val="1"/>
    <c:dispBlanksAs val="zero"/>
    <c:showDLblsOverMax val="0"/>
  </c:chart>
  <c:spPr>
    <a:ln>
      <a:noFill/>
    </a:ln>
  </c:spPr>
  <c:printSettings>
    <c:headerFooter/>
    <c:pageMargins b="0.750000000000005" l="0.700000000000001" r="0.700000000000001" t="0.75000000000000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spPr>
            <a:solidFill>
              <a:schemeClr val="bg1">
                <a:lumMod val="65000"/>
              </a:schemeClr>
            </a:solidFill>
          </c:spPr>
          <c:dPt>
            <c:idx val="0"/>
            <c:bubble3D val="0"/>
            <c:spPr>
              <a:solidFill>
                <a:srgbClr val="007C68"/>
              </a:solidFill>
            </c:spPr>
            <c:extLst xmlns:c16r2="http://schemas.microsoft.com/office/drawing/2015/06/chart">
              <c:ext xmlns:c16="http://schemas.microsoft.com/office/drawing/2014/chart" uri="{C3380CC4-5D6E-409C-BE32-E72D297353CC}">
                <c16:uniqueId val="{00000000-6627-4BB3-AAE5-4CE97FEA645D}"/>
              </c:ext>
            </c:extLst>
          </c:dPt>
          <c:val>
            <c:numRef>
              <c:f>Results!$D$60:$E$60</c:f>
            </c:numRef>
          </c:val>
          <c:extLst xmlns:c16r2="http://schemas.microsoft.com/office/drawing/2015/06/chart">
            <c:ext xmlns:c16="http://schemas.microsoft.com/office/drawing/2014/chart" uri="{C3380CC4-5D6E-409C-BE32-E72D297353CC}">
              <c16:uniqueId val="{00000001-6627-4BB3-AAE5-4CE97FEA645D}"/>
            </c:ext>
          </c:extLst>
        </c:ser>
        <c:dLbls>
          <c:showLegendKey val="0"/>
          <c:showVal val="0"/>
          <c:showCatName val="0"/>
          <c:showSerName val="0"/>
          <c:showPercent val="0"/>
          <c:showBubbleSize val="0"/>
          <c:showLeaderLines val="1"/>
        </c:dLbls>
        <c:firstSliceAng val="0"/>
      </c:pieChart>
    </c:plotArea>
    <c:plotVisOnly val="1"/>
    <c:dispBlanksAs val="zero"/>
    <c:showDLblsOverMax val="0"/>
  </c:chart>
  <c:spPr>
    <a:ln>
      <a:noFill/>
    </a:ln>
  </c:spPr>
  <c:printSettings>
    <c:headerFooter/>
    <c:pageMargins b="0.750000000000005" l="0.700000000000001" r="0.700000000000001" t="0.75000000000000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rgbClr val="007C68"/>
              </a:solidFill>
            </c:spPr>
            <c:extLst xmlns:c16r2="http://schemas.microsoft.com/office/drawing/2015/06/chart">
              <c:ext xmlns:c16="http://schemas.microsoft.com/office/drawing/2014/chart" uri="{C3380CC4-5D6E-409C-BE32-E72D297353CC}">
                <c16:uniqueId val="{00000000-64B4-42B7-8467-527FC950B84B}"/>
              </c:ext>
            </c:extLst>
          </c:dPt>
          <c:dPt>
            <c:idx val="1"/>
            <c:bubble3D val="0"/>
            <c:spPr>
              <a:solidFill>
                <a:schemeClr val="bg1">
                  <a:lumMod val="65000"/>
                </a:schemeClr>
              </a:solidFill>
            </c:spPr>
            <c:extLst xmlns:c16r2="http://schemas.microsoft.com/office/drawing/2015/06/chart">
              <c:ext xmlns:c16="http://schemas.microsoft.com/office/drawing/2014/chart" uri="{C3380CC4-5D6E-409C-BE32-E72D297353CC}">
                <c16:uniqueId val="{00000001-64B4-42B7-8467-527FC950B84B}"/>
              </c:ext>
            </c:extLst>
          </c:dPt>
          <c:val>
            <c:numRef>
              <c:f>Results!$A$48:$B$48</c:f>
              <c:numCache>
                <c:formatCode>0.00%</c:formatCode>
                <c:ptCount val="2"/>
                <c:pt idx="0" formatCode="0%">
                  <c:v>0.0</c:v>
                </c:pt>
                <c:pt idx="1">
                  <c:v>1.0</c:v>
                </c:pt>
              </c:numCache>
            </c:numRef>
          </c:val>
          <c:extLst xmlns:c16r2="http://schemas.microsoft.com/office/drawing/2015/06/chart">
            <c:ext xmlns:c16="http://schemas.microsoft.com/office/drawing/2014/chart" uri="{C3380CC4-5D6E-409C-BE32-E72D297353CC}">
              <c16:uniqueId val="{00000002-64B4-42B7-8467-527FC950B84B}"/>
            </c:ext>
          </c:extLst>
        </c:ser>
        <c:dLbls>
          <c:showLegendKey val="0"/>
          <c:showVal val="0"/>
          <c:showCatName val="0"/>
          <c:showSerName val="0"/>
          <c:showPercent val="0"/>
          <c:showBubbleSize val="0"/>
          <c:showLeaderLines val="1"/>
        </c:dLbls>
        <c:firstSliceAng val="0"/>
      </c:pieChart>
    </c:plotArea>
    <c:plotVisOnly val="1"/>
    <c:dispBlanksAs val="zero"/>
    <c:showDLblsOverMax val="0"/>
  </c:chart>
  <c:spPr>
    <a:ln>
      <a:noFill/>
    </a:ln>
  </c:spPr>
  <c:printSettings>
    <c:headerFooter/>
    <c:pageMargins b="0.750000000000005" l="0.700000000000001" r="0.700000000000001" t="0.75000000000000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spPr>
            <a:solidFill>
              <a:srgbClr val="007C68"/>
            </a:solidFill>
          </c:spPr>
          <c:invertIfNegative val="0"/>
          <c:cat>
            <c:strRef>
              <c:f>Results!$A$12:$A$19</c:f>
              <c:strCache>
                <c:ptCount val="8"/>
                <c:pt idx="0">
                  <c:v>Farm Management</c:v>
                </c:pt>
                <c:pt idx="1">
                  <c:v>Pre Planting</c:v>
                </c:pt>
                <c:pt idx="2">
                  <c:v>Water Management</c:v>
                </c:pt>
                <c:pt idx="3">
                  <c:v>Nutrient Management</c:v>
                </c:pt>
                <c:pt idx="4">
                  <c:v>Pest Management</c:v>
                </c:pt>
                <c:pt idx="5">
                  <c:v>Harvest and Post Harvest</c:v>
                </c:pt>
                <c:pt idx="6">
                  <c:v>Health and Safety</c:v>
                </c:pt>
                <c:pt idx="7">
                  <c:v>Labour</c:v>
                </c:pt>
              </c:strCache>
            </c:strRef>
          </c:cat>
          <c:val>
            <c:numRef>
              <c:f>Results!$B$12:$B$19</c:f>
              <c:numCache>
                <c:formatCode>0%</c:formatCode>
                <c:ptCount val="8"/>
                <c:pt idx="0">
                  <c:v>0.0</c:v>
                </c:pt>
                <c:pt idx="1">
                  <c:v>0.0</c:v>
                </c:pt>
                <c:pt idx="2">
                  <c:v>0.0</c:v>
                </c:pt>
                <c:pt idx="3">
                  <c:v>0.0</c:v>
                </c:pt>
                <c:pt idx="4">
                  <c:v>0.0</c:v>
                </c:pt>
                <c:pt idx="5">
                  <c:v>0.0</c:v>
                </c:pt>
                <c:pt idx="6">
                  <c:v>0.0</c:v>
                </c:pt>
                <c:pt idx="7">
                  <c:v>0.0</c:v>
                </c:pt>
              </c:numCache>
            </c:numRef>
          </c:val>
          <c:extLst xmlns:c16r2="http://schemas.microsoft.com/office/drawing/2015/06/chart">
            <c:ext xmlns:c16="http://schemas.microsoft.com/office/drawing/2014/chart" uri="{C3380CC4-5D6E-409C-BE32-E72D297353CC}">
              <c16:uniqueId val="{00000000-133E-4682-B7B5-E24110D7DAB4}"/>
            </c:ext>
          </c:extLst>
        </c:ser>
        <c:ser>
          <c:idx val="1"/>
          <c:order val="1"/>
          <c:spPr>
            <a:solidFill>
              <a:schemeClr val="bg1">
                <a:lumMod val="65000"/>
              </a:schemeClr>
            </a:solidFill>
          </c:spPr>
          <c:invertIfNegative val="0"/>
          <c:cat>
            <c:strRef>
              <c:f>Results!$A$12:$A$19</c:f>
              <c:strCache>
                <c:ptCount val="8"/>
                <c:pt idx="0">
                  <c:v>Farm Management</c:v>
                </c:pt>
                <c:pt idx="1">
                  <c:v>Pre Planting</c:v>
                </c:pt>
                <c:pt idx="2">
                  <c:v>Water Management</c:v>
                </c:pt>
                <c:pt idx="3">
                  <c:v>Nutrient Management</c:v>
                </c:pt>
                <c:pt idx="4">
                  <c:v>Pest Management</c:v>
                </c:pt>
                <c:pt idx="5">
                  <c:v>Harvest and Post Harvest</c:v>
                </c:pt>
                <c:pt idx="6">
                  <c:v>Health and Safety</c:v>
                </c:pt>
                <c:pt idx="7">
                  <c:v>Labour</c:v>
                </c:pt>
              </c:strCache>
            </c:strRef>
          </c:cat>
          <c:val>
            <c:numRef>
              <c:f>Results!$D$12:$D$19</c:f>
              <c:numCache>
                <c:formatCode>0.00%</c:formatCode>
                <c:ptCount val="8"/>
                <c:pt idx="0">
                  <c:v>1.0</c:v>
                </c:pt>
                <c:pt idx="1">
                  <c:v>1.0</c:v>
                </c:pt>
                <c:pt idx="2">
                  <c:v>1.0</c:v>
                </c:pt>
                <c:pt idx="3">
                  <c:v>1.0</c:v>
                </c:pt>
                <c:pt idx="4">
                  <c:v>1.0</c:v>
                </c:pt>
                <c:pt idx="5">
                  <c:v>1.0</c:v>
                </c:pt>
                <c:pt idx="6">
                  <c:v>1.0</c:v>
                </c:pt>
                <c:pt idx="7">
                  <c:v>1.0</c:v>
                </c:pt>
              </c:numCache>
            </c:numRef>
          </c:val>
          <c:extLst xmlns:c16r2="http://schemas.microsoft.com/office/drawing/2015/06/chart">
            <c:ext xmlns:c16="http://schemas.microsoft.com/office/drawing/2014/chart" uri="{C3380CC4-5D6E-409C-BE32-E72D297353CC}">
              <c16:uniqueId val="{00000001-133E-4682-B7B5-E24110D7DAB4}"/>
            </c:ext>
          </c:extLst>
        </c:ser>
        <c:dLbls>
          <c:showLegendKey val="0"/>
          <c:showVal val="0"/>
          <c:showCatName val="0"/>
          <c:showSerName val="0"/>
          <c:showPercent val="0"/>
          <c:showBubbleSize val="0"/>
        </c:dLbls>
        <c:gapWidth val="150"/>
        <c:overlap val="100"/>
        <c:axId val="-1363507392"/>
        <c:axId val="-1363714864"/>
      </c:barChart>
      <c:catAx>
        <c:axId val="-1363507392"/>
        <c:scaling>
          <c:orientation val="minMax"/>
        </c:scaling>
        <c:delete val="0"/>
        <c:axPos val="b"/>
        <c:numFmt formatCode="General" sourceLinked="0"/>
        <c:majorTickMark val="out"/>
        <c:minorTickMark val="none"/>
        <c:tickLblPos val="nextTo"/>
        <c:crossAx val="-1363714864"/>
        <c:crosses val="autoZero"/>
        <c:auto val="1"/>
        <c:lblAlgn val="ctr"/>
        <c:lblOffset val="100"/>
        <c:noMultiLvlLbl val="0"/>
      </c:catAx>
      <c:valAx>
        <c:axId val="-1363714864"/>
        <c:scaling>
          <c:orientation val="minMax"/>
          <c:max val="1.0"/>
        </c:scaling>
        <c:delete val="0"/>
        <c:axPos val="l"/>
        <c:majorGridlines/>
        <c:numFmt formatCode="0%" sourceLinked="1"/>
        <c:majorTickMark val="out"/>
        <c:minorTickMark val="none"/>
        <c:tickLblPos val="nextTo"/>
        <c:crossAx val="-1363507392"/>
        <c:crosses val="autoZero"/>
        <c:crossBetween val="between"/>
      </c:valAx>
    </c:plotArea>
    <c:plotVisOnly val="1"/>
    <c:dispBlanksAs val="gap"/>
    <c:showDLblsOverMax val="0"/>
  </c:chart>
  <c:spPr>
    <a:ln>
      <a:noFill/>
    </a:ln>
  </c:spPr>
  <c:printSettings>
    <c:headerFooter/>
    <c:pageMargins b="0.750000000000004" l="0.700000000000001" r="0.700000000000001" t="0.750000000000004"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rgbClr val="007C6B"/>
              </a:solidFill>
            </c:spPr>
            <c:extLst xmlns:c16r2="http://schemas.microsoft.com/office/drawing/2015/06/chart">
              <c:ext xmlns:c16="http://schemas.microsoft.com/office/drawing/2014/chart" uri="{C3380CC4-5D6E-409C-BE32-E72D297353CC}">
                <c16:uniqueId val="{00000000-8883-45D4-B9C0-80DA95CD4ABF}"/>
              </c:ext>
            </c:extLst>
          </c:dPt>
          <c:dPt>
            <c:idx val="1"/>
            <c:bubble3D val="0"/>
            <c:spPr>
              <a:solidFill>
                <a:schemeClr val="bg1">
                  <a:lumMod val="65000"/>
                </a:schemeClr>
              </a:solidFill>
            </c:spPr>
            <c:extLst xmlns:c16r2="http://schemas.microsoft.com/office/drawing/2015/06/chart">
              <c:ext xmlns:c16="http://schemas.microsoft.com/office/drawing/2014/chart" uri="{C3380CC4-5D6E-409C-BE32-E72D297353CC}">
                <c16:uniqueId val="{00000001-8883-45D4-B9C0-80DA95CD4ABF}"/>
              </c:ext>
            </c:extLst>
          </c:dPt>
          <c:val>
            <c:numRef>
              <c:f>(Results!$E$89,Results!$H$89)</c:f>
              <c:numCache>
                <c:formatCode>General</c:formatCode>
                <c:ptCount val="2"/>
                <c:pt idx="0">
                  <c:v>0.0</c:v>
                </c:pt>
                <c:pt idx="1">
                  <c:v>100.0</c:v>
                </c:pt>
              </c:numCache>
            </c:numRef>
          </c:val>
          <c:extLst xmlns:c16r2="http://schemas.microsoft.com/office/drawing/2015/06/chart">
            <c:ext xmlns:c16="http://schemas.microsoft.com/office/drawing/2014/chart" uri="{C3380CC4-5D6E-409C-BE32-E72D297353CC}">
              <c16:uniqueId val="{00000002-8883-45D4-B9C0-80DA95CD4ABF}"/>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0000000000002" l="0.700000000000001" r="0.700000000000001" t="0.750000000000002"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1" Type="http://schemas.openxmlformats.org/officeDocument/2006/relationships/chart" Target="../charts/chart11.xml"/><Relationship Id="rId12" Type="http://schemas.openxmlformats.org/officeDocument/2006/relationships/chart" Target="../charts/chart12.xml"/><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9" Type="http://schemas.openxmlformats.org/officeDocument/2006/relationships/chart" Target="../charts/chart9.xml"/><Relationship Id="rId10"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4</xdr:row>
      <xdr:rowOff>57150</xdr:rowOff>
    </xdr:from>
    <xdr:to>
      <xdr:col>7</xdr:col>
      <xdr:colOff>423734</xdr:colOff>
      <xdr:row>9</xdr:row>
      <xdr:rowOff>164418</xdr:rowOff>
    </xdr:to>
    <xdr:pic>
      <xdr:nvPicPr>
        <xdr:cNvPr id="2" name="Picture 3"/>
        <xdr:cNvPicPr>
          <a:picLocks noChangeAspect="1" noChangeArrowheads="1"/>
        </xdr:cNvPicPr>
      </xdr:nvPicPr>
      <xdr:blipFill>
        <a:blip xmlns:r="http://schemas.openxmlformats.org/officeDocument/2006/relationships" r:embed="rId1" cstate="print"/>
        <a:srcRect/>
        <a:stretch>
          <a:fillRect/>
        </a:stretch>
      </xdr:blipFill>
      <xdr:spPr bwMode="auto">
        <a:xfrm>
          <a:off x="5857875" y="1200150"/>
          <a:ext cx="2452559" cy="1155018"/>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468829</xdr:colOff>
      <xdr:row>1</xdr:row>
      <xdr:rowOff>200397</xdr:rowOff>
    </xdr:from>
    <xdr:to>
      <xdr:col>2</xdr:col>
      <xdr:colOff>2409265</xdr:colOff>
      <xdr:row>4</xdr:row>
      <xdr:rowOff>108506</xdr:rowOff>
    </xdr:to>
    <xdr:pic>
      <xdr:nvPicPr>
        <xdr:cNvPr id="1027" name="Picture 3"/>
        <xdr:cNvPicPr>
          <a:picLocks noChangeAspect="1" noChangeArrowheads="1"/>
        </xdr:cNvPicPr>
      </xdr:nvPicPr>
      <xdr:blipFill>
        <a:blip xmlns:r="http://schemas.openxmlformats.org/officeDocument/2006/relationships" r:embed="rId1" cstate="print"/>
        <a:srcRect/>
        <a:stretch>
          <a:fillRect/>
        </a:stretch>
      </xdr:blipFill>
      <xdr:spPr bwMode="auto">
        <a:xfrm>
          <a:off x="754579" y="390897"/>
          <a:ext cx="2457507" cy="1173573"/>
        </a:xfrm>
        <a:prstGeom prst="rect">
          <a:avLst/>
        </a:prstGeom>
        <a:noFill/>
      </xdr:spPr>
    </xdr:pic>
    <xdr:clientData/>
  </xdr:twoCellAnchor>
  <xdr:twoCellAnchor editAs="oneCell">
    <xdr:from>
      <xdr:col>8</xdr:col>
      <xdr:colOff>1524000</xdr:colOff>
      <xdr:row>1</xdr:row>
      <xdr:rowOff>204104</xdr:rowOff>
    </xdr:from>
    <xdr:to>
      <xdr:col>10</xdr:col>
      <xdr:colOff>775609</xdr:colOff>
      <xdr:row>4</xdr:row>
      <xdr:rowOff>217714</xdr:rowOff>
    </xdr:to>
    <xdr:pic>
      <xdr:nvPicPr>
        <xdr:cNvPr id="3" name="Picture 2"/>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761857" y="403675"/>
          <a:ext cx="1555752" cy="12654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1038225</xdr:colOff>
      <xdr:row>28</xdr:row>
      <xdr:rowOff>38101</xdr:rowOff>
    </xdr:from>
    <xdr:to>
      <xdr:col>2</xdr:col>
      <xdr:colOff>152400</xdr:colOff>
      <xdr:row>33</xdr:row>
      <xdr:rowOff>180976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1028700</xdr:colOff>
      <xdr:row>28</xdr:row>
      <xdr:rowOff>57151</xdr:rowOff>
    </xdr:from>
    <xdr:to>
      <xdr:col>5</xdr:col>
      <xdr:colOff>247650</xdr:colOff>
      <xdr:row>34</xdr:row>
      <xdr:rowOff>9526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1036329</xdr:colOff>
      <xdr:row>37</xdr:row>
      <xdr:rowOff>57151</xdr:rowOff>
    </xdr:from>
    <xdr:to>
      <xdr:col>2</xdr:col>
      <xdr:colOff>231883</xdr:colOff>
      <xdr:row>43</xdr:row>
      <xdr:rowOff>9526</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1028700</xdr:colOff>
      <xdr:row>58</xdr:row>
      <xdr:rowOff>57151</xdr:rowOff>
    </xdr:from>
    <xdr:to>
      <xdr:col>2</xdr:col>
      <xdr:colOff>247650</xdr:colOff>
      <xdr:row>64</xdr:row>
      <xdr:rowOff>9526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1036329</xdr:colOff>
      <xdr:row>37</xdr:row>
      <xdr:rowOff>57150</xdr:rowOff>
    </xdr:from>
    <xdr:to>
      <xdr:col>5</xdr:col>
      <xdr:colOff>231883</xdr:colOff>
      <xdr:row>43</xdr:row>
      <xdr:rowOff>25738</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1028700</xdr:colOff>
      <xdr:row>58</xdr:row>
      <xdr:rowOff>57150</xdr:rowOff>
    </xdr:from>
    <xdr:to>
      <xdr:col>5</xdr:col>
      <xdr:colOff>247650</xdr:colOff>
      <xdr:row>64</xdr:row>
      <xdr:rowOff>25738</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1036329</xdr:colOff>
      <xdr:row>46</xdr:row>
      <xdr:rowOff>57150</xdr:rowOff>
    </xdr:from>
    <xdr:to>
      <xdr:col>2</xdr:col>
      <xdr:colOff>231883</xdr:colOff>
      <xdr:row>52</xdr:row>
      <xdr:rowOff>25738</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85725</xdr:colOff>
      <xdr:row>9</xdr:row>
      <xdr:rowOff>123825</xdr:rowOff>
    </xdr:from>
    <xdr:to>
      <xdr:col>7</xdr:col>
      <xdr:colOff>495300</xdr:colOff>
      <xdr:row>22</xdr:row>
      <xdr:rowOff>66675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571500</xdr:colOff>
      <xdr:row>88</xdr:row>
      <xdr:rowOff>28575</xdr:rowOff>
    </xdr:from>
    <xdr:to>
      <xdr:col>3</xdr:col>
      <xdr:colOff>133350</xdr:colOff>
      <xdr:row>88</xdr:row>
      <xdr:rowOff>1133475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571500</xdr:colOff>
      <xdr:row>89</xdr:row>
      <xdr:rowOff>180975</xdr:rowOff>
    </xdr:from>
    <xdr:to>
      <xdr:col>3</xdr:col>
      <xdr:colOff>133350</xdr:colOff>
      <xdr:row>90</xdr:row>
      <xdr:rowOff>1143001</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552450</xdr:colOff>
      <xdr:row>91</xdr:row>
      <xdr:rowOff>0</xdr:rowOff>
    </xdr:from>
    <xdr:to>
      <xdr:col>3</xdr:col>
      <xdr:colOff>114300</xdr:colOff>
      <xdr:row>91</xdr:row>
      <xdr:rowOff>1152526</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571500</xdr:colOff>
      <xdr:row>92</xdr:row>
      <xdr:rowOff>9525</xdr:rowOff>
    </xdr:from>
    <xdr:to>
      <xdr:col>3</xdr:col>
      <xdr:colOff>133350</xdr:colOff>
      <xdr:row>93</xdr:row>
      <xdr:rowOff>1</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www.who.int/ipcs/publications/pesticides_hazard_2009.pdf?ua=1" TargetMode="External"/><Relationship Id="rId4" Type="http://schemas.openxmlformats.org/officeDocument/2006/relationships/printerSettings" Target="../printerSettings/printerSettings2.bin"/><Relationship Id="rId5" Type="http://schemas.openxmlformats.org/officeDocument/2006/relationships/drawing" Target="../drawings/drawing2.xml"/><Relationship Id="rId1" Type="http://schemas.openxmlformats.org/officeDocument/2006/relationships/hyperlink" Target="http://chm.pops.int/TheConvention/ThePOPs/ListingofPOPs/tabid/2509/Default.aspx" TargetMode="External"/><Relationship Id="rId2" Type="http://schemas.openxmlformats.org/officeDocument/2006/relationships/hyperlink" Target="http://www.pic.int/TheConvention/Chemicals/AnnexIIIChemicals/tabid/1132/language/en-US/Default.asp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http://www.who.int/ipcs/publications/pesticides_hazard_2009.pdf?ua=1" TargetMode="External"/><Relationship Id="rId4" Type="http://schemas.openxmlformats.org/officeDocument/2006/relationships/printerSettings" Target="../printerSettings/printerSettings4.bin"/><Relationship Id="rId1" Type="http://schemas.openxmlformats.org/officeDocument/2006/relationships/hyperlink" Target="http://chm.pops.int/TheConvention/ThePOPs/ListingofPOPs/tabid/2509/Default.aspx" TargetMode="External"/><Relationship Id="rId2" Type="http://schemas.openxmlformats.org/officeDocument/2006/relationships/hyperlink" Target="http://www.pic.int/TheConvention/Chemicals/AnnexIIIChemicals/tabid/1132/language/en-US/Default.aspx"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4:J44"/>
  <sheetViews>
    <sheetView workbookViewId="0">
      <selection activeCell="G30" sqref="G30"/>
    </sheetView>
  </sheetViews>
  <sheetFormatPr baseColWidth="10" defaultColWidth="8.83203125" defaultRowHeight="15" x14ac:dyDescent="0.2"/>
  <cols>
    <col min="1" max="1" width="8.83203125" style="1"/>
    <col min="2" max="2" width="12" style="1" customWidth="1"/>
    <col min="3" max="3" width="3.6640625" style="1" customWidth="1"/>
    <col min="4" max="5" width="11.1640625" style="1" customWidth="1"/>
    <col min="6" max="6" width="13.33203125" style="1" customWidth="1"/>
    <col min="7" max="9" width="11.1640625" style="1" customWidth="1"/>
    <col min="10" max="10" width="3.6640625" style="1" customWidth="1"/>
    <col min="11" max="16384" width="8.83203125" style="1"/>
  </cols>
  <sheetData>
    <row r="4" spans="3:10" x14ac:dyDescent="0.2">
      <c r="C4" s="2"/>
      <c r="D4" s="2"/>
      <c r="E4" s="2"/>
      <c r="F4" s="2"/>
      <c r="G4" s="2"/>
      <c r="H4" s="2"/>
      <c r="I4" s="2"/>
      <c r="J4" s="2"/>
    </row>
    <row r="5" spans="3:10" x14ac:dyDescent="0.2">
      <c r="C5" s="2"/>
      <c r="J5" s="2"/>
    </row>
    <row r="6" spans="3:10" x14ac:dyDescent="0.2">
      <c r="C6" s="2"/>
      <c r="J6" s="2"/>
    </row>
    <row r="7" spans="3:10" x14ac:dyDescent="0.2">
      <c r="C7" s="2"/>
      <c r="J7" s="2"/>
    </row>
    <row r="8" spans="3:10" s="19" customFormat="1" ht="19" x14ac:dyDescent="0.25">
      <c r="C8" s="2"/>
      <c r="D8" s="1"/>
      <c r="E8" s="1"/>
      <c r="F8" s="1"/>
      <c r="G8" s="1"/>
      <c r="H8" s="1"/>
      <c r="I8" s="1"/>
      <c r="J8" s="2"/>
    </row>
    <row r="9" spans="3:10" s="19" customFormat="1" ht="19" x14ac:dyDescent="0.25">
      <c r="C9" s="2"/>
      <c r="D9" s="1"/>
      <c r="E9" s="1"/>
      <c r="F9" s="1"/>
      <c r="G9" s="1"/>
      <c r="H9" s="1"/>
      <c r="I9" s="1"/>
      <c r="J9" s="2"/>
    </row>
    <row r="10" spans="3:10" s="19" customFormat="1" ht="19" x14ac:dyDescent="0.25">
      <c r="C10" s="2"/>
      <c r="D10" s="1"/>
      <c r="E10" s="1"/>
      <c r="F10" s="1"/>
      <c r="G10" s="1"/>
      <c r="H10" s="1"/>
      <c r="I10" s="1"/>
      <c r="J10" s="2"/>
    </row>
    <row r="11" spans="3:10" s="19" customFormat="1" ht="19" x14ac:dyDescent="0.25">
      <c r="C11" s="2"/>
      <c r="D11" s="256"/>
      <c r="E11" s="256"/>
      <c r="F11" s="256"/>
      <c r="G11" s="256"/>
      <c r="H11" s="256"/>
      <c r="I11" s="256"/>
      <c r="J11" s="2"/>
    </row>
    <row r="12" spans="3:10" s="19" customFormat="1" ht="26" x14ac:dyDescent="0.25">
      <c r="C12" s="2"/>
      <c r="D12" s="484" t="s">
        <v>608</v>
      </c>
      <c r="E12" s="484"/>
      <c r="F12" s="484"/>
      <c r="G12" s="484"/>
      <c r="H12" s="484"/>
      <c r="I12" s="484"/>
      <c r="J12" s="2"/>
    </row>
    <row r="13" spans="3:10" s="19" customFormat="1" ht="19" x14ac:dyDescent="0.25">
      <c r="C13" s="2"/>
      <c r="D13" s="485" t="s">
        <v>624</v>
      </c>
      <c r="E13" s="485"/>
      <c r="F13" s="485"/>
      <c r="G13" s="485"/>
      <c r="H13" s="485"/>
      <c r="I13" s="485"/>
      <c r="J13" s="2"/>
    </row>
    <row r="14" spans="3:10" s="19" customFormat="1" ht="19" x14ac:dyDescent="0.25">
      <c r="C14" s="2"/>
      <c r="D14" s="306"/>
      <c r="E14" s="306"/>
      <c r="F14" s="306"/>
      <c r="G14" s="306"/>
      <c r="H14" s="306"/>
      <c r="I14" s="306"/>
      <c r="J14" s="2"/>
    </row>
    <row r="15" spans="3:10" s="19" customFormat="1" ht="19" x14ac:dyDescent="0.25">
      <c r="C15" s="2"/>
      <c r="D15" s="483" t="s">
        <v>614</v>
      </c>
      <c r="E15" s="483"/>
      <c r="F15" s="483" t="s">
        <v>614</v>
      </c>
      <c r="G15" s="483"/>
      <c r="H15" s="483"/>
      <c r="I15" s="483"/>
      <c r="J15" s="2"/>
    </row>
    <row r="16" spans="3:10" s="19" customFormat="1" ht="19" x14ac:dyDescent="0.25">
      <c r="C16" s="2"/>
      <c r="D16" s="306"/>
      <c r="E16" s="306"/>
      <c r="F16" s="306"/>
      <c r="G16" s="306"/>
      <c r="H16" s="306"/>
      <c r="I16" s="306"/>
      <c r="J16" s="2"/>
    </row>
    <row r="17" spans="2:10" ht="19" x14ac:dyDescent="0.25">
      <c r="C17" s="18"/>
      <c r="D17" s="19"/>
      <c r="E17" s="482" t="s">
        <v>214</v>
      </c>
      <c r="F17" s="482"/>
      <c r="G17" s="482"/>
      <c r="H17" s="482"/>
      <c r="I17" s="19"/>
      <c r="J17" s="18"/>
    </row>
    <row r="18" spans="2:10" ht="19" x14ac:dyDescent="0.25">
      <c r="C18" s="18"/>
      <c r="D18" s="19"/>
      <c r="E18" s="482" t="s">
        <v>215</v>
      </c>
      <c r="F18" s="482"/>
      <c r="G18" s="482"/>
      <c r="H18" s="482"/>
      <c r="I18" s="19"/>
      <c r="J18" s="18"/>
    </row>
    <row r="19" spans="2:10" ht="19" x14ac:dyDescent="0.25">
      <c r="C19" s="18"/>
      <c r="D19" s="19"/>
      <c r="E19" s="482" t="s">
        <v>489</v>
      </c>
      <c r="F19" s="482"/>
      <c r="G19" s="482"/>
      <c r="H19" s="482"/>
      <c r="I19" s="19"/>
      <c r="J19" s="18"/>
    </row>
    <row r="20" spans="2:10" ht="19" x14ac:dyDescent="0.25">
      <c r="C20" s="18"/>
      <c r="D20" s="19"/>
      <c r="E20" s="482" t="s">
        <v>939</v>
      </c>
      <c r="F20" s="482"/>
      <c r="G20" s="482"/>
      <c r="H20" s="482"/>
      <c r="I20" s="19"/>
      <c r="J20" s="18"/>
    </row>
    <row r="21" spans="2:10" x14ac:dyDescent="0.2">
      <c r="C21" s="2"/>
      <c r="J21" s="2"/>
    </row>
    <row r="22" spans="2:10" x14ac:dyDescent="0.2">
      <c r="C22" s="2"/>
      <c r="J22" s="2"/>
    </row>
    <row r="23" spans="2:10" x14ac:dyDescent="0.2">
      <c r="C23" s="2"/>
      <c r="J23" s="2"/>
    </row>
    <row r="24" spans="2:10" x14ac:dyDescent="0.2">
      <c r="C24" s="2"/>
      <c r="J24" s="2"/>
    </row>
    <row r="25" spans="2:10" x14ac:dyDescent="0.2">
      <c r="C25" s="2"/>
      <c r="J25" s="2"/>
    </row>
    <row r="26" spans="2:10" x14ac:dyDescent="0.2">
      <c r="C26" s="2"/>
      <c r="J26" s="2"/>
    </row>
    <row r="27" spans="2:10" x14ac:dyDescent="0.2">
      <c r="C27" s="2"/>
      <c r="J27" s="2"/>
    </row>
    <row r="28" spans="2:10" x14ac:dyDescent="0.2">
      <c r="C28" s="2"/>
      <c r="D28" s="2"/>
      <c r="E28" s="2"/>
      <c r="F28" s="2"/>
      <c r="G28" s="2"/>
      <c r="H28" s="2"/>
      <c r="I28" s="2"/>
      <c r="J28" s="2"/>
    </row>
    <row r="31" spans="2:10" x14ac:dyDescent="0.2">
      <c r="B31" s="1" t="s">
        <v>626</v>
      </c>
    </row>
    <row r="32" spans="2:10" x14ac:dyDescent="0.2">
      <c r="B32" s="256" t="s">
        <v>627</v>
      </c>
      <c r="F32" s="1" t="s">
        <v>630</v>
      </c>
    </row>
    <row r="33" spans="2:6" x14ac:dyDescent="0.2">
      <c r="F33" s="1" t="s">
        <v>629</v>
      </c>
    </row>
    <row r="34" spans="2:6" x14ac:dyDescent="0.2">
      <c r="B34" s="256" t="s">
        <v>628</v>
      </c>
      <c r="F34" s="1" t="s">
        <v>631</v>
      </c>
    </row>
    <row r="35" spans="2:6" x14ac:dyDescent="0.2">
      <c r="F35" s="1" t="s">
        <v>631</v>
      </c>
    </row>
    <row r="36" spans="2:6" x14ac:dyDescent="0.2">
      <c r="F36" s="256" t="s">
        <v>632</v>
      </c>
    </row>
    <row r="37" spans="2:6" x14ac:dyDescent="0.2">
      <c r="F37" s="256" t="s">
        <v>633</v>
      </c>
    </row>
    <row r="38" spans="2:6" x14ac:dyDescent="0.2">
      <c r="F38" s="1" t="s">
        <v>634</v>
      </c>
    </row>
    <row r="39" spans="2:6" x14ac:dyDescent="0.2">
      <c r="B39" s="1" t="s">
        <v>929</v>
      </c>
      <c r="F39" s="1" t="s">
        <v>930</v>
      </c>
    </row>
    <row r="40" spans="2:6" x14ac:dyDescent="0.2">
      <c r="F40" s="1" t="s">
        <v>931</v>
      </c>
    </row>
    <row r="41" spans="2:6" x14ac:dyDescent="0.2">
      <c r="F41" s="256" t="s">
        <v>932</v>
      </c>
    </row>
    <row r="42" spans="2:6" x14ac:dyDescent="0.2">
      <c r="B42" s="1" t="s">
        <v>934</v>
      </c>
      <c r="F42" s="1" t="s">
        <v>933</v>
      </c>
    </row>
    <row r="43" spans="2:6" x14ac:dyDescent="0.2">
      <c r="B43" s="1" t="s">
        <v>935</v>
      </c>
      <c r="F43" s="1" t="s">
        <v>936</v>
      </c>
    </row>
    <row r="44" spans="2:6" x14ac:dyDescent="0.2">
      <c r="B44" s="1" t="s">
        <v>938</v>
      </c>
      <c r="F44" s="1" t="s">
        <v>937</v>
      </c>
    </row>
  </sheetData>
  <mergeCells count="7">
    <mergeCell ref="E20:H20"/>
    <mergeCell ref="D15:I15"/>
    <mergeCell ref="D12:I12"/>
    <mergeCell ref="D13:I13"/>
    <mergeCell ref="E17:H17"/>
    <mergeCell ref="E18:H18"/>
    <mergeCell ref="E19:H19"/>
  </mergeCells>
  <phoneticPr fontId="56" type="noConversion"/>
  <pageMargins left="0.70000000000000007" right="0.70000000000000007" top="0.75000000000000011" bottom="0.75000000000000011" header="0.30000000000000004" footer="0.30000000000000004"/>
  <pageSetup paperSize="9" scale="66"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F002A"/>
  </sheetPr>
  <dimension ref="A1:DS143"/>
  <sheetViews>
    <sheetView topLeftCell="A79" zoomScale="85" zoomScaleNormal="85" zoomScalePageLayoutView="85" workbookViewId="0">
      <selection activeCell="B114" sqref="B114"/>
    </sheetView>
  </sheetViews>
  <sheetFormatPr baseColWidth="10" defaultColWidth="0" defaultRowHeight="15" outlineLevelRow="1" x14ac:dyDescent="0.2"/>
  <cols>
    <col min="1" max="1" width="8.5" style="28" customWidth="1"/>
    <col min="2" max="2" width="11" style="28" customWidth="1"/>
    <col min="3" max="3" width="3.6640625" style="28" customWidth="1"/>
    <col min="4" max="5" width="5.33203125" style="28" customWidth="1"/>
    <col min="6" max="7" width="3.5" style="28" bestFit="1" customWidth="1"/>
    <col min="8" max="11" width="7.33203125" style="28" customWidth="1"/>
    <col min="12" max="12" width="7.33203125" style="207" customWidth="1"/>
    <col min="13" max="13" width="7.33203125" style="28" customWidth="1"/>
    <col min="14" max="67" width="4" style="28" customWidth="1"/>
    <col min="68" max="68" width="4.83203125" style="28" customWidth="1"/>
    <col min="69" max="69" width="4.83203125" style="207" customWidth="1"/>
    <col min="70" max="70" width="6.5" style="28" customWidth="1"/>
    <col min="71" max="71" width="4.83203125" style="207" customWidth="1"/>
    <col min="72" max="72" width="8.1640625" style="28" customWidth="1"/>
    <col min="73" max="75" width="4.83203125" style="28" customWidth="1"/>
    <col min="76" max="76" width="4.83203125" style="207" customWidth="1"/>
    <col min="77" max="77" width="4.83203125" style="28" customWidth="1"/>
    <col min="78" max="78" width="4.83203125" style="207" customWidth="1"/>
    <col min="79" max="83" width="4.83203125" style="28" customWidth="1"/>
    <col min="84" max="84" width="6.1640625" style="28" bestFit="1" customWidth="1"/>
    <col min="85" max="92" width="6.5" style="28" bestFit="1" customWidth="1"/>
    <col min="93" max="93" width="7.5" style="28" bestFit="1" customWidth="1"/>
    <col min="94" max="94" width="6.83203125" style="28" bestFit="1" customWidth="1"/>
    <col min="95" max="97" width="7.5" style="28" bestFit="1" customWidth="1"/>
    <col min="98" max="98" width="7.1640625" style="28" bestFit="1" customWidth="1"/>
    <col min="99" max="99" width="7.5" style="28" bestFit="1" customWidth="1"/>
    <col min="100" max="100" width="7.1640625" style="28" bestFit="1" customWidth="1"/>
    <col min="101" max="102" width="7.5" style="28" bestFit="1" customWidth="1"/>
    <col min="103" max="103" width="8.1640625" style="28" bestFit="1" customWidth="1"/>
    <col min="104" max="104" width="6.5" style="28" bestFit="1" customWidth="1"/>
    <col min="105" max="107" width="6.83203125" style="28" bestFit="1" customWidth="1"/>
    <col min="108" max="110" width="7.5" style="28" bestFit="1" customWidth="1"/>
    <col min="111" max="111" width="7.1640625" style="28" bestFit="1" customWidth="1"/>
    <col min="112" max="112" width="7.5" style="28" bestFit="1" customWidth="1"/>
    <col min="113" max="113" width="7.1640625" style="28" bestFit="1" customWidth="1"/>
    <col min="114" max="115" width="7.5" style="28" bestFit="1" customWidth="1"/>
    <col min="116" max="116" width="8.1640625" style="28" bestFit="1" customWidth="1"/>
    <col min="117" max="123" width="9.1640625" style="28" customWidth="1"/>
    <col min="124" max="16384" width="9.1640625" style="28" hidden="1"/>
  </cols>
  <sheetData>
    <row r="1" spans="1:123" ht="29" x14ac:dyDescent="0.35">
      <c r="A1" s="706" t="s">
        <v>336</v>
      </c>
      <c r="B1" s="706"/>
      <c r="C1" s="706"/>
      <c r="D1" s="706"/>
      <c r="E1" s="706"/>
      <c r="F1" s="706"/>
      <c r="G1" s="706"/>
      <c r="H1" s="706"/>
      <c r="I1" s="29"/>
      <c r="J1" s="29"/>
      <c r="K1" s="29"/>
      <c r="L1" s="208"/>
      <c r="M1" s="29"/>
      <c r="N1" s="29"/>
      <c r="O1" s="29"/>
      <c r="P1" s="29"/>
      <c r="Q1" s="29"/>
      <c r="R1" s="29"/>
      <c r="S1" s="29"/>
      <c r="T1" s="29"/>
      <c r="U1" s="29"/>
      <c r="V1" s="29"/>
      <c r="W1" s="29"/>
      <c r="X1" s="29"/>
      <c r="Y1" s="29"/>
      <c r="Z1" s="29"/>
      <c r="AA1" s="29"/>
      <c r="AB1" s="29"/>
      <c r="AC1" s="29"/>
      <c r="AD1" s="29"/>
    </row>
    <row r="4" spans="1:123" x14ac:dyDescent="0.2">
      <c r="A4" s="186" t="s">
        <v>218</v>
      </c>
      <c r="C4" s="186"/>
      <c r="D4" s="186"/>
      <c r="E4" s="186"/>
    </row>
    <row r="5" spans="1:123" x14ac:dyDescent="0.2">
      <c r="A5" s="257" t="s">
        <v>571</v>
      </c>
    </row>
    <row r="6" spans="1:123" x14ac:dyDescent="0.2">
      <c r="A6" s="257" t="s">
        <v>572</v>
      </c>
    </row>
    <row r="7" spans="1:123" x14ac:dyDescent="0.2">
      <c r="A7" s="28" t="s">
        <v>358</v>
      </c>
    </row>
    <row r="10" spans="1:123" x14ac:dyDescent="0.2">
      <c r="A10" s="31" t="s">
        <v>575</v>
      </c>
    </row>
    <row r="12" spans="1:123" x14ac:dyDescent="0.2">
      <c r="B12" s="207" t="s">
        <v>377</v>
      </c>
      <c r="C12" s="207" t="s">
        <v>378</v>
      </c>
      <c r="D12" s="207" t="s">
        <v>379</v>
      </c>
      <c r="E12" s="207" t="s">
        <v>380</v>
      </c>
      <c r="F12" s="207" t="s">
        <v>381</v>
      </c>
      <c r="G12" s="207" t="s">
        <v>382</v>
      </c>
      <c r="H12" s="207" t="s">
        <v>383</v>
      </c>
      <c r="I12" s="207" t="s">
        <v>384</v>
      </c>
      <c r="J12" s="207" t="s">
        <v>385</v>
      </c>
      <c r="K12" s="207" t="s">
        <v>386</v>
      </c>
      <c r="L12" s="207" t="s">
        <v>387</v>
      </c>
      <c r="M12" s="207" t="s">
        <v>388</v>
      </c>
      <c r="N12" s="28">
        <v>1</v>
      </c>
      <c r="O12" s="28">
        <v>2</v>
      </c>
      <c r="P12" s="28">
        <v>3</v>
      </c>
      <c r="Q12" s="28">
        <v>4</v>
      </c>
      <c r="R12" s="28">
        <v>5</v>
      </c>
      <c r="S12" s="28">
        <v>6</v>
      </c>
      <c r="T12" s="28">
        <v>7</v>
      </c>
      <c r="U12" s="28">
        <v>8</v>
      </c>
      <c r="V12" s="28">
        <v>9</v>
      </c>
      <c r="W12" s="28" t="s">
        <v>0</v>
      </c>
      <c r="X12" s="28" t="s">
        <v>1</v>
      </c>
      <c r="Y12" s="28" t="s">
        <v>2</v>
      </c>
      <c r="Z12" s="28">
        <v>11</v>
      </c>
      <c r="AA12" s="28">
        <v>12</v>
      </c>
      <c r="AB12" s="28">
        <v>13</v>
      </c>
      <c r="AC12" s="28">
        <v>14</v>
      </c>
      <c r="AD12" s="28">
        <v>15</v>
      </c>
      <c r="AE12" s="28">
        <v>16</v>
      </c>
      <c r="AF12" s="28">
        <v>17</v>
      </c>
      <c r="AG12" s="28">
        <v>18</v>
      </c>
      <c r="AH12" s="28">
        <v>19</v>
      </c>
      <c r="AI12" s="28" t="s">
        <v>3</v>
      </c>
      <c r="AJ12" s="28" t="s">
        <v>4</v>
      </c>
      <c r="AK12" s="28" t="s">
        <v>5</v>
      </c>
      <c r="AL12" s="28" t="s">
        <v>6</v>
      </c>
      <c r="AM12" s="28" t="s">
        <v>7</v>
      </c>
      <c r="AN12" s="28" t="s">
        <v>8</v>
      </c>
      <c r="AO12" s="28">
        <v>20</v>
      </c>
      <c r="AP12" s="28">
        <v>21</v>
      </c>
      <c r="AQ12" s="28">
        <v>22</v>
      </c>
      <c r="AR12" s="28">
        <v>23</v>
      </c>
      <c r="AS12" s="28">
        <v>24</v>
      </c>
      <c r="AT12" s="28">
        <v>25</v>
      </c>
      <c r="AU12" s="28">
        <v>26</v>
      </c>
      <c r="AV12" s="28">
        <v>27</v>
      </c>
      <c r="AW12" s="28">
        <v>28</v>
      </c>
      <c r="AX12" s="28">
        <v>29</v>
      </c>
      <c r="AY12" s="28">
        <v>30</v>
      </c>
      <c r="AZ12" s="28">
        <v>31</v>
      </c>
      <c r="BA12" s="28">
        <v>32</v>
      </c>
      <c r="BB12" s="28">
        <v>33</v>
      </c>
      <c r="BC12" s="28">
        <v>34</v>
      </c>
      <c r="BD12" s="28">
        <v>35</v>
      </c>
      <c r="BE12" s="28">
        <v>36</v>
      </c>
      <c r="BF12" s="28">
        <v>37</v>
      </c>
      <c r="BG12" s="28">
        <v>38</v>
      </c>
      <c r="BH12" s="28">
        <v>39</v>
      </c>
      <c r="BI12" s="28">
        <v>40</v>
      </c>
      <c r="BJ12" s="28">
        <v>41</v>
      </c>
      <c r="BK12" s="28">
        <v>42</v>
      </c>
      <c r="BL12" s="28">
        <v>43</v>
      </c>
      <c r="BM12" s="28">
        <v>44</v>
      </c>
      <c r="BN12" s="28">
        <v>45</v>
      </c>
      <c r="BO12" s="28">
        <v>46</v>
      </c>
      <c r="BP12" s="1" t="s">
        <v>481</v>
      </c>
      <c r="BQ12" s="1" t="s">
        <v>482</v>
      </c>
      <c r="BR12" s="1" t="s">
        <v>486</v>
      </c>
      <c r="BS12" s="1" t="s">
        <v>487</v>
      </c>
      <c r="BT12" s="1" t="s">
        <v>399</v>
      </c>
      <c r="BU12" s="1" t="s">
        <v>400</v>
      </c>
      <c r="BV12" s="1" t="s">
        <v>401</v>
      </c>
      <c r="BW12" s="1" t="s">
        <v>483</v>
      </c>
      <c r="BX12" s="1" t="s">
        <v>484</v>
      </c>
      <c r="BY12" s="1" t="s">
        <v>485</v>
      </c>
      <c r="BZ12" s="1" t="s">
        <v>488</v>
      </c>
      <c r="CA12" s="1" t="s">
        <v>402</v>
      </c>
      <c r="CB12" s="1" t="s">
        <v>403</v>
      </c>
      <c r="CC12" s="1" t="s">
        <v>404</v>
      </c>
      <c r="CD12" s="1" t="s">
        <v>405</v>
      </c>
      <c r="CE12" s="1" t="s">
        <v>406</v>
      </c>
      <c r="CF12" s="207" t="s">
        <v>448</v>
      </c>
      <c r="CG12" s="207" t="s">
        <v>449</v>
      </c>
      <c r="CH12" s="207" t="s">
        <v>450</v>
      </c>
      <c r="CI12" s="207" t="s">
        <v>451</v>
      </c>
      <c r="CJ12" s="207" t="s">
        <v>452</v>
      </c>
      <c r="CK12" s="207" t="s">
        <v>453</v>
      </c>
      <c r="CL12" s="207" t="s">
        <v>454</v>
      </c>
      <c r="CM12" s="207" t="s">
        <v>455</v>
      </c>
      <c r="CN12" s="207" t="s">
        <v>456</v>
      </c>
      <c r="CO12" s="207" t="s">
        <v>457</v>
      </c>
      <c r="CP12" s="207" t="s">
        <v>458</v>
      </c>
      <c r="CQ12" s="207" t="s">
        <v>459</v>
      </c>
      <c r="CR12" s="207" t="s">
        <v>460</v>
      </c>
      <c r="CS12" s="207" t="s">
        <v>461</v>
      </c>
      <c r="CT12" s="207" t="s">
        <v>462</v>
      </c>
      <c r="CU12" s="207" t="s">
        <v>463</v>
      </c>
      <c r="CV12" s="207" t="s">
        <v>464</v>
      </c>
      <c r="CW12" s="207" t="s">
        <v>465</v>
      </c>
      <c r="CX12" s="207" t="s">
        <v>466</v>
      </c>
      <c r="CY12" s="207" t="s">
        <v>467</v>
      </c>
      <c r="CZ12" s="207" t="s">
        <v>468</v>
      </c>
      <c r="DA12" s="207" t="s">
        <v>469</v>
      </c>
      <c r="DB12" s="207" t="s">
        <v>470</v>
      </c>
      <c r="DC12" s="207" t="s">
        <v>471</v>
      </c>
      <c r="DD12" s="207" t="s">
        <v>472</v>
      </c>
      <c r="DE12" s="207" t="s">
        <v>473</v>
      </c>
      <c r="DF12" s="207" t="s">
        <v>474</v>
      </c>
      <c r="DG12" s="207" t="s">
        <v>475</v>
      </c>
      <c r="DH12" s="207" t="s">
        <v>476</v>
      </c>
      <c r="DI12" s="207" t="s">
        <v>477</v>
      </c>
      <c r="DJ12" s="207" t="s">
        <v>478</v>
      </c>
      <c r="DK12" s="207" t="s">
        <v>479</v>
      </c>
      <c r="DL12" s="207" t="s">
        <v>480</v>
      </c>
      <c r="DM12" s="256" t="s">
        <v>490</v>
      </c>
      <c r="DN12" s="256" t="s">
        <v>491</v>
      </c>
      <c r="DO12" s="256" t="s">
        <v>492</v>
      </c>
      <c r="DP12" s="256" t="s">
        <v>493</v>
      </c>
      <c r="DQ12" s="256" t="s">
        <v>494</v>
      </c>
      <c r="DR12" s="256" t="s">
        <v>495</v>
      </c>
    </row>
    <row r="13" spans="1:123" x14ac:dyDescent="0.2">
      <c r="A13" s="29"/>
      <c r="B13" s="29"/>
      <c r="C13" s="29"/>
      <c r="D13" s="29"/>
      <c r="E13" s="29"/>
      <c r="F13" s="29"/>
      <c r="G13" s="29"/>
      <c r="H13" s="29"/>
      <c r="I13" s="29"/>
      <c r="J13" s="29"/>
      <c r="K13" s="29"/>
      <c r="L13" s="208"/>
      <c r="M13" s="208"/>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08"/>
      <c r="BQ13" s="208"/>
      <c r="BR13" s="208"/>
      <c r="BS13" s="208"/>
      <c r="BT13" s="208"/>
      <c r="BU13" s="208"/>
      <c r="BV13" s="208"/>
      <c r="BW13" s="208"/>
      <c r="BX13" s="208"/>
      <c r="BY13" s="208"/>
      <c r="BZ13" s="208"/>
      <c r="CA13" s="208"/>
      <c r="CB13" s="208"/>
      <c r="CC13" s="208"/>
      <c r="CD13" s="208"/>
      <c r="CE13" s="208"/>
      <c r="CF13" s="208"/>
      <c r="CG13" s="208"/>
      <c r="CH13" s="208"/>
      <c r="CI13" s="208"/>
      <c r="CJ13" s="208"/>
      <c r="CK13" s="208"/>
      <c r="CL13" s="208"/>
      <c r="CM13" s="208"/>
      <c r="CN13" s="208"/>
      <c r="CO13" s="208"/>
      <c r="CP13" s="208"/>
      <c r="CQ13" s="208"/>
      <c r="CR13" s="208"/>
      <c r="CS13" s="208"/>
      <c r="CT13" s="208"/>
      <c r="CU13" s="208"/>
      <c r="CV13" s="208"/>
      <c r="CW13" s="208"/>
      <c r="CX13" s="208"/>
      <c r="CY13" s="208"/>
      <c r="CZ13" s="208"/>
      <c r="DA13" s="208"/>
      <c r="DB13" s="208"/>
      <c r="DC13" s="208"/>
      <c r="DD13" s="208"/>
      <c r="DE13" s="208"/>
      <c r="DF13" s="208"/>
      <c r="DG13" s="208"/>
      <c r="DH13" s="208"/>
      <c r="DI13" s="208"/>
      <c r="DJ13" s="208"/>
      <c r="DK13" s="208"/>
      <c r="DL13" s="208"/>
      <c r="DM13" s="258"/>
      <c r="DN13" s="258"/>
      <c r="DO13" s="258"/>
      <c r="DP13" s="258"/>
      <c r="DQ13" s="258"/>
      <c r="DR13" s="258"/>
      <c r="DS13" s="208"/>
    </row>
    <row r="14" spans="1:123" x14ac:dyDescent="0.2">
      <c r="A14" s="29"/>
      <c r="B14" s="193" t="str">
        <f>$B19</f>
        <v/>
      </c>
      <c r="C14" s="210" t="str">
        <f>$B20</f>
        <v/>
      </c>
      <c r="D14" s="210" t="str">
        <f>$B21</f>
        <v/>
      </c>
      <c r="E14" s="210" t="str">
        <f>$B22</f>
        <v/>
      </c>
      <c r="F14" s="210" t="str">
        <f>$B23</f>
        <v/>
      </c>
      <c r="G14" s="210" t="str">
        <f>$B24</f>
        <v/>
      </c>
      <c r="H14" s="210" t="str">
        <f>$B25</f>
        <v/>
      </c>
      <c r="I14" s="210" t="str">
        <f>$B26</f>
        <v/>
      </c>
      <c r="J14" s="210" t="str">
        <f>$B27</f>
        <v/>
      </c>
      <c r="K14" s="210" t="str">
        <f>$B28</f>
        <v/>
      </c>
      <c r="L14" s="225" t="str">
        <f>$B29</f>
        <v/>
      </c>
      <c r="M14" s="225" t="str">
        <f>$B30</f>
        <v/>
      </c>
      <c r="N14" s="210" t="str">
        <f>$B31</f>
        <v/>
      </c>
      <c r="O14" s="210" t="str">
        <f>$B32</f>
        <v/>
      </c>
      <c r="P14" s="210" t="str">
        <f>$B33</f>
        <v/>
      </c>
      <c r="Q14" s="210" t="str">
        <f>$B34</f>
        <v/>
      </c>
      <c r="R14" s="210" t="str">
        <f>$B35</f>
        <v/>
      </c>
      <c r="S14" s="210" t="str">
        <f>$B36</f>
        <v/>
      </c>
      <c r="T14" s="210" t="str">
        <f>$B37</f>
        <v/>
      </c>
      <c r="U14" s="210" t="str">
        <f>$B38</f>
        <v/>
      </c>
      <c r="V14" s="210" t="str">
        <f>$B39</f>
        <v/>
      </c>
      <c r="W14" s="210" t="str">
        <f>$B40</f>
        <v/>
      </c>
      <c r="X14" s="210" t="str">
        <f>$B41</f>
        <v/>
      </c>
      <c r="Y14" s="210" t="str">
        <f>$B42</f>
        <v/>
      </c>
      <c r="Z14" s="210" t="str">
        <f>$B43</f>
        <v/>
      </c>
      <c r="AA14" s="210" t="str">
        <f>$B44</f>
        <v/>
      </c>
      <c r="AB14" s="210" t="str">
        <f>$B45</f>
        <v/>
      </c>
      <c r="AC14" s="210" t="str">
        <f>$B46</f>
        <v/>
      </c>
      <c r="AD14" s="210" t="str">
        <f>$B47</f>
        <v/>
      </c>
      <c r="AE14" s="210" t="str">
        <f>$B48</f>
        <v/>
      </c>
      <c r="AF14" s="210" t="str">
        <f>$B49</f>
        <v/>
      </c>
      <c r="AG14" s="210" t="str">
        <f>$B50</f>
        <v/>
      </c>
      <c r="AH14" s="210" t="str">
        <f>$B51</f>
        <v/>
      </c>
      <c r="AI14" s="210" t="str">
        <f>$B52</f>
        <v/>
      </c>
      <c r="AJ14" s="210" t="str">
        <f>$B53</f>
        <v/>
      </c>
      <c r="AK14" s="210" t="str">
        <f>$B54</f>
        <v/>
      </c>
      <c r="AL14" s="210" t="str">
        <f>$B55</f>
        <v/>
      </c>
      <c r="AM14" s="210" t="str">
        <f>$B56</f>
        <v/>
      </c>
      <c r="AN14" s="210" t="str">
        <f>$B57</f>
        <v/>
      </c>
      <c r="AO14" s="210" t="str">
        <f>$B58</f>
        <v/>
      </c>
      <c r="AP14" s="210" t="str">
        <f>$B59</f>
        <v/>
      </c>
      <c r="AQ14" s="210" t="str">
        <f>$B60</f>
        <v/>
      </c>
      <c r="AR14" s="210" t="str">
        <f>$B61</f>
        <v/>
      </c>
      <c r="AS14" s="210" t="str">
        <f>$B62</f>
        <v/>
      </c>
      <c r="AT14" s="210" t="str">
        <f>$B63</f>
        <v/>
      </c>
      <c r="AU14" s="210" t="str">
        <f>$B64</f>
        <v/>
      </c>
      <c r="AV14" s="210" t="str">
        <f>$B65</f>
        <v/>
      </c>
      <c r="AW14" s="210" t="str">
        <f>$B66</f>
        <v/>
      </c>
      <c r="AX14" s="210" t="str">
        <f>$B67</f>
        <v/>
      </c>
      <c r="AY14" s="210" t="str">
        <f>$B68</f>
        <v/>
      </c>
      <c r="AZ14" s="210" t="str">
        <f>$B69</f>
        <v/>
      </c>
      <c r="BA14" s="210" t="str">
        <f>$B70</f>
        <v/>
      </c>
      <c r="BB14" s="210" t="str">
        <f>$B71</f>
        <v/>
      </c>
      <c r="BC14" s="210" t="str">
        <f>$B72</f>
        <v/>
      </c>
      <c r="BD14" s="210" t="str">
        <f>$B73</f>
        <v/>
      </c>
      <c r="BE14" s="210" t="str">
        <f>$B74</f>
        <v/>
      </c>
      <c r="BF14" s="210" t="str">
        <f>$B75</f>
        <v/>
      </c>
      <c r="BG14" s="210" t="str">
        <f>$B76</f>
        <v/>
      </c>
      <c r="BH14" s="210" t="str">
        <f>$B77</f>
        <v/>
      </c>
      <c r="BI14" s="210" t="str">
        <f>$B78</f>
        <v/>
      </c>
      <c r="BJ14" s="210" t="str">
        <f>$B79</f>
        <v/>
      </c>
      <c r="BK14" s="210" t="str">
        <f>$B80</f>
        <v/>
      </c>
      <c r="BL14" s="210" t="str">
        <f>$B81</f>
        <v/>
      </c>
      <c r="BM14" s="210" t="str">
        <f>$B82</f>
        <v/>
      </c>
      <c r="BN14" s="210" t="str">
        <f>$B83</f>
        <v/>
      </c>
      <c r="BO14" s="210" t="str">
        <f>$B84</f>
        <v/>
      </c>
      <c r="BP14" s="287" t="str">
        <f>$B85</f>
        <v/>
      </c>
      <c r="BQ14" s="287" t="str">
        <f>$B86</f>
        <v/>
      </c>
      <c r="BR14" s="287" t="str">
        <f>$B87</f>
        <v/>
      </c>
      <c r="BS14" s="287" t="str">
        <f>$B88</f>
        <v/>
      </c>
      <c r="BT14" s="288" t="str">
        <f>$B89</f>
        <v/>
      </c>
      <c r="BU14" s="287" t="str">
        <f>$B90</f>
        <v>no tests</v>
      </c>
      <c r="BV14" s="287" t="str">
        <f>$B91</f>
        <v/>
      </c>
      <c r="BW14" s="287" t="str">
        <f>$B92</f>
        <v/>
      </c>
      <c r="BX14" s="287" t="str">
        <f>$B93</f>
        <v/>
      </c>
      <c r="BY14" s="287" t="str">
        <f>$B94</f>
        <v/>
      </c>
      <c r="BZ14" s="287" t="str">
        <f>$B95</f>
        <v/>
      </c>
      <c r="CA14" s="210">
        <f>$B96</f>
        <v>0</v>
      </c>
      <c r="CB14" s="210" t="str">
        <f>$B97</f>
        <v/>
      </c>
      <c r="CC14" s="210">
        <f>$B98</f>
        <v>0</v>
      </c>
      <c r="CD14" s="210">
        <f>$B99</f>
        <v>0</v>
      </c>
      <c r="CE14" s="210">
        <f>$B100</f>
        <v>0</v>
      </c>
      <c r="CF14" s="210" t="str">
        <f>$B101</f>
        <v/>
      </c>
      <c r="CG14" s="210" t="str">
        <f>$B102</f>
        <v/>
      </c>
      <c r="CH14" s="210" t="str">
        <f>$B103</f>
        <v/>
      </c>
      <c r="CI14" s="210" t="str">
        <f>$B104</f>
        <v/>
      </c>
      <c r="CJ14" s="210" t="str">
        <f>$B105</f>
        <v/>
      </c>
      <c r="CK14" s="210" t="str">
        <f>$B106</f>
        <v/>
      </c>
      <c r="CL14" s="210" t="str">
        <f>$B107</f>
        <v/>
      </c>
      <c r="CM14" s="210" t="str">
        <f>$B108</f>
        <v/>
      </c>
      <c r="CN14" s="210" t="str">
        <f>$B109</f>
        <v/>
      </c>
      <c r="CO14" s="210" t="str">
        <f>$B110</f>
        <v/>
      </c>
      <c r="CP14" s="210" t="str">
        <f>$B111</f>
        <v/>
      </c>
      <c r="CQ14" s="210" t="str">
        <f>$B112</f>
        <v/>
      </c>
      <c r="CR14" s="210" t="str">
        <f>$B113</f>
        <v/>
      </c>
      <c r="CS14" s="210" t="str">
        <f>$B114</f>
        <v/>
      </c>
      <c r="CT14" s="210" t="str">
        <f>$B115</f>
        <v/>
      </c>
      <c r="CU14" s="210" t="str">
        <f>$B116</f>
        <v/>
      </c>
      <c r="CV14" s="210" t="str">
        <f>$B117</f>
        <v/>
      </c>
      <c r="CW14" s="210" t="str">
        <f>$B118</f>
        <v/>
      </c>
      <c r="CX14" s="210" t="str">
        <f>$B119</f>
        <v/>
      </c>
      <c r="CY14" s="210" t="str">
        <f>$B120</f>
        <v/>
      </c>
      <c r="CZ14" s="210" t="str">
        <f>$B121</f>
        <v/>
      </c>
      <c r="DA14" s="210" t="str">
        <f>$B122</f>
        <v/>
      </c>
      <c r="DB14" s="210" t="str">
        <f>$B123</f>
        <v/>
      </c>
      <c r="DC14" s="210" t="str">
        <f>$B124</f>
        <v/>
      </c>
      <c r="DD14" s="210" t="str">
        <f>$B125</f>
        <v/>
      </c>
      <c r="DE14" s="210" t="str">
        <f>$B126</f>
        <v/>
      </c>
      <c r="DF14" s="210" t="str">
        <f>$B127</f>
        <v/>
      </c>
      <c r="DG14" s="210" t="str">
        <f>$B128</f>
        <v/>
      </c>
      <c r="DH14" s="210" t="str">
        <f>$B129</f>
        <v/>
      </c>
      <c r="DI14" s="210" t="str">
        <f>$B130</f>
        <v/>
      </c>
      <c r="DJ14" s="210" t="str">
        <f>$B131</f>
        <v/>
      </c>
      <c r="DK14" s="210" t="str">
        <f>$B132</f>
        <v/>
      </c>
      <c r="DL14" s="210" t="str">
        <f>$B133</f>
        <v/>
      </c>
      <c r="DM14" s="259" t="str">
        <f>$B134</f>
        <v>Off</v>
      </c>
      <c r="DN14" s="259" t="str">
        <f>$B135</f>
        <v>Off</v>
      </c>
      <c r="DO14" s="259" t="str">
        <f>$B136</f>
        <v>Off</v>
      </c>
      <c r="DP14" s="259" t="str">
        <f>$B137</f>
        <v>Off</v>
      </c>
      <c r="DQ14" s="259" t="str">
        <f>$B138</f>
        <v>Off</v>
      </c>
      <c r="DR14" s="259" t="str">
        <f>$B139</f>
        <v>Off</v>
      </c>
      <c r="DS14" s="208"/>
    </row>
    <row r="15" spans="1:123" x14ac:dyDescent="0.2">
      <c r="A15" s="29"/>
      <c r="B15" s="29"/>
      <c r="C15" s="29"/>
      <c r="D15" s="29"/>
      <c r="E15" s="29"/>
      <c r="F15" s="29"/>
      <c r="G15" s="29"/>
      <c r="H15" s="29"/>
      <c r="I15" s="29"/>
      <c r="J15" s="29"/>
      <c r="K15" s="29"/>
      <c r="L15" s="208"/>
      <c r="M15" s="208"/>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08"/>
      <c r="BQ15" s="208"/>
      <c r="BR15" s="208"/>
      <c r="BS15" s="208"/>
      <c r="BT15" s="208"/>
      <c r="BU15" s="208"/>
      <c r="BV15" s="208"/>
      <c r="BW15" s="208"/>
      <c r="BX15" s="208"/>
      <c r="BY15" s="208"/>
      <c r="BZ15" s="208"/>
      <c r="CA15" s="208"/>
      <c r="CB15" s="208"/>
      <c r="CC15" s="208"/>
      <c r="CD15" s="208"/>
      <c r="CE15" s="208"/>
      <c r="CF15" s="208"/>
      <c r="CG15" s="208"/>
      <c r="CH15" s="208"/>
      <c r="CI15" s="208"/>
      <c r="CJ15" s="208"/>
      <c r="CK15" s="208"/>
      <c r="CL15" s="208"/>
      <c r="CM15" s="208"/>
      <c r="CN15" s="208"/>
      <c r="CO15" s="208"/>
      <c r="CP15" s="208"/>
      <c r="CQ15" s="208"/>
      <c r="CR15" s="208"/>
      <c r="CS15" s="208"/>
      <c r="CT15" s="208"/>
      <c r="CU15" s="208"/>
      <c r="CV15" s="208"/>
      <c r="CW15" s="208"/>
      <c r="CX15" s="208"/>
      <c r="CY15" s="208"/>
      <c r="CZ15" s="208"/>
      <c r="DA15" s="208"/>
      <c r="DB15" s="208"/>
      <c r="DC15" s="208"/>
      <c r="DD15" s="208"/>
      <c r="DE15" s="208"/>
      <c r="DF15" s="208"/>
      <c r="DG15" s="208"/>
      <c r="DH15" s="208"/>
      <c r="DI15" s="208"/>
      <c r="DJ15" s="208"/>
      <c r="DK15" s="208"/>
      <c r="DL15" s="208"/>
      <c r="DM15" s="258"/>
      <c r="DN15" s="258"/>
      <c r="DO15" s="258"/>
      <c r="DP15" s="258"/>
      <c r="DQ15" s="258"/>
      <c r="DR15" s="258"/>
      <c r="DS15" s="208"/>
    </row>
    <row r="16" spans="1:123" x14ac:dyDescent="0.2">
      <c r="DN16" s="207"/>
      <c r="DO16" s="207"/>
    </row>
    <row r="17" spans="1:121" ht="16" thickBot="1" x14ac:dyDescent="0.25">
      <c r="BO17" s="207"/>
    </row>
    <row r="18" spans="1:121" ht="67" outlineLevel="1" x14ac:dyDescent="0.2">
      <c r="A18" s="187" t="s">
        <v>38</v>
      </c>
      <c r="B18" s="188" t="s">
        <v>58</v>
      </c>
      <c r="BO18" s="207"/>
    </row>
    <row r="19" spans="1:121" outlineLevel="1" x14ac:dyDescent="0.2">
      <c r="A19" s="226" t="s">
        <v>377</v>
      </c>
      <c r="B19" s="194" t="str">
        <f>IF('Checklist SRP Standard'!E18="","",'Checklist SRP Standard'!E18)</f>
        <v/>
      </c>
      <c r="BO19" s="207"/>
      <c r="DQ19" s="257"/>
    </row>
    <row r="20" spans="1:121" outlineLevel="1" x14ac:dyDescent="0.2">
      <c r="A20" s="226" t="s">
        <v>378</v>
      </c>
      <c r="B20" s="30" t="str">
        <f>IF('Checklist SRP Standard'!E20="","",'Checklist SRP Standard'!E20)</f>
        <v/>
      </c>
      <c r="BO20" s="207"/>
      <c r="DQ20" s="257"/>
    </row>
    <row r="21" spans="1:121" outlineLevel="1" x14ac:dyDescent="0.2">
      <c r="A21" s="226" t="s">
        <v>379</v>
      </c>
      <c r="B21" s="194" t="str">
        <f>IF('Checklist SRP Standard'!E21="","",'Checklist SRP Standard'!E21)</f>
        <v/>
      </c>
      <c r="BO21" s="207"/>
      <c r="DQ21" s="257"/>
    </row>
    <row r="22" spans="1:121" outlineLevel="1" x14ac:dyDescent="0.2">
      <c r="A22" s="226" t="s">
        <v>380</v>
      </c>
      <c r="B22" s="209" t="str">
        <f>IF('Checklist SRP Standard'!E22="","",'Checklist SRP Standard'!E22)</f>
        <v/>
      </c>
      <c r="BO22" s="207"/>
      <c r="DQ22" s="257"/>
    </row>
    <row r="23" spans="1:121" outlineLevel="1" x14ac:dyDescent="0.2">
      <c r="A23" s="226" t="s">
        <v>381</v>
      </c>
      <c r="B23" s="194" t="str">
        <f>IF('Checklist SRP Standard'!E23="","",'Checklist SRP Standard'!E23)</f>
        <v/>
      </c>
      <c r="BO23" s="207"/>
      <c r="DQ23" s="257"/>
    </row>
    <row r="24" spans="1:121" outlineLevel="1" x14ac:dyDescent="0.2">
      <c r="A24" s="226" t="s">
        <v>382</v>
      </c>
      <c r="B24" s="209" t="str">
        <f>IF('Checklist SRP Standard'!E24="","",'Checklist SRP Standard'!E24)</f>
        <v/>
      </c>
      <c r="BO24" s="207"/>
      <c r="DQ24" s="257"/>
    </row>
    <row r="25" spans="1:121" outlineLevel="1" x14ac:dyDescent="0.2">
      <c r="A25" s="226" t="s">
        <v>383</v>
      </c>
      <c r="B25" s="194" t="str">
        <f>IF('Checklist SRP Standard'!E25="","",'Checklist SRP Standard'!E25)</f>
        <v/>
      </c>
      <c r="BO25" s="207"/>
      <c r="DQ25" s="257"/>
    </row>
    <row r="26" spans="1:121" outlineLevel="1" x14ac:dyDescent="0.2">
      <c r="A26" s="226" t="s">
        <v>384</v>
      </c>
      <c r="B26" s="209" t="str">
        <f>IF('Checklist SRP Standard'!E26="","",'Checklist SRP Standard'!E26)</f>
        <v/>
      </c>
      <c r="BO26" s="207"/>
      <c r="DQ26" s="257"/>
    </row>
    <row r="27" spans="1:121" outlineLevel="1" x14ac:dyDescent="0.2">
      <c r="A27" s="226" t="s">
        <v>385</v>
      </c>
      <c r="B27" s="194" t="str">
        <f>IF('Checklist SRP Standard'!E27="","",'Checklist SRP Standard'!E27)</f>
        <v/>
      </c>
      <c r="BO27" s="207"/>
      <c r="DQ27" s="257"/>
    </row>
    <row r="28" spans="1:121" outlineLevel="1" x14ac:dyDescent="0.2">
      <c r="A28" s="226" t="s">
        <v>386</v>
      </c>
      <c r="B28" s="209" t="str">
        <f>IF('Checklist SRP Standard'!E28="","",'Checklist SRP Standard'!E28)</f>
        <v/>
      </c>
      <c r="BO28" s="207"/>
      <c r="DQ28" s="257"/>
    </row>
    <row r="29" spans="1:121" s="207" customFormat="1" outlineLevel="1" x14ac:dyDescent="0.2">
      <c r="A29" s="226" t="s">
        <v>387</v>
      </c>
      <c r="B29" s="194" t="str">
        <f>IF('Checklist SRP Standard'!E29="","",'Checklist SRP Standard'!E29)</f>
        <v/>
      </c>
    </row>
    <row r="30" spans="1:121" s="207" customFormat="1" outlineLevel="1" x14ac:dyDescent="0.2">
      <c r="A30" s="226" t="s">
        <v>388</v>
      </c>
      <c r="B30" s="194" t="str">
        <f>IF('Checklist SRP Standard'!E30="","",'Checklist SRP Standard'!E30)</f>
        <v/>
      </c>
    </row>
    <row r="31" spans="1:121" outlineLevel="1" x14ac:dyDescent="0.2">
      <c r="A31" s="22">
        <v>1</v>
      </c>
      <c r="B31" s="30" t="str">
        <f>IF('Checklist SRP Standard'!G44="","",'Checklist SRP Standard'!G44)</f>
        <v/>
      </c>
      <c r="BO31" s="207"/>
    </row>
    <row r="32" spans="1:121" outlineLevel="1" x14ac:dyDescent="0.2">
      <c r="A32" s="22">
        <v>2</v>
      </c>
      <c r="B32" s="30" t="str">
        <f>IF('Checklist SRP Standard'!G48="","",'Checklist SRP Standard'!G48)</f>
        <v/>
      </c>
      <c r="BO32" s="207"/>
    </row>
    <row r="33" spans="1:67" outlineLevel="1" x14ac:dyDescent="0.2">
      <c r="A33" s="22">
        <v>3</v>
      </c>
      <c r="B33" s="30" t="str">
        <f>IF('Checklist SRP Standard'!G52="","",'Checklist SRP Standard'!G52)</f>
        <v/>
      </c>
      <c r="BO33" s="207"/>
    </row>
    <row r="34" spans="1:67" outlineLevel="1" x14ac:dyDescent="0.2">
      <c r="A34" s="22">
        <v>4</v>
      </c>
      <c r="B34" s="30" t="str">
        <f>IF('Checklist SRP Standard'!G57="","",'Checklist SRP Standard'!G57)</f>
        <v/>
      </c>
      <c r="BO34" s="207"/>
    </row>
    <row r="35" spans="1:67" outlineLevel="1" x14ac:dyDescent="0.2">
      <c r="A35" s="22">
        <v>5</v>
      </c>
      <c r="B35" s="30" t="str">
        <f>IF('Checklist SRP Standard'!G60="","",'Checklist SRP Standard'!G60)</f>
        <v/>
      </c>
      <c r="BO35" s="207"/>
    </row>
    <row r="36" spans="1:67" outlineLevel="1" x14ac:dyDescent="0.2">
      <c r="A36" s="22">
        <v>6</v>
      </c>
      <c r="B36" s="30" t="str">
        <f>IF('Checklist SRP Standard'!G63="","",'Checklist SRP Standard'!G63)</f>
        <v/>
      </c>
      <c r="BO36" s="207"/>
    </row>
    <row r="37" spans="1:67" outlineLevel="1" x14ac:dyDescent="0.2">
      <c r="A37" s="22">
        <v>7</v>
      </c>
      <c r="B37" s="30" t="str">
        <f>IF('Checklist SRP Standard'!G65="","",'Checklist SRP Standard'!G65)</f>
        <v/>
      </c>
      <c r="BO37" s="207"/>
    </row>
    <row r="38" spans="1:67" outlineLevel="1" x14ac:dyDescent="0.2">
      <c r="A38" s="22">
        <v>8</v>
      </c>
      <c r="B38" s="30" t="str">
        <f>IF('Checklist SRP Standard'!G67="","",'Checklist SRP Standard'!G67)</f>
        <v/>
      </c>
      <c r="BO38" s="207"/>
    </row>
    <row r="39" spans="1:67" outlineLevel="1" x14ac:dyDescent="0.2">
      <c r="A39" s="22">
        <v>9</v>
      </c>
      <c r="B39" s="30" t="str">
        <f>IF('Checklist SRP Standard'!G72="","",'Checklist SRP Standard'!G72)</f>
        <v/>
      </c>
      <c r="BO39" s="207"/>
    </row>
    <row r="40" spans="1:67" outlineLevel="1" x14ac:dyDescent="0.2">
      <c r="A40" s="33" t="s">
        <v>0</v>
      </c>
      <c r="B40" s="30" t="str">
        <f>IF('Checklist SRP Standard'!G80="","",'Checklist SRP Standard'!G80)</f>
        <v/>
      </c>
      <c r="BO40" s="207"/>
    </row>
    <row r="41" spans="1:67" outlineLevel="1" x14ac:dyDescent="0.2">
      <c r="A41" s="33" t="s">
        <v>1</v>
      </c>
      <c r="B41" s="30" t="str">
        <f>IF('Checklist SRP Standard'!G83="","",'Checklist SRP Standard'!G83)</f>
        <v/>
      </c>
      <c r="BO41" s="207"/>
    </row>
    <row r="42" spans="1:67" outlineLevel="1" x14ac:dyDescent="0.2">
      <c r="A42" s="33" t="s">
        <v>2</v>
      </c>
      <c r="B42" s="30" t="str">
        <f>IF('Checklist SRP Standard'!G86="","",'Checklist SRP Standard'!G86)</f>
        <v/>
      </c>
      <c r="BO42" s="207"/>
    </row>
    <row r="43" spans="1:67" outlineLevel="1" x14ac:dyDescent="0.2">
      <c r="A43" s="22">
        <v>11</v>
      </c>
      <c r="B43" s="30" t="str">
        <f>IF('Checklist SRP Standard'!D35="No","Not applicable",(IF('Checklist SRP Standard'!G89="","",'Checklist SRP Standard'!G89)))</f>
        <v/>
      </c>
      <c r="BO43" s="207"/>
    </row>
    <row r="44" spans="1:67" outlineLevel="1" x14ac:dyDescent="0.2">
      <c r="A44" s="22">
        <v>12</v>
      </c>
      <c r="B44" s="30" t="str">
        <f>IF('Checklist SRP Standard'!D35="No","Not applicable",(IF('Checklist SRP Standard'!G93="","",'Checklist SRP Standard'!G93)))</f>
        <v/>
      </c>
      <c r="BO44" s="207"/>
    </row>
    <row r="45" spans="1:67" outlineLevel="1" x14ac:dyDescent="0.2">
      <c r="A45" s="22">
        <v>13</v>
      </c>
      <c r="B45" s="30" t="str">
        <f>IF('Checklist SRP Standard'!D35="No","Not applicable",(IF('Checklist SRP Standard'!G97="","",'Checklist SRP Standard'!G97)))</f>
        <v/>
      </c>
      <c r="BO45" s="207"/>
    </row>
    <row r="46" spans="1:67" outlineLevel="1" x14ac:dyDescent="0.2">
      <c r="A46" s="22">
        <v>14</v>
      </c>
      <c r="B46" s="30" t="str">
        <f>IF('Checklist SRP Standard'!G101="","",'Checklist SRP Standard'!G101)</f>
        <v/>
      </c>
      <c r="BO46" s="207"/>
    </row>
    <row r="47" spans="1:67" outlineLevel="1" x14ac:dyDescent="0.2">
      <c r="A47" s="22">
        <v>15</v>
      </c>
      <c r="B47" s="30" t="str">
        <f>IF('Checklist SRP Standard'!G107="","",'Checklist SRP Standard'!G107)</f>
        <v/>
      </c>
      <c r="BO47" s="207"/>
    </row>
    <row r="48" spans="1:67" outlineLevel="1" x14ac:dyDescent="0.2">
      <c r="A48" s="22">
        <v>16</v>
      </c>
      <c r="B48" s="30" t="str">
        <f>IF('Checklist SRP Standard'!G111="","",'Checklist SRP Standard'!G111)</f>
        <v/>
      </c>
      <c r="BO48" s="207"/>
    </row>
    <row r="49" spans="1:67" outlineLevel="1" x14ac:dyDescent="0.2">
      <c r="A49" s="22">
        <v>17</v>
      </c>
      <c r="B49" s="30" t="str">
        <f>IF('Checklist SRP Standard'!G114="","",'Checklist SRP Standard'!G114)</f>
        <v/>
      </c>
      <c r="BO49" s="207"/>
    </row>
    <row r="50" spans="1:67" outlineLevel="1" x14ac:dyDescent="0.2">
      <c r="A50" s="22">
        <v>18</v>
      </c>
      <c r="B50" s="30" t="str">
        <f>IF('Checklist SRP Standard'!G117="","",'Checklist SRP Standard'!G117)</f>
        <v/>
      </c>
      <c r="BO50" s="207"/>
    </row>
    <row r="51" spans="1:67" outlineLevel="1" x14ac:dyDescent="0.2">
      <c r="A51" s="22">
        <v>19</v>
      </c>
      <c r="B51" s="30" t="str">
        <f>IF('Checklist SRP Standard'!G141="","",'Checklist SRP Standard'!G141)</f>
        <v/>
      </c>
      <c r="BO51" s="207"/>
    </row>
    <row r="52" spans="1:67" outlineLevel="1" x14ac:dyDescent="0.2">
      <c r="A52" s="33" t="s">
        <v>3</v>
      </c>
      <c r="B52" s="30" t="str">
        <f>IF('Checklist SRP Standard'!G122="","",'Checklist SRP Standard'!G122)</f>
        <v/>
      </c>
      <c r="BO52" s="207"/>
    </row>
    <row r="53" spans="1:67" outlineLevel="1" x14ac:dyDescent="0.2">
      <c r="A53" s="33" t="s">
        <v>4</v>
      </c>
      <c r="B53" s="30" t="str">
        <f>IF('Checklist SRP Standard'!G126="","",'Checklist SRP Standard'!G126)</f>
        <v/>
      </c>
      <c r="BO53" s="207"/>
    </row>
    <row r="54" spans="1:67" outlineLevel="1" x14ac:dyDescent="0.2">
      <c r="A54" s="33" t="s">
        <v>5</v>
      </c>
      <c r="B54" s="30" t="str">
        <f>IF('Checklist SRP Standard'!G129="","",'Checklist SRP Standard'!G129)</f>
        <v/>
      </c>
      <c r="BO54" s="207"/>
    </row>
    <row r="55" spans="1:67" outlineLevel="1" x14ac:dyDescent="0.2">
      <c r="A55" s="33" t="s">
        <v>6</v>
      </c>
      <c r="B55" s="30" t="str">
        <f>IF('Checklist SRP Standard'!G132="","",'Checklist SRP Standard'!G132)</f>
        <v/>
      </c>
      <c r="BO55" s="207"/>
    </row>
    <row r="56" spans="1:67" outlineLevel="1" x14ac:dyDescent="0.2">
      <c r="A56" s="33" t="s">
        <v>7</v>
      </c>
      <c r="B56" s="30" t="str">
        <f>IF('Checklist SRP Standard'!G135="","",'Checklist SRP Standard'!G135)</f>
        <v/>
      </c>
      <c r="BO56" s="207"/>
    </row>
    <row r="57" spans="1:67" outlineLevel="1" x14ac:dyDescent="0.2">
      <c r="A57" s="33" t="s">
        <v>8</v>
      </c>
      <c r="B57" s="30" t="str">
        <f>IF('Checklist SRP Standard'!G138="","",'Checklist SRP Standard'!G138)</f>
        <v/>
      </c>
      <c r="BO57" s="207"/>
    </row>
    <row r="58" spans="1:67" outlineLevel="1" x14ac:dyDescent="0.2">
      <c r="A58" s="22">
        <v>20</v>
      </c>
      <c r="B58" s="30" t="str">
        <f>IF('Checklist SRP Standard'!G145="","",'Checklist SRP Standard'!G145)</f>
        <v/>
      </c>
      <c r="BO58" s="207"/>
    </row>
    <row r="59" spans="1:67" outlineLevel="1" x14ac:dyDescent="0.2">
      <c r="A59" s="22">
        <v>21</v>
      </c>
      <c r="B59" s="30" t="str">
        <f>IF('Checklist SRP Standard'!G151="","",'Checklist SRP Standard'!G151)</f>
        <v/>
      </c>
      <c r="BO59" s="207"/>
    </row>
    <row r="60" spans="1:67" outlineLevel="1" x14ac:dyDescent="0.2">
      <c r="A60" s="22">
        <v>22</v>
      </c>
      <c r="B60" s="30" t="str">
        <f>IF('Checklist SRP Standard'!G154="","",'Checklist SRP Standard'!G154)</f>
        <v/>
      </c>
      <c r="BO60" s="207"/>
    </row>
    <row r="61" spans="1:67" outlineLevel="1" x14ac:dyDescent="0.2">
      <c r="A61" s="22">
        <v>23</v>
      </c>
      <c r="B61" s="30" t="str">
        <f>IF('Checklist SRP Standard'!G158="","",'Checklist SRP Standard'!G158)</f>
        <v/>
      </c>
      <c r="BO61" s="207"/>
    </row>
    <row r="62" spans="1:67" outlineLevel="1" x14ac:dyDescent="0.2">
      <c r="A62" s="22">
        <v>24</v>
      </c>
      <c r="B62" s="30" t="str">
        <f>IF('Checklist SRP Standard'!G163="","",'Checklist SRP Standard'!G163)</f>
        <v/>
      </c>
      <c r="BO62" s="207"/>
    </row>
    <row r="63" spans="1:67" outlineLevel="1" x14ac:dyDescent="0.2">
      <c r="A63" s="22">
        <v>25</v>
      </c>
      <c r="B63" s="30" t="str">
        <f>IF('Checklist SRP Standard'!G166="","",'Checklist SRP Standard'!G166)</f>
        <v/>
      </c>
      <c r="BO63" s="207"/>
    </row>
    <row r="64" spans="1:67" outlineLevel="1" x14ac:dyDescent="0.2">
      <c r="A64" s="22">
        <v>26</v>
      </c>
      <c r="B64" s="30" t="str">
        <f>IF('Checklist SRP Standard'!G168="","",'Checklist SRP Standard'!G168)</f>
        <v/>
      </c>
      <c r="BO64" s="207"/>
    </row>
    <row r="65" spans="1:67" outlineLevel="1" x14ac:dyDescent="0.2">
      <c r="A65" s="22">
        <v>27</v>
      </c>
      <c r="B65" s="30" t="str">
        <f>IF('Checklist SRP Standard'!G172="","",'Checklist SRP Standard'!G172)</f>
        <v/>
      </c>
      <c r="BO65" s="207"/>
    </row>
    <row r="66" spans="1:67" outlineLevel="1" x14ac:dyDescent="0.2">
      <c r="A66" s="22">
        <v>28</v>
      </c>
      <c r="B66" s="30" t="str">
        <f>IF('Checklist SRP Standard'!G177="","",'Checklist SRP Standard'!G177)</f>
        <v/>
      </c>
      <c r="BO66" s="207"/>
    </row>
    <row r="67" spans="1:67" outlineLevel="1" x14ac:dyDescent="0.2">
      <c r="A67" s="22">
        <v>29</v>
      </c>
      <c r="B67" s="30" t="str">
        <f>IF('Checklist SRP Standard'!G182="","",'Checklist SRP Standard'!G182)</f>
        <v/>
      </c>
      <c r="BO67" s="207"/>
    </row>
    <row r="68" spans="1:67" outlineLevel="1" x14ac:dyDescent="0.2">
      <c r="A68" s="22">
        <v>30</v>
      </c>
      <c r="B68" s="30" t="str">
        <f>IF('Checklist SRP Standard'!G185="","",'Checklist SRP Standard'!G185)</f>
        <v/>
      </c>
      <c r="BO68" s="207"/>
    </row>
    <row r="69" spans="1:67" outlineLevel="1" x14ac:dyDescent="0.2">
      <c r="A69" s="22">
        <v>31</v>
      </c>
      <c r="B69" s="30" t="str">
        <f>IF('Checklist SRP Standard'!G189="","",'Checklist SRP Standard'!G189)</f>
        <v/>
      </c>
      <c r="BO69" s="207"/>
    </row>
    <row r="70" spans="1:67" outlineLevel="1" x14ac:dyDescent="0.2">
      <c r="A70" s="22">
        <v>32</v>
      </c>
      <c r="B70" s="30" t="str">
        <f>IF('Checklist SRP Standard'!G193="","",'Checklist SRP Standard'!G193)</f>
        <v/>
      </c>
      <c r="BO70" s="207"/>
    </row>
    <row r="71" spans="1:67" outlineLevel="1" x14ac:dyDescent="0.2">
      <c r="A71" s="22">
        <v>33</v>
      </c>
      <c r="B71" s="30" t="str">
        <f>IF('Checklist SRP Standard'!G196="","",'Checklist SRP Standard'!G196)</f>
        <v/>
      </c>
      <c r="BO71" s="207"/>
    </row>
    <row r="72" spans="1:67" outlineLevel="1" x14ac:dyDescent="0.2">
      <c r="A72" s="22">
        <v>34</v>
      </c>
      <c r="B72" s="30" t="str">
        <f>IF('Checklist SRP Standard'!G200="","",'Checklist SRP Standard'!G200)</f>
        <v/>
      </c>
      <c r="BO72" s="207"/>
    </row>
    <row r="73" spans="1:67" outlineLevel="1" x14ac:dyDescent="0.2">
      <c r="A73" s="22">
        <v>35</v>
      </c>
      <c r="B73" s="30" t="str">
        <f>IF('Checklist SRP Standard'!G204="","",'Checklist SRP Standard'!G204)</f>
        <v/>
      </c>
      <c r="BO73" s="207"/>
    </row>
    <row r="74" spans="1:67" outlineLevel="1" x14ac:dyDescent="0.2">
      <c r="A74" s="22">
        <v>36</v>
      </c>
      <c r="B74" s="30" t="str">
        <f>IF('Checklist SRP Standard'!G208="","",'Checklist SRP Standard'!G208)</f>
        <v/>
      </c>
      <c r="BO74" s="207"/>
    </row>
    <row r="75" spans="1:67" outlineLevel="1" x14ac:dyDescent="0.2">
      <c r="A75" s="22">
        <v>37</v>
      </c>
      <c r="B75" s="30" t="str">
        <f>IF('Checklist SRP Standard'!G211="","",'Checklist SRP Standard'!G211)</f>
        <v/>
      </c>
      <c r="BO75" s="207"/>
    </row>
    <row r="76" spans="1:67" outlineLevel="1" x14ac:dyDescent="0.2">
      <c r="A76" s="22">
        <v>38</v>
      </c>
      <c r="B76" s="30" t="str">
        <f>IF('Checklist SRP Standard'!G215="","",'Checklist SRP Standard'!G215)</f>
        <v/>
      </c>
      <c r="BO76" s="207"/>
    </row>
    <row r="77" spans="1:67" outlineLevel="1" x14ac:dyDescent="0.2">
      <c r="A77" s="22">
        <v>39</v>
      </c>
      <c r="B77" s="30" t="str">
        <f>IF('Checklist SRP Standard'!G219="","",'Checklist SRP Standard'!G219)</f>
        <v/>
      </c>
      <c r="BO77" s="207"/>
    </row>
    <row r="78" spans="1:67" outlineLevel="1" x14ac:dyDescent="0.2">
      <c r="A78" s="22">
        <v>40</v>
      </c>
      <c r="B78" s="30" t="str">
        <f>IF('Checklist SRP Standard'!G225="","",'Checklist SRP Standard'!G225)</f>
        <v/>
      </c>
      <c r="BO78" s="207"/>
    </row>
    <row r="79" spans="1:67" outlineLevel="1" x14ac:dyDescent="0.2">
      <c r="A79" s="22">
        <v>41</v>
      </c>
      <c r="B79" s="30" t="str">
        <f>IF('Checklist SRP Standard'!E38="On","NA",(IF('Checklist SRP Standard'!G228="","",'Checklist SRP Standard'!G228)))</f>
        <v/>
      </c>
      <c r="BO79" s="207"/>
    </row>
    <row r="80" spans="1:67" outlineLevel="1" x14ac:dyDescent="0.2">
      <c r="A80" s="22">
        <v>42</v>
      </c>
      <c r="B80" s="30" t="str">
        <f>IF('Checklist SRP Standard'!E39="On","NA",IF('Checklist SRP Standard'!G232="","",'Checklist SRP Standard'!G232))</f>
        <v/>
      </c>
      <c r="BO80" s="207"/>
    </row>
    <row r="81" spans="1:2" outlineLevel="1" x14ac:dyDescent="0.2">
      <c r="A81" s="22">
        <v>43</v>
      </c>
      <c r="B81" s="30" t="str">
        <f>IF('Checklist SRP Standard'!E40="On","NA",(IF('Checklist SRP Standard'!G237="","",'Checklist SRP Standard'!G237)))</f>
        <v/>
      </c>
    </row>
    <row r="82" spans="1:2" outlineLevel="1" x14ac:dyDescent="0.2">
      <c r="A82" s="22">
        <v>44</v>
      </c>
      <c r="B82" s="209" t="str">
        <f>IF('Checklist SRP Standard'!E40="On","NA",(IF('Checklist SRP Standard'!G240="","",'Checklist SRP Standard'!G240)))</f>
        <v/>
      </c>
    </row>
    <row r="83" spans="1:2" outlineLevel="1" x14ac:dyDescent="0.2">
      <c r="A83" s="22">
        <v>45</v>
      </c>
      <c r="B83" s="30" t="str">
        <f>IF('Checklist SRP Standard'!E40="On","NA",(IF('Checklist SRP Standard'!G243="","",'Checklist SRP Standard'!G243)))</f>
        <v/>
      </c>
    </row>
    <row r="84" spans="1:2" outlineLevel="1" x14ac:dyDescent="0.2">
      <c r="A84" s="22">
        <v>46</v>
      </c>
      <c r="B84" s="209" t="str">
        <f>IF('Checklist SRP Standard'!E40="On","NA",(IF('Checklist SRP Standard'!G246="","",'Checklist SRP Standard'!G246)))</f>
        <v/>
      </c>
    </row>
    <row r="85" spans="1:2" outlineLevel="1" x14ac:dyDescent="0.2">
      <c r="A85" s="22" t="s">
        <v>481</v>
      </c>
      <c r="B85" s="286" t="str">
        <f>IF('Indicator Dashboard'!D7="","",'Indicator Dashboard'!D7)</f>
        <v/>
      </c>
    </row>
    <row r="86" spans="1:2" s="207" customFormat="1" outlineLevel="1" x14ac:dyDescent="0.2">
      <c r="A86" s="22" t="s">
        <v>482</v>
      </c>
      <c r="B86" s="286" t="str">
        <f>IF('Indicator Dashboard'!D8="","",'Indicator Dashboard'!D8)</f>
        <v/>
      </c>
    </row>
    <row r="87" spans="1:2" outlineLevel="1" x14ac:dyDescent="0.2">
      <c r="A87" s="22" t="s">
        <v>486</v>
      </c>
      <c r="B87" s="286" t="str">
        <f>IF('Indicator Dashboard'!D9="","",'Indicator Dashboard'!D9)</f>
        <v/>
      </c>
    </row>
    <row r="88" spans="1:2" s="207" customFormat="1" outlineLevel="1" x14ac:dyDescent="0.2">
      <c r="A88" s="22" t="s">
        <v>487</v>
      </c>
      <c r="B88" s="286" t="str">
        <f>IF('Indicator Dashboard'!D10="","",'Indicator Dashboard'!D10)</f>
        <v/>
      </c>
    </row>
    <row r="89" spans="1:2" outlineLevel="1" x14ac:dyDescent="0.2">
      <c r="A89" s="22" t="s">
        <v>399</v>
      </c>
      <c r="B89" s="286" t="str">
        <f>IF('Indicator Dashboard'!D11="","",'Indicator Dashboard'!D11)</f>
        <v/>
      </c>
    </row>
    <row r="90" spans="1:2" outlineLevel="1" x14ac:dyDescent="0.2">
      <c r="A90" s="22" t="s">
        <v>400</v>
      </c>
      <c r="B90" s="286" t="str">
        <f>IF('Indicator Dashboard'!D13="","",'Indicator Dashboard'!D13)</f>
        <v>no tests</v>
      </c>
    </row>
    <row r="91" spans="1:2" outlineLevel="1" x14ac:dyDescent="0.2">
      <c r="A91" s="22" t="s">
        <v>401</v>
      </c>
      <c r="B91" s="286" t="str">
        <f>IF('Indicator Dashboard'!D15="","",'Indicator Dashboard'!D15)</f>
        <v/>
      </c>
    </row>
    <row r="92" spans="1:2" outlineLevel="1" x14ac:dyDescent="0.2">
      <c r="A92" s="22" t="s">
        <v>483</v>
      </c>
      <c r="B92" s="286" t="str">
        <f>IF('Indicator Dashboard'!D16="","",'Indicator Dashboard'!D16)</f>
        <v/>
      </c>
    </row>
    <row r="93" spans="1:2" s="207" customFormat="1" outlineLevel="1" x14ac:dyDescent="0.2">
      <c r="A93" s="22" t="s">
        <v>484</v>
      </c>
      <c r="B93" s="286" t="str">
        <f>IF('Indicator Dashboard'!D17="","",'Indicator Dashboard'!D17)</f>
        <v/>
      </c>
    </row>
    <row r="94" spans="1:2" outlineLevel="1" x14ac:dyDescent="0.2">
      <c r="A94" s="22" t="s">
        <v>485</v>
      </c>
      <c r="B94" s="286" t="str">
        <f>IF('Indicator Dashboard'!D18="","",'Indicator Dashboard'!D18)</f>
        <v/>
      </c>
    </row>
    <row r="95" spans="1:2" s="207" customFormat="1" outlineLevel="1" x14ac:dyDescent="0.2">
      <c r="A95" s="22" t="s">
        <v>488</v>
      </c>
      <c r="B95" s="286" t="str">
        <f>IF('Indicator Dashboard'!D19="","",'Indicator Dashboard'!D19)</f>
        <v/>
      </c>
    </row>
    <row r="96" spans="1:2" outlineLevel="1" x14ac:dyDescent="0.2">
      <c r="A96" s="22" t="s">
        <v>402</v>
      </c>
      <c r="B96" s="286">
        <f>IF('Indicator Dashboard'!D20="","",'Indicator Dashboard'!D20)</f>
        <v>0</v>
      </c>
    </row>
    <row r="97" spans="1:2" outlineLevel="1" x14ac:dyDescent="0.2">
      <c r="A97" s="22" t="s">
        <v>403</v>
      </c>
      <c r="B97" s="209" t="str">
        <f>IF('Indicator Dashboard'!D22="","",'Indicator Dashboard'!D22)</f>
        <v/>
      </c>
    </row>
    <row r="98" spans="1:2" outlineLevel="1" x14ac:dyDescent="0.2">
      <c r="A98" s="22" t="s">
        <v>404</v>
      </c>
      <c r="B98" s="209">
        <f>IF('Indicator Dashboard'!D24="","",'Indicator Dashboard'!D24)</f>
        <v>0</v>
      </c>
    </row>
    <row r="99" spans="1:2" outlineLevel="1" x14ac:dyDescent="0.2">
      <c r="A99" s="22" t="s">
        <v>405</v>
      </c>
      <c r="B99" s="209">
        <f>IF('Indicator Dashboard'!D25="","",'Indicator Dashboard'!D25)</f>
        <v>0</v>
      </c>
    </row>
    <row r="100" spans="1:2" outlineLevel="1" x14ac:dyDescent="0.2">
      <c r="A100" s="22" t="s">
        <v>406</v>
      </c>
      <c r="B100" s="209">
        <f>IF('Indicator Dashboard'!D27="","",'Indicator Dashboard'!D27)</f>
        <v>0</v>
      </c>
    </row>
    <row r="101" spans="1:2" outlineLevel="1" x14ac:dyDescent="0.2">
      <c r="A101" s="22" t="s">
        <v>448</v>
      </c>
      <c r="B101" s="209" t="str">
        <f>IF('PI8 - Pesticide use'!F10="","",'PI8 - Pesticide use'!F10)</f>
        <v/>
      </c>
    </row>
    <row r="102" spans="1:2" outlineLevel="1" x14ac:dyDescent="0.2">
      <c r="A102" s="22" t="s">
        <v>449</v>
      </c>
      <c r="B102" s="209" t="str">
        <f>IF('PI8 - Pesticide use'!F23="","",'PI8 - Pesticide use'!F23)</f>
        <v/>
      </c>
    </row>
    <row r="103" spans="1:2" outlineLevel="1" x14ac:dyDescent="0.2">
      <c r="A103" s="22" t="s">
        <v>450</v>
      </c>
      <c r="B103" s="209" t="str">
        <f>IF('PI8 - Pesticide use'!F30="","",'PI8 - Pesticide use'!F30)</f>
        <v/>
      </c>
    </row>
    <row r="104" spans="1:2" outlineLevel="1" x14ac:dyDescent="0.2">
      <c r="A104" s="22" t="s">
        <v>451</v>
      </c>
      <c r="B104" s="209" t="str">
        <f>IF('PI8 - Pesticide use'!F34="","",'PI8 - Pesticide use'!F34)</f>
        <v/>
      </c>
    </row>
    <row r="105" spans="1:2" outlineLevel="1" x14ac:dyDescent="0.2">
      <c r="A105" s="22" t="s">
        <v>452</v>
      </c>
      <c r="B105" s="209" t="str">
        <f>IF('PI8 - Pesticide use'!F38="","",'PI8 - Pesticide use'!F38)</f>
        <v/>
      </c>
    </row>
    <row r="106" spans="1:2" outlineLevel="1" x14ac:dyDescent="0.2">
      <c r="A106" s="22" t="s">
        <v>453</v>
      </c>
      <c r="B106" s="209" t="str">
        <f>IF('PI8 - Pesticide use'!F49="","",'PI8 - Pesticide use'!F49)</f>
        <v/>
      </c>
    </row>
    <row r="107" spans="1:2" outlineLevel="1" x14ac:dyDescent="0.2">
      <c r="A107" s="22" t="s">
        <v>454</v>
      </c>
      <c r="B107" s="209" t="str">
        <f>IF('PI8 - Pesticide use'!F63="","",'PI8 - Pesticide use'!F63)</f>
        <v/>
      </c>
    </row>
    <row r="108" spans="1:2" outlineLevel="1" x14ac:dyDescent="0.2">
      <c r="A108" s="22" t="s">
        <v>455</v>
      </c>
      <c r="B108" s="209" t="str">
        <f>IF('PI8 - Pesticide use'!F80="","",'PI8 - Pesticide use'!F80)</f>
        <v/>
      </c>
    </row>
    <row r="109" spans="1:2" outlineLevel="1" x14ac:dyDescent="0.2">
      <c r="A109" s="22" t="s">
        <v>456</v>
      </c>
      <c r="B109" s="209" t="str">
        <f>IF('PI8 - Pesticide use'!F90="","",'PI8 - Pesticide use'!F90)</f>
        <v/>
      </c>
    </row>
    <row r="110" spans="1:2" outlineLevel="1" x14ac:dyDescent="0.2">
      <c r="A110" s="22" t="s">
        <v>457</v>
      </c>
      <c r="B110" s="209" t="str">
        <f>IF('PI8 - Pesticide use'!F104="","",'PI8 - Pesticide use'!F104)</f>
        <v/>
      </c>
    </row>
    <row r="111" spans="1:2" outlineLevel="1" x14ac:dyDescent="0.2">
      <c r="A111" s="22" t="s">
        <v>458</v>
      </c>
      <c r="B111" s="209" t="str">
        <f>IF('PI10 H&amp;S'!F11="","",'PI10 H&amp;S'!F11)</f>
        <v/>
      </c>
    </row>
    <row r="112" spans="1:2" outlineLevel="1" x14ac:dyDescent="0.2">
      <c r="A112" s="22" t="s">
        <v>459</v>
      </c>
      <c r="B112" s="209" t="str">
        <f>IF('PI10 H&amp;S'!F22="","",'PI10 H&amp;S'!F22)</f>
        <v/>
      </c>
    </row>
    <row r="113" spans="1:2" outlineLevel="1" x14ac:dyDescent="0.2">
      <c r="A113" s="22" t="s">
        <v>460</v>
      </c>
      <c r="B113" s="209" t="str">
        <f>IF('PI10 H&amp;S'!F26="","",'PI10 H&amp;S'!F26)</f>
        <v/>
      </c>
    </row>
    <row r="114" spans="1:2" outlineLevel="1" x14ac:dyDescent="0.2">
      <c r="A114" s="22" t="s">
        <v>461</v>
      </c>
      <c r="B114" s="209" t="str">
        <f>IF('PI10 H&amp;S'!F29="","",'PI10 H&amp;S'!F29)</f>
        <v/>
      </c>
    </row>
    <row r="115" spans="1:2" outlineLevel="1" x14ac:dyDescent="0.2">
      <c r="A115" s="22" t="s">
        <v>462</v>
      </c>
      <c r="B115" s="209" t="str">
        <f>IF('PI10 H&amp;S'!F33="","",'PI10 H&amp;S'!F33)</f>
        <v/>
      </c>
    </row>
    <row r="116" spans="1:2" outlineLevel="1" x14ac:dyDescent="0.2">
      <c r="A116" s="22" t="s">
        <v>463</v>
      </c>
      <c r="B116" s="209" t="str">
        <f>IF('PI10 H&amp;S'!F39="","",'PI10 H&amp;S'!F39)</f>
        <v/>
      </c>
    </row>
    <row r="117" spans="1:2" outlineLevel="1" x14ac:dyDescent="0.2">
      <c r="A117" s="22" t="s">
        <v>464</v>
      </c>
      <c r="B117" s="209" t="str">
        <f>IF('PI10 H&amp;S'!F43="","",'PI10 H&amp;S'!F43)</f>
        <v/>
      </c>
    </row>
    <row r="118" spans="1:2" outlineLevel="1" x14ac:dyDescent="0.2">
      <c r="A118" s="22" t="s">
        <v>465</v>
      </c>
      <c r="B118" s="209" t="str">
        <f>IF('PI10 H&amp;S'!F46="","",'PI10 H&amp;S'!F46)</f>
        <v/>
      </c>
    </row>
    <row r="119" spans="1:2" outlineLevel="1" x14ac:dyDescent="0.2">
      <c r="A119" s="22" t="s">
        <v>466</v>
      </c>
      <c r="B119" s="209" t="str">
        <f>IF('PI10 H&amp;S'!F50="","",'PI10 H&amp;S'!F50)</f>
        <v/>
      </c>
    </row>
    <row r="120" spans="1:2" outlineLevel="1" x14ac:dyDescent="0.2">
      <c r="A120" s="22" t="s">
        <v>467</v>
      </c>
      <c r="B120" s="209" t="str">
        <f>IF('PI10 H&amp;S'!F54="","",'PI10 H&amp;S'!F54)</f>
        <v/>
      </c>
    </row>
    <row r="121" spans="1:2" outlineLevel="1" x14ac:dyDescent="0.2">
      <c r="A121" s="22" t="s">
        <v>468</v>
      </c>
      <c r="B121" s="209" t="str">
        <f>IF('PI11Child Labor'!F10="","",'PI11Child Labor'!F10)</f>
        <v/>
      </c>
    </row>
    <row r="122" spans="1:2" outlineLevel="1" x14ac:dyDescent="0.2">
      <c r="A122" s="22" t="s">
        <v>469</v>
      </c>
      <c r="B122" s="209" t="str">
        <f>IF('PI11Child Labor'!F18="","",'PI11Child Labor'!F18)</f>
        <v/>
      </c>
    </row>
    <row r="123" spans="1:2" outlineLevel="1" x14ac:dyDescent="0.2">
      <c r="A123" s="22" t="s">
        <v>470</v>
      </c>
      <c r="B123" s="209" t="str">
        <f>IF('PI11Child Labor'!F24="","",'PI11Child Labor'!F24)</f>
        <v/>
      </c>
    </row>
    <row r="124" spans="1:2" outlineLevel="1" x14ac:dyDescent="0.2">
      <c r="A124" s="22" t="s">
        <v>471</v>
      </c>
      <c r="B124" s="209" t="str">
        <f>IF('PI12 Women''s empowerment'!F10="","",'PI12 Women''s empowerment'!F10)</f>
        <v/>
      </c>
    </row>
    <row r="125" spans="1:2" outlineLevel="1" x14ac:dyDescent="0.2">
      <c r="A125" s="22" t="s">
        <v>472</v>
      </c>
      <c r="B125" s="209" t="str">
        <f>IF('PI12 Women''s empowerment'!F13="","",'PI12 Women''s empowerment'!F13)</f>
        <v/>
      </c>
    </row>
    <row r="126" spans="1:2" outlineLevel="1" x14ac:dyDescent="0.2">
      <c r="A126" s="22" t="s">
        <v>473</v>
      </c>
      <c r="B126" s="209" t="str">
        <f>IF('PI12 Women''s empowerment'!F16="","",'PI12 Women''s empowerment'!F16)</f>
        <v/>
      </c>
    </row>
    <row r="127" spans="1:2" outlineLevel="1" x14ac:dyDescent="0.2">
      <c r="A127" s="22" t="s">
        <v>474</v>
      </c>
      <c r="B127" s="209" t="str">
        <f>IF('PI12 Women''s empowerment'!F19="","",'PI12 Women''s empowerment'!F19)</f>
        <v/>
      </c>
    </row>
    <row r="128" spans="1:2" outlineLevel="1" x14ac:dyDescent="0.2">
      <c r="A128" s="22" t="s">
        <v>475</v>
      </c>
      <c r="B128" s="209" t="str">
        <f>IF('PI12 Women''s empowerment'!F22="","",'PI12 Women''s empowerment'!F22)</f>
        <v/>
      </c>
    </row>
    <row r="129" spans="1:2" outlineLevel="1" x14ac:dyDescent="0.2">
      <c r="A129" s="22" t="s">
        <v>476</v>
      </c>
      <c r="B129" s="209" t="str">
        <f>IF('PI12 Women''s empowerment'!F25="","",'PI12 Women''s empowerment'!F25)</f>
        <v/>
      </c>
    </row>
    <row r="130" spans="1:2" outlineLevel="1" x14ac:dyDescent="0.2">
      <c r="A130" s="22" t="s">
        <v>477</v>
      </c>
      <c r="B130" s="209" t="str">
        <f>IF('PI12 Women''s empowerment'!F28="","",'PI12 Women''s empowerment'!F28)</f>
        <v/>
      </c>
    </row>
    <row r="131" spans="1:2" outlineLevel="1" x14ac:dyDescent="0.2">
      <c r="A131" s="22" t="s">
        <v>478</v>
      </c>
      <c r="B131" s="209" t="str">
        <f>IF('PI12 Women''s empowerment'!F31="","",'PI12 Women''s empowerment'!F31)</f>
        <v/>
      </c>
    </row>
    <row r="132" spans="1:2" outlineLevel="1" x14ac:dyDescent="0.2">
      <c r="A132" s="22" t="s">
        <v>479</v>
      </c>
      <c r="B132" s="209" t="str">
        <f>IF('PI12 Women''s empowerment'!F34="","",'PI12 Women''s empowerment'!F34)</f>
        <v/>
      </c>
    </row>
    <row r="133" spans="1:2" outlineLevel="1" x14ac:dyDescent="0.2">
      <c r="A133" s="22" t="s">
        <v>480</v>
      </c>
      <c r="B133" s="209" t="str">
        <f>IF('PI12 Women''s empowerment'!F37="","",'PI12 Women''s empowerment'!F37)</f>
        <v/>
      </c>
    </row>
    <row r="134" spans="1:2" outlineLevel="1" x14ac:dyDescent="0.2">
      <c r="A134" s="22" t="s">
        <v>490</v>
      </c>
      <c r="B134" s="209" t="str">
        <f>'Checklist SRP Standard'!E35</f>
        <v>Off</v>
      </c>
    </row>
    <row r="135" spans="1:2" outlineLevel="1" x14ac:dyDescent="0.2">
      <c r="A135" s="22" t="s">
        <v>491</v>
      </c>
      <c r="B135" s="209" t="str">
        <f>'Checklist SRP Standard'!E36</f>
        <v>Off</v>
      </c>
    </row>
    <row r="136" spans="1:2" outlineLevel="1" x14ac:dyDescent="0.2">
      <c r="A136" s="22" t="s">
        <v>492</v>
      </c>
      <c r="B136" s="209" t="str">
        <f>'Checklist SRP Standard'!E37</f>
        <v>Off</v>
      </c>
    </row>
    <row r="137" spans="1:2" outlineLevel="1" x14ac:dyDescent="0.2">
      <c r="A137" s="22" t="s">
        <v>493</v>
      </c>
      <c r="B137" s="209" t="str">
        <f>'Checklist SRP Standard'!E38</f>
        <v>Off</v>
      </c>
    </row>
    <row r="138" spans="1:2" outlineLevel="1" x14ac:dyDescent="0.2">
      <c r="A138" s="22" t="s">
        <v>494</v>
      </c>
      <c r="B138" s="209" t="str">
        <f>'Checklist SRP Standard'!E39</f>
        <v>Off</v>
      </c>
    </row>
    <row r="139" spans="1:2" ht="16" outlineLevel="1" thickBot="1" x14ac:dyDescent="0.25">
      <c r="A139" s="23" t="s">
        <v>495</v>
      </c>
      <c r="B139" s="24" t="str">
        <f>'Checklist SRP Standard'!E40</f>
        <v>Off</v>
      </c>
    </row>
    <row r="142" spans="1:2" x14ac:dyDescent="0.2">
      <c r="A142" s="207"/>
      <c r="B142" s="207"/>
    </row>
    <row r="143" spans="1:2" x14ac:dyDescent="0.2">
      <c r="A143" s="207"/>
      <c r="B143" s="207"/>
    </row>
  </sheetData>
  <sheetProtection formatColumns="0" formatRows="0" selectLockedCells="1"/>
  <mergeCells count="1">
    <mergeCell ref="A1:H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7C68"/>
  </sheetPr>
  <dimension ref="A1:AU280"/>
  <sheetViews>
    <sheetView tabSelected="1" zoomScale="50" zoomScaleNormal="70" zoomScalePageLayoutView="70" workbookViewId="0">
      <selection activeCell="E23" sqref="E23:H23"/>
    </sheetView>
  </sheetViews>
  <sheetFormatPr baseColWidth="10" defaultColWidth="0.6640625" defaultRowHeight="16" zeroHeight="1" x14ac:dyDescent="0.2"/>
  <cols>
    <col min="1" max="1" width="4.33203125" style="36" customWidth="1"/>
    <col min="2" max="2" width="7.6640625" style="36" customWidth="1"/>
    <col min="3" max="3" width="45.5" style="178" customWidth="1"/>
    <col min="4" max="4" width="85.6640625" style="36" customWidth="1"/>
    <col min="5" max="5" width="46.1640625" style="36" customWidth="1"/>
    <col min="6" max="6" width="5.83203125" style="36" hidden="1" customWidth="1"/>
    <col min="7" max="7" width="12.33203125" style="36" customWidth="1"/>
    <col min="8" max="8" width="11.5" style="36" customWidth="1"/>
    <col min="9" max="9" width="29.83203125" style="36" customWidth="1"/>
    <col min="10" max="10" width="0.5" style="36" customWidth="1"/>
    <col min="11" max="11" width="16.5" style="36" customWidth="1"/>
    <col min="12" max="12" width="9.33203125" style="36" hidden="1" customWidth="1"/>
    <col min="13" max="13" width="7.1640625" style="36" hidden="1" customWidth="1"/>
    <col min="14" max="14" width="6" style="36" hidden="1" customWidth="1"/>
    <col min="15" max="15" width="8.1640625" style="36" hidden="1" customWidth="1"/>
    <col min="16" max="18" width="5.5" style="36" hidden="1" customWidth="1"/>
    <col min="19" max="19" width="2.33203125" style="36" hidden="1" customWidth="1"/>
    <col min="20" max="21" width="4.6640625" style="36" customWidth="1"/>
    <col min="22" max="22" width="4.6640625" style="36" hidden="1" customWidth="1"/>
    <col min="23" max="46" width="17.5" style="36" hidden="1" customWidth="1"/>
    <col min="47" max="47" width="4.6640625" style="36" hidden="1" customWidth="1"/>
    <col min="48" max="54" width="4.6640625" style="36" customWidth="1"/>
    <col min="55" max="16384" width="0.6640625" style="36"/>
  </cols>
  <sheetData>
    <row r="1" spans="1:46" ht="15" x14ac:dyDescent="0.2">
      <c r="A1" s="35"/>
      <c r="B1" s="35"/>
      <c r="C1" s="35"/>
      <c r="D1" s="35"/>
      <c r="E1" s="35"/>
      <c r="F1" s="35"/>
      <c r="G1" s="35"/>
      <c r="H1" s="35"/>
      <c r="I1" s="35"/>
      <c r="J1" s="35"/>
      <c r="K1" s="35"/>
      <c r="L1" s="35"/>
      <c r="M1" s="35"/>
      <c r="N1" s="35"/>
      <c r="O1" s="35"/>
      <c r="P1" s="35"/>
      <c r="Q1" s="35"/>
      <c r="R1" s="35"/>
      <c r="S1" s="35"/>
      <c r="T1" s="35"/>
    </row>
    <row r="2" spans="1:46" ht="29.25" customHeight="1" x14ac:dyDescent="0.2">
      <c r="A2" s="35"/>
      <c r="C2" s="36"/>
      <c r="T2" s="35"/>
      <c r="W2" s="37"/>
      <c r="X2" s="38" t="s">
        <v>213</v>
      </c>
      <c r="Y2" s="39"/>
      <c r="Z2" s="39"/>
      <c r="AA2" s="39"/>
      <c r="AB2" s="39"/>
      <c r="AC2" s="37"/>
      <c r="AD2" s="37"/>
      <c r="AE2" s="37"/>
      <c r="AF2" s="37"/>
      <c r="AG2" s="37"/>
      <c r="AH2" s="37"/>
      <c r="AI2" s="37"/>
      <c r="AJ2" s="37"/>
      <c r="AK2" s="37"/>
      <c r="AL2" s="37"/>
      <c r="AM2" s="37"/>
      <c r="AN2" s="37"/>
      <c r="AO2" s="37"/>
      <c r="AP2" s="37"/>
      <c r="AQ2" s="37"/>
      <c r="AR2" s="37"/>
      <c r="AS2" s="37"/>
      <c r="AT2" s="37"/>
    </row>
    <row r="3" spans="1:46" ht="41.25" customHeight="1" thickBot="1" x14ac:dyDescent="0.25">
      <c r="A3" s="35"/>
      <c r="C3" s="36"/>
      <c r="D3" s="40" t="s">
        <v>617</v>
      </c>
      <c r="E3" s="311"/>
      <c r="F3" s="40"/>
      <c r="G3" s="40"/>
      <c r="H3" s="40"/>
      <c r="I3" s="212"/>
      <c r="L3" s="40"/>
      <c r="M3" s="40"/>
      <c r="N3" s="40"/>
      <c r="O3" s="40"/>
      <c r="P3" s="40"/>
      <c r="Q3" s="40"/>
      <c r="R3" s="40"/>
      <c r="T3" s="35"/>
      <c r="W3" s="37"/>
      <c r="AT3" s="37"/>
    </row>
    <row r="4" spans="1:46" ht="29.25" customHeight="1" thickTop="1" x14ac:dyDescent="0.2">
      <c r="A4" s="35"/>
      <c r="C4" s="36"/>
      <c r="D4" s="486" t="s">
        <v>616</v>
      </c>
      <c r="E4" s="486"/>
      <c r="F4" s="486"/>
      <c r="G4" s="486"/>
      <c r="H4" s="486"/>
      <c r="I4" s="486"/>
      <c r="J4" s="40"/>
      <c r="K4" s="40"/>
      <c r="L4" s="40"/>
      <c r="M4" s="40"/>
      <c r="N4" s="40"/>
      <c r="O4" s="40"/>
      <c r="P4" s="40"/>
      <c r="Q4" s="40"/>
      <c r="R4" s="40"/>
      <c r="T4" s="35"/>
      <c r="W4" s="37"/>
      <c r="Y4" s="36" t="s">
        <v>90</v>
      </c>
      <c r="AN4" s="41" t="s">
        <v>203</v>
      </c>
      <c r="AO4" s="42"/>
      <c r="AP4" s="42"/>
      <c r="AQ4" s="42"/>
      <c r="AR4" s="43"/>
      <c r="AT4" s="37"/>
    </row>
    <row r="5" spans="1:46" ht="29.25" customHeight="1" x14ac:dyDescent="0.2">
      <c r="A5" s="35"/>
      <c r="C5" s="36"/>
      <c r="T5" s="35"/>
      <c r="W5" s="37"/>
      <c r="X5" s="44" t="s">
        <v>280</v>
      </c>
      <c r="Y5" s="44" t="s">
        <v>281</v>
      </c>
      <c r="Z5" s="44" t="s">
        <v>282</v>
      </c>
      <c r="AA5" s="44" t="s">
        <v>283</v>
      </c>
      <c r="AB5" s="44" t="s">
        <v>284</v>
      </c>
      <c r="AC5" s="44" t="s">
        <v>285</v>
      </c>
      <c r="AD5" s="44" t="s">
        <v>293</v>
      </c>
      <c r="AE5" s="44" t="s">
        <v>301</v>
      </c>
      <c r="AF5" s="44" t="s">
        <v>303</v>
      </c>
      <c r="AG5" s="44" t="s">
        <v>334</v>
      </c>
      <c r="AH5" s="128" t="s">
        <v>340</v>
      </c>
      <c r="AI5" s="128" t="s">
        <v>341</v>
      </c>
      <c r="AJ5" s="128" t="s">
        <v>344</v>
      </c>
      <c r="AK5" s="128" t="s">
        <v>347</v>
      </c>
      <c r="AL5" s="128" t="s">
        <v>348</v>
      </c>
      <c r="AN5" s="45">
        <f>SUM(J44:J260)</f>
        <v>0</v>
      </c>
      <c r="AO5" s="46" t="s">
        <v>204</v>
      </c>
      <c r="AP5" s="46"/>
      <c r="AQ5" s="46"/>
      <c r="AR5" s="47"/>
      <c r="AT5" s="37"/>
    </row>
    <row r="6" spans="1:46" ht="18" customHeight="1" x14ac:dyDescent="0.2">
      <c r="A6" s="35"/>
      <c r="B6" s="35"/>
      <c r="C6" s="35"/>
      <c r="D6" s="35"/>
      <c r="E6" s="35"/>
      <c r="F6" s="35"/>
      <c r="G6" s="35"/>
      <c r="H6" s="35"/>
      <c r="I6" s="35"/>
      <c r="J6" s="35"/>
      <c r="K6" s="35"/>
      <c r="L6" s="35"/>
      <c r="M6" s="35"/>
      <c r="N6" s="35"/>
      <c r="O6" s="35"/>
      <c r="P6" s="35"/>
      <c r="Q6" s="35"/>
      <c r="R6" s="35"/>
      <c r="S6" s="35"/>
      <c r="T6" s="35"/>
      <c r="W6" s="37"/>
      <c r="X6" s="48" t="s">
        <v>12</v>
      </c>
      <c r="Y6" s="49" t="s">
        <v>12</v>
      </c>
      <c r="Z6" s="48" t="s">
        <v>12</v>
      </c>
      <c r="AA6" s="48" t="s">
        <v>12</v>
      </c>
      <c r="AB6" s="48" t="s">
        <v>104</v>
      </c>
      <c r="AC6" s="48" t="s">
        <v>286</v>
      </c>
      <c r="AD6" s="214" t="s">
        <v>289</v>
      </c>
      <c r="AE6" s="48" t="s">
        <v>11</v>
      </c>
      <c r="AF6" s="48" t="s">
        <v>11</v>
      </c>
      <c r="AG6" s="48" t="s">
        <v>11</v>
      </c>
      <c r="AH6" s="48" t="s">
        <v>337</v>
      </c>
      <c r="AI6" s="48" t="s">
        <v>351</v>
      </c>
      <c r="AJ6" s="48" t="s">
        <v>353</v>
      </c>
      <c r="AK6" s="48" t="s">
        <v>345</v>
      </c>
      <c r="AL6" s="48" t="s">
        <v>349</v>
      </c>
      <c r="AN6" s="45">
        <f>SUM(L44:L260)</f>
        <v>132</v>
      </c>
      <c r="AO6" s="46" t="s">
        <v>207</v>
      </c>
      <c r="AP6" s="46"/>
      <c r="AQ6" s="46"/>
      <c r="AR6" s="47"/>
      <c r="AT6" s="37"/>
    </row>
    <row r="7" spans="1:46" s="212" customFormat="1" ht="18" customHeight="1" x14ac:dyDescent="0.2">
      <c r="A7" s="211"/>
      <c r="B7" s="487" t="s">
        <v>623</v>
      </c>
      <c r="C7" s="487"/>
      <c r="D7" s="487"/>
      <c r="E7" s="487"/>
      <c r="F7" s="487"/>
      <c r="G7" s="487"/>
      <c r="H7" s="487"/>
      <c r="I7" s="487"/>
      <c r="J7" s="487"/>
      <c r="K7" s="487"/>
      <c r="T7" s="211"/>
      <c r="W7" s="213"/>
      <c r="X7" s="48" t="s">
        <v>11</v>
      </c>
      <c r="Y7" s="49" t="s">
        <v>11</v>
      </c>
      <c r="Z7" s="48" t="s">
        <v>11</v>
      </c>
      <c r="AA7" s="48" t="s">
        <v>11</v>
      </c>
      <c r="AB7" s="48" t="s">
        <v>105</v>
      </c>
      <c r="AC7" s="48" t="s">
        <v>287</v>
      </c>
      <c r="AD7" s="214" t="s">
        <v>357</v>
      </c>
      <c r="AE7" s="48" t="s">
        <v>9</v>
      </c>
      <c r="AF7" s="48" t="s">
        <v>9</v>
      </c>
      <c r="AG7" s="48" t="s">
        <v>9</v>
      </c>
      <c r="AH7" s="48" t="s">
        <v>338</v>
      </c>
      <c r="AI7" s="48" t="s">
        <v>352</v>
      </c>
      <c r="AJ7" s="48" t="s">
        <v>354</v>
      </c>
      <c r="AK7" s="48" t="s">
        <v>346</v>
      </c>
      <c r="AL7" s="48" t="s">
        <v>350</v>
      </c>
      <c r="AN7" s="45"/>
      <c r="AO7" s="46"/>
      <c r="AP7" s="46"/>
      <c r="AQ7" s="46"/>
      <c r="AR7" s="47"/>
      <c r="AT7" s="213"/>
    </row>
    <row r="8" spans="1:46" s="212" customFormat="1" ht="113.25" customHeight="1" x14ac:dyDescent="0.2">
      <c r="A8" s="211"/>
      <c r="B8" s="487"/>
      <c r="C8" s="487"/>
      <c r="D8" s="487"/>
      <c r="E8" s="487"/>
      <c r="F8" s="487"/>
      <c r="G8" s="487"/>
      <c r="H8" s="487"/>
      <c r="I8" s="487"/>
      <c r="J8" s="487"/>
      <c r="K8" s="487"/>
      <c r="T8" s="211"/>
      <c r="W8" s="213"/>
      <c r="X8" s="48" t="s">
        <v>9</v>
      </c>
      <c r="Y8" s="49" t="s">
        <v>9</v>
      </c>
      <c r="Z8" s="48" t="s">
        <v>9</v>
      </c>
      <c r="AA8" s="48"/>
      <c r="AB8" s="48"/>
      <c r="AC8" s="48" t="s">
        <v>288</v>
      </c>
      <c r="AD8" s="214" t="s">
        <v>290</v>
      </c>
      <c r="AE8" s="48" t="s">
        <v>10</v>
      </c>
      <c r="AF8" s="48" t="s">
        <v>10</v>
      </c>
      <c r="AG8" s="48"/>
      <c r="AH8" s="48" t="s">
        <v>339</v>
      </c>
      <c r="AI8" s="48" t="s">
        <v>342</v>
      </c>
      <c r="AJ8" s="48" t="s">
        <v>355</v>
      </c>
      <c r="AK8" s="214" t="s">
        <v>365</v>
      </c>
      <c r="AL8" s="48"/>
      <c r="AN8" s="45"/>
      <c r="AO8" s="46"/>
      <c r="AP8" s="46"/>
      <c r="AQ8" s="46"/>
      <c r="AR8" s="47"/>
      <c r="AT8" s="213"/>
    </row>
    <row r="9" spans="1:46" s="212" customFormat="1" ht="18" customHeight="1" x14ac:dyDescent="0.2">
      <c r="A9" s="211"/>
      <c r="B9" s="211"/>
      <c r="C9" s="211"/>
      <c r="D9" s="211"/>
      <c r="E9" s="211"/>
      <c r="F9" s="211"/>
      <c r="G9" s="211"/>
      <c r="H9" s="211"/>
      <c r="I9" s="211"/>
      <c r="J9" s="211"/>
      <c r="K9" s="211"/>
      <c r="L9" s="211"/>
      <c r="M9" s="211"/>
      <c r="N9" s="211"/>
      <c r="O9" s="211"/>
      <c r="P9" s="211"/>
      <c r="Q9" s="211"/>
      <c r="R9" s="211"/>
      <c r="S9" s="211"/>
      <c r="T9" s="211"/>
      <c r="W9" s="213"/>
      <c r="X9" s="48" t="s">
        <v>10</v>
      </c>
      <c r="Y9" s="49" t="s">
        <v>10</v>
      </c>
      <c r="Z9" s="48"/>
      <c r="AA9" s="48"/>
      <c r="AB9" s="48"/>
      <c r="AC9" s="48"/>
      <c r="AD9" s="48"/>
      <c r="AE9" s="48"/>
      <c r="AF9" s="48" t="s">
        <v>95</v>
      </c>
      <c r="AG9" s="48"/>
      <c r="AH9" s="48"/>
      <c r="AI9" s="48" t="s">
        <v>343</v>
      </c>
      <c r="AJ9" s="48" t="s">
        <v>356</v>
      </c>
      <c r="AK9" s="48"/>
      <c r="AL9" s="48"/>
      <c r="AN9" s="45"/>
      <c r="AO9" s="46"/>
      <c r="AP9" s="46"/>
      <c r="AQ9" s="46"/>
      <c r="AR9" s="47"/>
      <c r="AT9" s="213"/>
    </row>
    <row r="10" spans="1:46" ht="44.25" customHeight="1" x14ac:dyDescent="0.2">
      <c r="A10" s="35"/>
      <c r="B10" s="50" t="s">
        <v>91</v>
      </c>
      <c r="C10" s="50"/>
      <c r="T10" s="35"/>
      <c r="W10" s="37"/>
      <c r="X10" s="48" t="s">
        <v>95</v>
      </c>
      <c r="Y10" s="48"/>
      <c r="Z10" s="48"/>
      <c r="AA10" s="48"/>
      <c r="AB10" s="48"/>
      <c r="AC10" s="48"/>
      <c r="AD10" s="48"/>
      <c r="AE10" s="48"/>
      <c r="AF10" s="48"/>
      <c r="AG10" s="48"/>
      <c r="AH10" s="48"/>
      <c r="AI10" s="48"/>
      <c r="AJ10" s="48"/>
      <c r="AK10" s="48"/>
      <c r="AL10" s="48"/>
      <c r="AN10" s="45">
        <f>COUNTIF(J44:J260,"not applicable")</f>
        <v>0</v>
      </c>
      <c r="AO10" s="46" t="s">
        <v>206</v>
      </c>
      <c r="AP10" s="46"/>
      <c r="AQ10" s="46"/>
      <c r="AR10" s="47"/>
      <c r="AT10" s="37"/>
    </row>
    <row r="11" spans="1:46" ht="18" customHeight="1" thickBot="1" x14ac:dyDescent="0.25">
      <c r="A11" s="35"/>
      <c r="C11" s="36"/>
      <c r="T11" s="35"/>
      <c r="W11" s="37"/>
      <c r="AN11" s="45">
        <f>SUMIF(J44:J260,"Not applicable",L44:L260)</f>
        <v>0</v>
      </c>
      <c r="AO11" s="46" t="s">
        <v>205</v>
      </c>
      <c r="AP11" s="46"/>
      <c r="AQ11" s="46"/>
      <c r="AR11" s="47"/>
      <c r="AT11" s="37"/>
    </row>
    <row r="12" spans="1:46" ht="41.25" customHeight="1" thickBot="1" x14ac:dyDescent="0.25">
      <c r="A12" s="35"/>
      <c r="B12" s="51" t="s">
        <v>22</v>
      </c>
      <c r="C12" s="52"/>
      <c r="D12" s="53"/>
      <c r="E12" s="307">
        <f>(SUM(J44:J260)/(SUM(L44:L260)-SUMIF(J44:J260,"Not applicable",L44:L260)))*100</f>
        <v>0</v>
      </c>
      <c r="F12" s="54"/>
      <c r="G12" s="499" t="s">
        <v>609</v>
      </c>
      <c r="H12" s="500"/>
      <c r="I12" s="212"/>
      <c r="T12" s="35"/>
      <c r="W12" s="37"/>
      <c r="AN12" s="55">
        <f>(SUM(J44:J260)/(SUM(L44:L260)-SUMIF(J44:J260,"Not applicable",L44:L260)))*100</f>
        <v>0</v>
      </c>
      <c r="AO12" s="46" t="s">
        <v>208</v>
      </c>
      <c r="AP12" s="46"/>
      <c r="AQ12" s="46"/>
      <c r="AR12" s="47"/>
      <c r="AT12" s="37"/>
    </row>
    <row r="13" spans="1:46" ht="41.25" customHeight="1" thickBot="1" x14ac:dyDescent="0.25">
      <c r="A13" s="35"/>
      <c r="B13" s="51" t="s">
        <v>24</v>
      </c>
      <c r="C13" s="52"/>
      <c r="D13" s="53"/>
      <c r="E13" s="308">
        <f>COUNTIF(K44:K260,"N")</f>
        <v>0</v>
      </c>
      <c r="F13" s="56"/>
      <c r="G13" s="501" t="s">
        <v>372</v>
      </c>
      <c r="H13" s="502"/>
      <c r="T13" s="35"/>
      <c r="W13" s="37"/>
      <c r="AN13" s="45" t="s">
        <v>297</v>
      </c>
      <c r="AO13" s="46" t="str">
        <f>IF(((COUNTIF(H80:H86,"No Answer"))=2),"","You have filled in too many anwers for this question. You can only select one")</f>
        <v>You have filled in too many anwers for this question. You can only select one</v>
      </c>
      <c r="AP13" s="46"/>
      <c r="AQ13" s="46"/>
      <c r="AR13" s="47"/>
      <c r="AT13" s="37"/>
    </row>
    <row r="14" spans="1:46" ht="29.25" customHeight="1" thickBot="1" x14ac:dyDescent="0.25">
      <c r="A14" s="35"/>
      <c r="C14" s="36"/>
      <c r="T14" s="35"/>
      <c r="W14" s="37"/>
      <c r="AN14" s="57"/>
      <c r="AO14" s="58"/>
      <c r="AP14" s="58"/>
      <c r="AQ14" s="58"/>
      <c r="AR14" s="59"/>
      <c r="AT14" s="37"/>
    </row>
    <row r="15" spans="1:46" thickTop="1" x14ac:dyDescent="0.2">
      <c r="A15" s="35"/>
      <c r="B15" s="35"/>
      <c r="C15" s="35"/>
      <c r="D15" s="35"/>
      <c r="E15" s="35"/>
      <c r="F15" s="35"/>
      <c r="G15" s="35"/>
      <c r="H15" s="35"/>
      <c r="I15" s="35"/>
      <c r="J15" s="35"/>
      <c r="K15" s="35"/>
      <c r="L15" s="35"/>
      <c r="M15" s="35"/>
      <c r="N15" s="35"/>
      <c r="O15" s="35"/>
      <c r="P15" s="35"/>
      <c r="Q15" s="35"/>
      <c r="R15" s="35"/>
      <c r="S15" s="35"/>
      <c r="T15" s="35"/>
      <c r="W15" s="37"/>
      <c r="AT15" s="37"/>
    </row>
    <row r="16" spans="1:46" ht="38" thickBot="1" x14ac:dyDescent="0.25">
      <c r="A16" s="35"/>
      <c r="B16" s="50" t="s">
        <v>376</v>
      </c>
      <c r="C16" s="50"/>
      <c r="T16" s="35"/>
      <c r="W16" s="37"/>
      <c r="AT16" s="37"/>
    </row>
    <row r="17" spans="1:46" thickBot="1" x14ac:dyDescent="0.25">
      <c r="A17" s="35"/>
      <c r="B17" s="237"/>
      <c r="C17" s="237"/>
      <c r="D17" s="238"/>
      <c r="E17" s="497" t="s">
        <v>58</v>
      </c>
      <c r="F17" s="498"/>
      <c r="G17" s="498"/>
      <c r="H17" s="498"/>
      <c r="I17" s="242" t="s">
        <v>107</v>
      </c>
      <c r="K17" s="212"/>
      <c r="T17" s="35"/>
      <c r="W17" s="37"/>
      <c r="AT17" s="37"/>
    </row>
    <row r="18" spans="1:46" ht="15" customHeight="1" thickBot="1" x14ac:dyDescent="0.25">
      <c r="A18" s="35"/>
      <c r="B18" s="215" t="s">
        <v>610</v>
      </c>
      <c r="C18" s="488" t="s">
        <v>611</v>
      </c>
      <c r="D18" s="489"/>
      <c r="E18" s="493"/>
      <c r="F18" s="494"/>
      <c r="G18" s="494"/>
      <c r="H18" s="494"/>
      <c r="I18" s="313"/>
      <c r="K18" s="212"/>
      <c r="T18" s="35"/>
      <c r="W18" s="37"/>
      <c r="Y18" s="60" t="s">
        <v>210</v>
      </c>
      <c r="Z18" s="61" t="s">
        <v>212</v>
      </c>
      <c r="AA18" s="61" t="s">
        <v>211</v>
      </c>
      <c r="AB18" s="62"/>
      <c r="AD18" s="61" t="s">
        <v>295</v>
      </c>
      <c r="AE18" s="61" t="s">
        <v>294</v>
      </c>
      <c r="AN18" s="60"/>
      <c r="AO18" s="61"/>
      <c r="AP18" s="62"/>
      <c r="AQ18" s="68" t="s">
        <v>211</v>
      </c>
      <c r="AT18" s="37"/>
    </row>
    <row r="19" spans="1:46" s="212" customFormat="1" ht="15" customHeight="1" thickBot="1" x14ac:dyDescent="0.25">
      <c r="A19" s="211"/>
      <c r="B19" s="215" t="s">
        <v>613</v>
      </c>
      <c r="C19" s="488" t="s">
        <v>612</v>
      </c>
      <c r="D19" s="489"/>
      <c r="E19" s="304"/>
      <c r="F19" s="305"/>
      <c r="G19" s="305"/>
      <c r="H19" s="305"/>
      <c r="I19" s="313"/>
      <c r="T19" s="211"/>
      <c r="W19" s="213"/>
      <c r="Y19" s="189"/>
      <c r="Z19" s="190"/>
      <c r="AA19" s="190"/>
      <c r="AB19" s="191"/>
      <c r="AD19" s="192"/>
      <c r="AE19" s="192"/>
      <c r="AN19" s="189"/>
      <c r="AO19" s="190"/>
      <c r="AP19" s="309"/>
      <c r="AQ19" s="310"/>
      <c r="AT19" s="213"/>
    </row>
    <row r="20" spans="1:46" ht="15" customHeight="1" x14ac:dyDescent="0.2">
      <c r="A20" s="35"/>
      <c r="B20" s="215" t="s">
        <v>378</v>
      </c>
      <c r="C20" s="488" t="s">
        <v>359</v>
      </c>
      <c r="D20" s="489"/>
      <c r="E20" s="493"/>
      <c r="F20" s="494"/>
      <c r="G20" s="494"/>
      <c r="H20" s="494"/>
      <c r="I20" s="314"/>
      <c r="K20" s="212"/>
      <c r="T20" s="35"/>
      <c r="W20" s="37"/>
      <c r="Y20" s="189"/>
      <c r="Z20" s="190"/>
      <c r="AA20" s="190"/>
      <c r="AB20" s="191"/>
      <c r="AD20" s="192"/>
      <c r="AE20" s="192"/>
      <c r="AN20" s="63" t="s">
        <v>193</v>
      </c>
      <c r="AO20" s="64" t="s">
        <v>194</v>
      </c>
      <c r="AP20" s="69">
        <f>SUM(J44:J55)/(SUM(L44:L55)-SUMIF(J44:J55,"not applicable",L44:L55))</f>
        <v>0</v>
      </c>
      <c r="AQ20" s="70">
        <f>COUNTIF(K44:K53,"N")</f>
        <v>0</v>
      </c>
      <c r="AT20" s="37"/>
    </row>
    <row r="21" spans="1:46" ht="15" customHeight="1" x14ac:dyDescent="0.2">
      <c r="A21" s="35"/>
      <c r="B21" s="215" t="s">
        <v>379</v>
      </c>
      <c r="C21" s="488" t="s">
        <v>373</v>
      </c>
      <c r="D21" s="489"/>
      <c r="E21" s="493"/>
      <c r="F21" s="494"/>
      <c r="G21" s="494"/>
      <c r="H21" s="494"/>
      <c r="I21" s="313"/>
      <c r="K21" s="212"/>
      <c r="T21" s="35"/>
      <c r="W21" s="37"/>
      <c r="Y21" s="189"/>
      <c r="Z21" s="190"/>
      <c r="AA21" s="190"/>
      <c r="AB21" s="191"/>
      <c r="AD21" s="192"/>
      <c r="AE21" s="192"/>
      <c r="AN21" s="63" t="s">
        <v>219</v>
      </c>
      <c r="AO21" s="64" t="s">
        <v>195</v>
      </c>
      <c r="AP21" s="69">
        <f>SUM(J57:J73)/(SUM(L57:L73)-SUMIF(J57:J73,"not applicable",L57:L73))</f>
        <v>0</v>
      </c>
      <c r="AQ21" s="66">
        <f>COUNTIF(K57:K73,"N")</f>
        <v>0</v>
      </c>
      <c r="AT21" s="37"/>
    </row>
    <row r="22" spans="1:46" s="212" customFormat="1" ht="15" customHeight="1" x14ac:dyDescent="0.2">
      <c r="A22" s="211"/>
      <c r="B22" s="215" t="s">
        <v>380</v>
      </c>
      <c r="C22" s="227" t="s">
        <v>367</v>
      </c>
      <c r="D22" s="224"/>
      <c r="E22" s="493"/>
      <c r="F22" s="494"/>
      <c r="G22" s="494"/>
      <c r="H22" s="494"/>
      <c r="I22" s="314"/>
      <c r="T22" s="211"/>
      <c r="W22" s="213"/>
      <c r="Y22" s="189"/>
      <c r="Z22" s="190"/>
      <c r="AA22" s="190"/>
      <c r="AB22" s="191"/>
      <c r="AD22" s="192"/>
      <c r="AE22" s="192"/>
      <c r="AM22" s="36"/>
      <c r="AN22" s="63" t="s">
        <v>220</v>
      </c>
      <c r="AO22" s="64" t="s">
        <v>198</v>
      </c>
      <c r="AP22" s="69">
        <f>SUM(J77:J102)/(SUM(L77:L102)-SUMIF(J77:J102,"not applicable",L77:L102))</f>
        <v>0</v>
      </c>
      <c r="AQ22" s="66">
        <f>COUNTIF(K77:K102,"N")</f>
        <v>0</v>
      </c>
      <c r="AT22" s="213"/>
    </row>
    <row r="23" spans="1:46" ht="15" customHeight="1" x14ac:dyDescent="0.2">
      <c r="A23" s="35"/>
      <c r="B23" s="215" t="s">
        <v>381</v>
      </c>
      <c r="C23" s="488" t="s">
        <v>366</v>
      </c>
      <c r="D23" s="489"/>
      <c r="E23" s="493"/>
      <c r="F23" s="494"/>
      <c r="G23" s="494"/>
      <c r="H23" s="494"/>
      <c r="I23" s="313"/>
      <c r="K23" s="212"/>
      <c r="T23" s="35"/>
      <c r="W23" s="37"/>
      <c r="Y23" s="189"/>
      <c r="Z23" s="190"/>
      <c r="AA23" s="190"/>
      <c r="AB23" s="191"/>
      <c r="AD23" s="192"/>
      <c r="AE23" s="192"/>
      <c r="AM23" s="212"/>
      <c r="AN23" s="63" t="s">
        <v>199</v>
      </c>
      <c r="AO23" s="64" t="s">
        <v>200</v>
      </c>
      <c r="AP23" s="69">
        <f>SUM(J107:J118)/(SUM(L107:L118)-SUMIF(J107:J118,"not applicable",L107:L118))</f>
        <v>0</v>
      </c>
      <c r="AQ23" s="66">
        <f>COUNTIF(K107:K118,"N")</f>
        <v>0</v>
      </c>
      <c r="AT23" s="37"/>
    </row>
    <row r="24" spans="1:46" ht="30.75" customHeight="1" x14ac:dyDescent="0.2">
      <c r="A24" s="35"/>
      <c r="B24" s="215" t="s">
        <v>382</v>
      </c>
      <c r="C24" s="527" t="s">
        <v>395</v>
      </c>
      <c r="D24" s="489"/>
      <c r="E24" s="493"/>
      <c r="F24" s="494"/>
      <c r="G24" s="494"/>
      <c r="H24" s="494"/>
      <c r="I24" s="313"/>
      <c r="K24" s="212"/>
      <c r="T24" s="35"/>
      <c r="W24" s="37"/>
      <c r="Y24" s="189"/>
      <c r="Z24" s="190"/>
      <c r="AA24" s="190"/>
      <c r="AB24" s="191"/>
      <c r="AD24" s="192"/>
      <c r="AE24" s="192"/>
      <c r="AM24" s="212"/>
      <c r="AN24" s="216" t="s">
        <v>201</v>
      </c>
      <c r="AO24" s="217" t="s">
        <v>361</v>
      </c>
      <c r="AP24" s="219">
        <f>SUM(J122:J161)/(SUM(L122:L161)-SUMIF(J122:J161,"not applicable",L122:L161))</f>
        <v>0</v>
      </c>
      <c r="AQ24" s="218">
        <f>COUNTIF(K122:K161,"N")</f>
        <v>0</v>
      </c>
      <c r="AT24" s="37"/>
    </row>
    <row r="25" spans="1:46" ht="34.5" customHeight="1" x14ac:dyDescent="0.2">
      <c r="A25" s="35"/>
      <c r="B25" s="215" t="s">
        <v>383</v>
      </c>
      <c r="C25" s="488" t="s">
        <v>391</v>
      </c>
      <c r="D25" s="489"/>
      <c r="E25" s="493"/>
      <c r="F25" s="494"/>
      <c r="G25" s="494"/>
      <c r="H25" s="494"/>
      <c r="I25" s="313"/>
      <c r="K25" s="212"/>
      <c r="T25" s="35"/>
      <c r="W25" s="37"/>
      <c r="Y25" s="63" t="s">
        <v>209</v>
      </c>
      <c r="Z25" s="64">
        <f>(SUMIF(M44:M249,"X",J44:J249)/(SUMIF(M44:M249,"X",L44:L249)-SUMIFS(L44:L249,M44:M249,"X",J44:J249,"not applicable")))</f>
        <v>0</v>
      </c>
      <c r="AA25" s="65">
        <f>COUNTIFS(M44:M249,"x",K44:K249,"N")</f>
        <v>0</v>
      </c>
      <c r="AB25" s="66"/>
      <c r="AD25" s="67" t="s">
        <v>54</v>
      </c>
      <c r="AE25" s="203" t="s">
        <v>561</v>
      </c>
      <c r="AM25" s="212"/>
      <c r="AN25" s="216" t="s">
        <v>202</v>
      </c>
      <c r="AO25" s="217" t="s">
        <v>362</v>
      </c>
      <c r="AP25" s="219">
        <f>SUM(J163:J187)/(SUM(L163:L187)-SUMIF(J163:J187,"not applicable",L163:L187))</f>
        <v>0</v>
      </c>
      <c r="AQ25" s="218">
        <f>COUNTIF(K163:K187,"N")</f>
        <v>0</v>
      </c>
      <c r="AT25" s="37"/>
    </row>
    <row r="26" spans="1:46" ht="34.5" customHeight="1" x14ac:dyDescent="0.2">
      <c r="A26" s="35"/>
      <c r="B26" s="215" t="s">
        <v>384</v>
      </c>
      <c r="C26" s="488" t="s">
        <v>392</v>
      </c>
      <c r="D26" s="489"/>
      <c r="E26" s="493"/>
      <c r="F26" s="494"/>
      <c r="G26" s="494"/>
      <c r="H26" s="494"/>
      <c r="I26" s="313"/>
      <c r="K26" s="212"/>
      <c r="T26" s="35"/>
      <c r="W26" s="37"/>
      <c r="Y26" s="63" t="s">
        <v>16</v>
      </c>
      <c r="Z26" s="64">
        <f>(SUMIF(N44:N249,"X",J44:J249)/(SUMIF(N44:N249,"X",L44:L249)-SUMIFS(L44:L249,N44:N249,"X",J44:J249,"not applicable")))</f>
        <v>0</v>
      </c>
      <c r="AA26" s="65">
        <f>COUNTIFS(N44:N249,"x",K44:K249,"N")</f>
        <v>0</v>
      </c>
      <c r="AB26" s="66"/>
      <c r="AD26" s="67" t="s">
        <v>55</v>
      </c>
      <c r="AE26" s="34">
        <v>27</v>
      </c>
      <c r="AM26" s="212"/>
      <c r="AN26" s="216" t="s">
        <v>159</v>
      </c>
      <c r="AO26" s="217" t="s">
        <v>363</v>
      </c>
      <c r="AP26" s="219">
        <f>SUM(J189:J223)/(SUM(L189:L223)-SUMIF(J189:J223,"not applicable",L189:L223))</f>
        <v>0</v>
      </c>
      <c r="AQ26" s="218">
        <f>COUNTIF(K189:K223,"N")</f>
        <v>0</v>
      </c>
      <c r="AT26" s="37"/>
    </row>
    <row r="27" spans="1:46" ht="33" customHeight="1" thickBot="1" x14ac:dyDescent="0.25">
      <c r="A27" s="35"/>
      <c r="B27" s="215" t="s">
        <v>385</v>
      </c>
      <c r="C27" s="488" t="s">
        <v>393</v>
      </c>
      <c r="D27" s="489"/>
      <c r="E27" s="493"/>
      <c r="F27" s="494"/>
      <c r="G27" s="494"/>
      <c r="H27" s="494"/>
      <c r="I27" s="313"/>
      <c r="K27" s="212"/>
      <c r="T27" s="35"/>
      <c r="W27" s="37"/>
      <c r="Y27" s="63" t="s">
        <v>17</v>
      </c>
      <c r="Z27" s="64">
        <f>(SUMIF(O44:O249,"X",J44:J249)/(SUMIF(O44:O249,"X",L44:L249)-SUMIFS(L44:L249,O44:O249,"X",J44:J249,"not applicable")))</f>
        <v>0</v>
      </c>
      <c r="AA27" s="65">
        <f>COUNTIFS(O44:O249,"x",K44:K249,"N")</f>
        <v>0</v>
      </c>
      <c r="AB27" s="66"/>
      <c r="AD27" s="67" t="s">
        <v>60</v>
      </c>
      <c r="AE27" s="34">
        <v>28</v>
      </c>
      <c r="AM27" s="212"/>
      <c r="AN27" s="220" t="s">
        <v>221</v>
      </c>
      <c r="AO27" s="221" t="s">
        <v>364</v>
      </c>
      <c r="AP27" s="223">
        <f>SUM(J225:J249)/(SUM(L225:L249)-SUMIF(J225:J249,"not applicable",L225:L249))</f>
        <v>0</v>
      </c>
      <c r="AQ27" s="222">
        <f>COUNTIF(K225:K249,"N")</f>
        <v>0</v>
      </c>
      <c r="AT27" s="37"/>
    </row>
    <row r="28" spans="1:46" ht="32.25" customHeight="1" x14ac:dyDescent="0.2">
      <c r="A28" s="35"/>
      <c r="B28" s="215" t="s">
        <v>386</v>
      </c>
      <c r="C28" s="488" t="s">
        <v>394</v>
      </c>
      <c r="D28" s="489"/>
      <c r="E28" s="493"/>
      <c r="F28" s="494"/>
      <c r="G28" s="494"/>
      <c r="H28" s="494"/>
      <c r="I28" s="313"/>
      <c r="K28" s="212"/>
      <c r="T28" s="35"/>
      <c r="W28" s="37"/>
      <c r="Y28" s="63" t="s">
        <v>18</v>
      </c>
      <c r="Z28" s="64">
        <f>(SUMIF(P44:P249,"X",J44:J249)/(SUMIF(P44:P249,"X",L44:L249)-SUMIFS(L44:L249,P44:P249,"X",J44:J249,"not applicable")))</f>
        <v>0</v>
      </c>
      <c r="AA28" s="65">
        <f>COUNTIFS(P44:P249,"x",K44:K249,"N")</f>
        <v>0</v>
      </c>
      <c r="AB28" s="66"/>
      <c r="AD28" s="67" t="s">
        <v>56</v>
      </c>
      <c r="AE28" s="34">
        <v>41</v>
      </c>
      <c r="AT28" s="37"/>
    </row>
    <row r="29" spans="1:46" ht="15" customHeight="1" x14ac:dyDescent="0.2">
      <c r="A29" s="35"/>
      <c r="B29" s="215" t="s">
        <v>387</v>
      </c>
      <c r="C29" s="488" t="s">
        <v>374</v>
      </c>
      <c r="D29" s="489"/>
      <c r="E29" s="493"/>
      <c r="F29" s="494"/>
      <c r="G29" s="494"/>
      <c r="H29" s="494"/>
      <c r="I29" s="313"/>
      <c r="K29" s="212"/>
      <c r="T29" s="35"/>
      <c r="W29" s="37"/>
      <c r="X29" s="212"/>
      <c r="Y29" s="63" t="s">
        <v>19</v>
      </c>
      <c r="Z29" s="64">
        <f>(SUMIF(Q44:Q249,"X",J44:J249)/(SUMIF(Q44:Q249,"X",L44:L249)-SUMIFS(L44:L249,Q44:Q249,"X",J44:J249,"not applicable")))</f>
        <v>0</v>
      </c>
      <c r="AA29" s="65">
        <f>COUNTIFS(Q44:Q249,"x",K44:K249,"N")</f>
        <v>0</v>
      </c>
      <c r="AB29" s="66"/>
      <c r="AD29" s="67" t="s">
        <v>241</v>
      </c>
      <c r="AE29" s="34">
        <v>42</v>
      </c>
      <c r="AT29" s="37"/>
    </row>
    <row r="30" spans="1:46" ht="17" thickBot="1" x14ac:dyDescent="0.25">
      <c r="A30" s="35"/>
      <c r="B30" s="239" t="s">
        <v>388</v>
      </c>
      <c r="C30" s="505" t="s">
        <v>375</v>
      </c>
      <c r="D30" s="506"/>
      <c r="E30" s="495"/>
      <c r="F30" s="496"/>
      <c r="G30" s="496"/>
      <c r="H30" s="496"/>
      <c r="I30" s="315"/>
      <c r="K30" s="212"/>
      <c r="T30" s="35"/>
      <c r="W30" s="213"/>
      <c r="X30" s="212"/>
      <c r="Y30" s="195" t="s">
        <v>20</v>
      </c>
      <c r="Z30" s="196">
        <f>(SUMIF(R44:R249,"X",J44:J249)/(SUMIF(R44:R249,"X",L44:L249)-SUMIFS(L44:L249,R44:R249,"X",J44:J249,"not applicable")))</f>
        <v>0</v>
      </c>
      <c r="AA30" s="197">
        <f>COUNTIFS(R44:R249,"x",K44:K249,"N")</f>
        <v>0</v>
      </c>
      <c r="AB30" s="198"/>
      <c r="AD30" s="204" t="s">
        <v>57</v>
      </c>
      <c r="AE30" s="203" t="s">
        <v>360</v>
      </c>
      <c r="AT30" s="213"/>
    </row>
    <row r="31" spans="1:46" ht="17" thickBot="1" x14ac:dyDescent="0.25">
      <c r="A31" s="35"/>
      <c r="C31" s="36"/>
      <c r="D31" s="212"/>
      <c r="E31" s="212"/>
      <c r="F31" s="212"/>
      <c r="G31" s="212"/>
      <c r="H31" s="212"/>
      <c r="I31" s="212"/>
      <c r="J31" s="212"/>
      <c r="K31" s="212"/>
      <c r="T31" s="35"/>
      <c r="W31" s="213"/>
      <c r="X31" s="212"/>
      <c r="Y31" s="199" t="s">
        <v>21</v>
      </c>
      <c r="Z31" s="200">
        <f>(SUMIF(S44:S249,"X",J44:J249)/(SUMIF(S44:S249,"X",L44:L249)-SUMIFS(L44:L249,S44:S249,"X",J44:J249,"not applicable")))</f>
        <v>0</v>
      </c>
      <c r="AA31" s="201">
        <f>COUNTIFS(S44:S249,"x",K44:K249,"N")</f>
        <v>0</v>
      </c>
      <c r="AB31" s="202"/>
      <c r="AT31" s="213"/>
    </row>
    <row r="32" spans="1:46" thickBot="1" x14ac:dyDescent="0.25">
      <c r="A32" s="35"/>
      <c r="B32" s="35"/>
      <c r="C32" s="35"/>
      <c r="D32" s="35"/>
      <c r="E32" s="35"/>
      <c r="F32" s="35"/>
      <c r="G32" s="35"/>
      <c r="H32" s="35"/>
      <c r="I32" s="35"/>
      <c r="J32" s="35"/>
      <c r="K32" s="35"/>
      <c r="L32" s="35"/>
      <c r="M32" s="35"/>
      <c r="N32" s="35"/>
      <c r="O32" s="35"/>
      <c r="P32" s="35"/>
      <c r="Q32" s="35"/>
      <c r="R32" s="35"/>
      <c r="S32" s="35"/>
      <c r="T32" s="35"/>
      <c r="W32" s="213"/>
      <c r="AT32" s="213"/>
    </row>
    <row r="33" spans="1:46" ht="66.75" customHeight="1" thickBot="1" x14ac:dyDescent="0.25">
      <c r="A33" s="35"/>
      <c r="B33" s="503" t="s">
        <v>618</v>
      </c>
      <c r="C33" s="504"/>
      <c r="D33" s="504"/>
      <c r="E33" s="179"/>
      <c r="F33" s="179"/>
      <c r="G33" s="179"/>
      <c r="H33" s="179"/>
      <c r="I33" s="179"/>
      <c r="J33" s="179"/>
      <c r="K33" s="180"/>
      <c r="T33" s="35"/>
      <c r="W33" s="213"/>
      <c r="X33" s="213"/>
      <c r="Y33" s="213"/>
      <c r="Z33" s="213"/>
      <c r="AA33" s="213"/>
      <c r="AB33" s="213"/>
      <c r="AC33" s="213"/>
      <c r="AD33" s="213"/>
      <c r="AE33" s="213"/>
      <c r="AF33" s="213"/>
      <c r="AG33" s="213"/>
      <c r="AH33" s="213"/>
      <c r="AI33" s="213"/>
      <c r="AJ33" s="213"/>
      <c r="AK33" s="213"/>
      <c r="AL33" s="213"/>
      <c r="AM33" s="213"/>
      <c r="AN33" s="213"/>
      <c r="AO33" s="213"/>
      <c r="AP33" s="213"/>
      <c r="AQ33" s="213"/>
      <c r="AR33" s="213"/>
      <c r="AS33" s="213"/>
      <c r="AT33" s="213"/>
    </row>
    <row r="34" spans="1:46" ht="15" x14ac:dyDescent="0.2">
      <c r="A34" s="35"/>
      <c r="B34" s="71"/>
      <c r="C34" s="72"/>
      <c r="D34" s="73" t="s">
        <v>58</v>
      </c>
      <c r="E34" s="528" t="s">
        <v>59</v>
      </c>
      <c r="F34" s="529"/>
      <c r="G34" s="529"/>
      <c r="H34" s="530"/>
      <c r="I34" s="242" t="s">
        <v>107</v>
      </c>
      <c r="J34" s="74"/>
      <c r="K34" s="74"/>
      <c r="L34" s="74"/>
      <c r="M34" s="74"/>
      <c r="N34" s="74"/>
      <c r="O34" s="74"/>
      <c r="P34" s="74"/>
      <c r="Q34" s="74"/>
      <c r="R34" s="74"/>
      <c r="S34" s="74"/>
      <c r="T34" s="35"/>
    </row>
    <row r="35" spans="1:46" ht="15" x14ac:dyDescent="0.2">
      <c r="A35" s="35"/>
      <c r="B35" s="75">
        <v>1</v>
      </c>
      <c r="C35" s="76" t="s">
        <v>54</v>
      </c>
      <c r="D35" s="228" t="s">
        <v>104</v>
      </c>
      <c r="E35" s="490" t="str">
        <f t="shared" ref="E35:E40" si="0">IF(D35="No","On",(IF(D35="Yes","Off","Off")))</f>
        <v>Off</v>
      </c>
      <c r="F35" s="491"/>
      <c r="G35" s="491"/>
      <c r="H35" s="492"/>
      <c r="I35" s="316"/>
      <c r="J35" s="77"/>
      <c r="K35" s="77"/>
      <c r="L35" s="77"/>
      <c r="M35" s="78"/>
      <c r="N35" s="77"/>
      <c r="O35" s="78"/>
      <c r="P35" s="77"/>
      <c r="Q35" s="78"/>
      <c r="R35" s="77"/>
      <c r="S35" s="78"/>
      <c r="T35" s="35"/>
    </row>
    <row r="36" spans="1:46" ht="15" x14ac:dyDescent="0.2">
      <c r="A36" s="35"/>
      <c r="B36" s="75">
        <v>2</v>
      </c>
      <c r="C36" s="76" t="s">
        <v>55</v>
      </c>
      <c r="D36" s="228" t="s">
        <v>104</v>
      </c>
      <c r="E36" s="490" t="str">
        <f t="shared" si="0"/>
        <v>Off</v>
      </c>
      <c r="F36" s="491"/>
      <c r="G36" s="491"/>
      <c r="H36" s="492"/>
      <c r="I36" s="314"/>
      <c r="J36" s="77"/>
      <c r="K36" s="77"/>
      <c r="L36" s="77"/>
      <c r="M36" s="77"/>
      <c r="N36" s="77"/>
      <c r="O36" s="77"/>
      <c r="P36" s="77"/>
      <c r="Q36" s="77"/>
      <c r="R36" s="77"/>
      <c r="S36" s="77"/>
      <c r="T36" s="35"/>
    </row>
    <row r="37" spans="1:46" ht="15" x14ac:dyDescent="0.2">
      <c r="A37" s="35"/>
      <c r="B37" s="75">
        <v>3</v>
      </c>
      <c r="C37" s="76" t="s">
        <v>368</v>
      </c>
      <c r="D37" s="228" t="s">
        <v>104</v>
      </c>
      <c r="E37" s="490" t="str">
        <f t="shared" si="0"/>
        <v>Off</v>
      </c>
      <c r="F37" s="491"/>
      <c r="G37" s="491"/>
      <c r="H37" s="492"/>
      <c r="I37" s="313"/>
      <c r="J37" s="77"/>
      <c r="K37" s="77"/>
      <c r="L37" s="77"/>
      <c r="M37" s="77"/>
      <c r="N37" s="77"/>
      <c r="O37" s="77"/>
      <c r="P37" s="77"/>
      <c r="Q37" s="77"/>
      <c r="R37" s="77"/>
      <c r="S37" s="77"/>
      <c r="T37" s="35"/>
    </row>
    <row r="38" spans="1:46" ht="30" x14ac:dyDescent="0.2">
      <c r="A38" s="35"/>
      <c r="B38" s="75">
        <v>4</v>
      </c>
      <c r="C38" s="181" t="s">
        <v>369</v>
      </c>
      <c r="D38" s="228" t="s">
        <v>104</v>
      </c>
      <c r="E38" s="490" t="str">
        <f t="shared" si="0"/>
        <v>Off</v>
      </c>
      <c r="F38" s="491"/>
      <c r="G38" s="491"/>
      <c r="H38" s="492"/>
      <c r="I38" s="313"/>
      <c r="J38" s="77"/>
      <c r="K38" s="77"/>
      <c r="L38" s="77"/>
      <c r="M38" s="77"/>
      <c r="N38" s="77"/>
      <c r="O38" s="77"/>
      <c r="P38" s="77"/>
      <c r="Q38" s="77"/>
      <c r="R38" s="77"/>
      <c r="S38" s="77"/>
      <c r="T38" s="35"/>
    </row>
    <row r="39" spans="1:46" ht="30" x14ac:dyDescent="0.2">
      <c r="A39" s="35"/>
      <c r="B39" s="75">
        <v>5</v>
      </c>
      <c r="C39" s="181" t="s">
        <v>389</v>
      </c>
      <c r="D39" s="228" t="s">
        <v>104</v>
      </c>
      <c r="E39" s="490" t="str">
        <f t="shared" si="0"/>
        <v>Off</v>
      </c>
      <c r="F39" s="491"/>
      <c r="G39" s="491"/>
      <c r="H39" s="492"/>
      <c r="I39" s="313"/>
      <c r="J39" s="77"/>
      <c r="K39" s="77"/>
      <c r="L39" s="77"/>
      <c r="M39" s="77"/>
      <c r="N39" s="77"/>
      <c r="O39" s="77"/>
      <c r="P39" s="77"/>
      <c r="Q39" s="77"/>
      <c r="R39" s="77"/>
      <c r="S39" s="77"/>
      <c r="T39" s="35"/>
    </row>
    <row r="40" spans="1:46" thickBot="1" x14ac:dyDescent="0.25">
      <c r="A40" s="35"/>
      <c r="B40" s="75">
        <v>6</v>
      </c>
      <c r="C40" s="76" t="s">
        <v>57</v>
      </c>
      <c r="D40" s="228" t="s">
        <v>104</v>
      </c>
      <c r="E40" s="490" t="str">
        <f t="shared" si="0"/>
        <v>Off</v>
      </c>
      <c r="F40" s="491"/>
      <c r="G40" s="491"/>
      <c r="H40" s="492"/>
      <c r="I40" s="313"/>
      <c r="J40" s="79"/>
      <c r="K40" s="79"/>
      <c r="L40" s="79"/>
      <c r="M40" s="79"/>
      <c r="N40" s="79"/>
      <c r="O40" s="79"/>
      <c r="P40" s="79"/>
      <c r="Q40" s="79"/>
      <c r="R40" s="79"/>
      <c r="S40" s="79"/>
      <c r="T40" s="35"/>
    </row>
    <row r="41" spans="1:46" ht="46.5" customHeight="1" thickBot="1" x14ac:dyDescent="0.25">
      <c r="A41" s="35"/>
      <c r="B41" s="80"/>
      <c r="C41" s="182" t="s">
        <v>619</v>
      </c>
      <c r="D41" s="81" t="s">
        <v>38</v>
      </c>
      <c r="E41" s="82" t="s">
        <v>89</v>
      </c>
      <c r="F41" s="82" t="s">
        <v>222</v>
      </c>
      <c r="G41" s="82" t="s">
        <v>58</v>
      </c>
      <c r="H41" s="82" t="s">
        <v>225</v>
      </c>
      <c r="I41" s="82" t="s">
        <v>107</v>
      </c>
      <c r="J41" s="83" t="s">
        <v>94</v>
      </c>
      <c r="K41" s="84" t="s">
        <v>15</v>
      </c>
      <c r="L41" s="85" t="s">
        <v>23</v>
      </c>
      <c r="M41" s="86"/>
      <c r="N41" s="86"/>
      <c r="O41" s="86"/>
      <c r="P41" s="86"/>
      <c r="Q41" s="86"/>
      <c r="R41" s="86"/>
      <c r="S41" s="86"/>
      <c r="T41" s="35"/>
    </row>
    <row r="42" spans="1:46" ht="131.25" hidden="1" customHeight="1" thickBot="1" x14ac:dyDescent="0.25">
      <c r="A42" s="35"/>
      <c r="B42" s="87"/>
      <c r="C42" s="88"/>
      <c r="D42" s="88"/>
      <c r="E42" s="89"/>
      <c r="F42" s="89"/>
      <c r="G42" s="89"/>
      <c r="H42" s="89"/>
      <c r="I42" s="89"/>
      <c r="J42" s="90"/>
      <c r="K42" s="91" t="s">
        <v>15</v>
      </c>
      <c r="L42" s="92" t="s">
        <v>23</v>
      </c>
      <c r="M42" s="93" t="s">
        <v>278</v>
      </c>
      <c r="N42" s="94" t="s">
        <v>16</v>
      </c>
      <c r="O42" s="94" t="s">
        <v>17</v>
      </c>
      <c r="P42" s="94" t="s">
        <v>18</v>
      </c>
      <c r="Q42" s="94" t="s">
        <v>19</v>
      </c>
      <c r="R42" s="94" t="s">
        <v>20</v>
      </c>
      <c r="S42" s="94" t="s">
        <v>21</v>
      </c>
      <c r="T42" s="35"/>
    </row>
    <row r="43" spans="1:46" ht="32" thickBot="1" x14ac:dyDescent="0.25">
      <c r="A43" s="95"/>
      <c r="B43" s="96" t="s">
        <v>193</v>
      </c>
      <c r="C43" s="96"/>
      <c r="D43" s="96"/>
      <c r="E43" s="96"/>
      <c r="F43" s="96"/>
      <c r="G43" s="96"/>
      <c r="H43" s="96"/>
      <c r="I43" s="96"/>
      <c r="J43" s="96"/>
      <c r="K43" s="96"/>
      <c r="L43" s="96"/>
      <c r="M43" s="96"/>
      <c r="N43" s="96"/>
      <c r="O43" s="96"/>
      <c r="P43" s="96"/>
      <c r="Q43" s="96"/>
      <c r="R43" s="96"/>
      <c r="S43" s="97"/>
      <c r="T43" s="35"/>
    </row>
    <row r="44" spans="1:46" ht="66.75" customHeight="1" x14ac:dyDescent="0.2">
      <c r="A44" s="35"/>
      <c r="B44" s="98">
        <v>1</v>
      </c>
      <c r="C44" s="531" t="s">
        <v>228</v>
      </c>
      <c r="D44" s="518" t="s">
        <v>28</v>
      </c>
      <c r="E44" s="99" t="s">
        <v>26</v>
      </c>
      <c r="F44" s="100">
        <v>3</v>
      </c>
      <c r="G44" s="510"/>
      <c r="H44" s="515" t="str">
        <f>IF(G44="","No Answer",(IF(G44="a",3,(IF(G44="b",2,(IF(G44="c",1,(IF(G44="d",0)))))))))</f>
        <v>No Answer</v>
      </c>
      <c r="I44" s="317"/>
      <c r="J44" s="515" t="str">
        <f>IF(G44="","",H44)</f>
        <v/>
      </c>
      <c r="K44" s="535" t="str">
        <f>IF(H44="No Answer","",(IF(H44&gt;=1,"Y","N")))</f>
        <v/>
      </c>
      <c r="L44" s="551">
        <v>3</v>
      </c>
      <c r="M44" s="101" t="s">
        <v>13</v>
      </c>
      <c r="N44" s="102"/>
      <c r="O44" s="102"/>
      <c r="P44" s="102"/>
      <c r="Q44" s="102"/>
      <c r="R44" s="102"/>
      <c r="S44" s="103"/>
      <c r="T44" s="35"/>
    </row>
    <row r="45" spans="1:46" ht="71.25" customHeight="1" x14ac:dyDescent="0.2">
      <c r="A45" s="35"/>
      <c r="B45" s="104"/>
      <c r="C45" s="513"/>
      <c r="D45" s="519"/>
      <c r="E45" s="105" t="s">
        <v>25</v>
      </c>
      <c r="F45" s="106">
        <v>3</v>
      </c>
      <c r="G45" s="511"/>
      <c r="H45" s="516"/>
      <c r="I45" s="318"/>
      <c r="J45" s="516"/>
      <c r="K45" s="536"/>
      <c r="L45" s="541"/>
      <c r="M45" s="107"/>
      <c r="N45" s="108"/>
      <c r="O45" s="108"/>
      <c r="P45" s="108"/>
      <c r="Q45" s="108"/>
      <c r="R45" s="108"/>
      <c r="S45" s="109"/>
      <c r="T45" s="35"/>
    </row>
    <row r="46" spans="1:46" ht="62.25" customHeight="1" x14ac:dyDescent="0.2">
      <c r="A46" s="35"/>
      <c r="B46" s="104"/>
      <c r="C46" s="513"/>
      <c r="D46" s="519"/>
      <c r="E46" s="105" t="s">
        <v>333</v>
      </c>
      <c r="F46" s="106">
        <v>1</v>
      </c>
      <c r="G46" s="511"/>
      <c r="H46" s="516"/>
      <c r="I46" s="318"/>
      <c r="J46" s="516"/>
      <c r="K46" s="536"/>
      <c r="L46" s="541"/>
      <c r="M46" s="110"/>
      <c r="N46" s="77"/>
      <c r="O46" s="77"/>
      <c r="P46" s="77"/>
      <c r="Q46" s="77"/>
      <c r="R46" s="77"/>
      <c r="S46" s="111"/>
      <c r="T46" s="35"/>
    </row>
    <row r="47" spans="1:46" ht="19.5" customHeight="1" thickBot="1" x14ac:dyDescent="0.25">
      <c r="A47" s="35"/>
      <c r="B47" s="112"/>
      <c r="C47" s="514"/>
      <c r="D47" s="520"/>
      <c r="E47" s="113" t="s">
        <v>27</v>
      </c>
      <c r="F47" s="114">
        <v>0</v>
      </c>
      <c r="G47" s="512"/>
      <c r="H47" s="517"/>
      <c r="I47" s="319"/>
      <c r="J47" s="517"/>
      <c r="K47" s="537"/>
      <c r="L47" s="542"/>
      <c r="M47" s="115"/>
      <c r="N47" s="79"/>
      <c r="O47" s="79"/>
      <c r="P47" s="79"/>
      <c r="Q47" s="79"/>
      <c r="R47" s="79"/>
      <c r="S47" s="116"/>
      <c r="T47" s="35"/>
    </row>
    <row r="48" spans="1:46" ht="34.5" customHeight="1" x14ac:dyDescent="0.2">
      <c r="A48" s="35"/>
      <c r="B48" s="98">
        <v>2</v>
      </c>
      <c r="C48" s="531" t="s">
        <v>229</v>
      </c>
      <c r="D48" s="518" t="s">
        <v>32</v>
      </c>
      <c r="E48" s="99" t="s">
        <v>29</v>
      </c>
      <c r="F48" s="100">
        <v>3</v>
      </c>
      <c r="G48" s="510"/>
      <c r="H48" s="515" t="str">
        <f>IF(G48="","No Answer",(IF(G48="a",3,(IF(G48="b",2,(IF(G48="c",1,(IF(G48="d",0)))))))))</f>
        <v>No Answer</v>
      </c>
      <c r="I48" s="317"/>
      <c r="J48" s="515" t="str">
        <f>IF(G48="","",H48)</f>
        <v/>
      </c>
      <c r="K48" s="535" t="str">
        <f>IF(H48="No Answer","",IF(H48&gt;=0,"Y","N"))</f>
        <v/>
      </c>
      <c r="L48" s="551">
        <v>3</v>
      </c>
      <c r="M48" s="101" t="s">
        <v>13</v>
      </c>
      <c r="N48" s="102"/>
      <c r="O48" s="102"/>
      <c r="P48" s="102"/>
      <c r="Q48" s="102"/>
      <c r="R48" s="102"/>
      <c r="S48" s="103"/>
      <c r="T48" s="35"/>
    </row>
    <row r="49" spans="1:20" ht="15" x14ac:dyDescent="0.2">
      <c r="A49" s="35"/>
      <c r="B49" s="104"/>
      <c r="C49" s="550"/>
      <c r="D49" s="519"/>
      <c r="E49" s="105" t="s">
        <v>30</v>
      </c>
      <c r="F49" s="106">
        <v>2</v>
      </c>
      <c r="G49" s="511"/>
      <c r="H49" s="516"/>
      <c r="I49" s="318"/>
      <c r="J49" s="516"/>
      <c r="K49" s="536"/>
      <c r="L49" s="541"/>
      <c r="M49" s="107"/>
      <c r="N49" s="108"/>
      <c r="O49" s="108"/>
      <c r="P49" s="108"/>
      <c r="Q49" s="108"/>
      <c r="R49" s="108"/>
      <c r="S49" s="109"/>
      <c r="T49" s="35"/>
    </row>
    <row r="50" spans="1:20" ht="15" x14ac:dyDescent="0.2">
      <c r="A50" s="35"/>
      <c r="B50" s="104"/>
      <c r="C50" s="550"/>
      <c r="D50" s="519"/>
      <c r="E50" s="105" t="s">
        <v>31</v>
      </c>
      <c r="F50" s="106">
        <v>1</v>
      </c>
      <c r="G50" s="511"/>
      <c r="H50" s="516"/>
      <c r="I50" s="318"/>
      <c r="J50" s="516"/>
      <c r="K50" s="536"/>
      <c r="L50" s="541"/>
      <c r="M50" s="110"/>
      <c r="N50" s="77"/>
      <c r="O50" s="77"/>
      <c r="P50" s="77"/>
      <c r="Q50" s="77"/>
      <c r="R50" s="77"/>
      <c r="S50" s="111"/>
      <c r="T50" s="35"/>
    </row>
    <row r="51" spans="1:20" ht="110.25" customHeight="1" thickBot="1" x14ac:dyDescent="0.25">
      <c r="A51" s="35"/>
      <c r="B51" s="112"/>
      <c r="C51" s="554"/>
      <c r="D51" s="520"/>
      <c r="E51" s="113" t="s">
        <v>332</v>
      </c>
      <c r="F51" s="114">
        <v>0</v>
      </c>
      <c r="G51" s="512"/>
      <c r="H51" s="517"/>
      <c r="I51" s="319"/>
      <c r="J51" s="517"/>
      <c r="K51" s="537"/>
      <c r="L51" s="542"/>
      <c r="M51" s="115"/>
      <c r="N51" s="79"/>
      <c r="O51" s="79"/>
      <c r="P51" s="79"/>
      <c r="Q51" s="79"/>
      <c r="R51" s="79"/>
      <c r="S51" s="116"/>
      <c r="T51" s="35"/>
    </row>
    <row r="52" spans="1:20" ht="45" x14ac:dyDescent="0.2">
      <c r="A52" s="35"/>
      <c r="B52" s="98">
        <v>3</v>
      </c>
      <c r="C52" s="531" t="s">
        <v>245</v>
      </c>
      <c r="D52" s="518" t="s">
        <v>44</v>
      </c>
      <c r="E52" s="99" t="s">
        <v>33</v>
      </c>
      <c r="F52" s="100">
        <v>3</v>
      </c>
      <c r="G52" s="510"/>
      <c r="H52" s="515" t="str">
        <f>IF(G52="","No Answer",(IF(G52="a",3,(IF(G52="b",2,(IF(G52="c",1,(IF(G52="d",0)))))))))</f>
        <v>No Answer</v>
      </c>
      <c r="I52" s="317"/>
      <c r="J52" s="515" t="str">
        <f>IF(G52="","",H52)</f>
        <v/>
      </c>
      <c r="K52" s="535" t="str">
        <f>IF(H52="No Answer","",IF(H52&gt;=0,"Y","N"))</f>
        <v/>
      </c>
      <c r="L52" s="551">
        <v>3</v>
      </c>
      <c r="M52" s="101" t="s">
        <v>13</v>
      </c>
      <c r="N52" s="102" t="s">
        <v>13</v>
      </c>
      <c r="O52" s="102" t="s">
        <v>13</v>
      </c>
      <c r="P52" s="102" t="s">
        <v>13</v>
      </c>
      <c r="Q52" s="102" t="s">
        <v>13</v>
      </c>
      <c r="R52" s="102" t="s">
        <v>13</v>
      </c>
      <c r="S52" s="103" t="s">
        <v>13</v>
      </c>
      <c r="T52" s="35"/>
    </row>
    <row r="53" spans="1:20" ht="45" x14ac:dyDescent="0.2">
      <c r="A53" s="35"/>
      <c r="B53" s="104"/>
      <c r="C53" s="550"/>
      <c r="D53" s="519"/>
      <c r="E53" s="105" t="s">
        <v>34</v>
      </c>
      <c r="F53" s="106">
        <v>2</v>
      </c>
      <c r="G53" s="511"/>
      <c r="H53" s="516"/>
      <c r="I53" s="318"/>
      <c r="J53" s="516"/>
      <c r="K53" s="536"/>
      <c r="L53" s="541"/>
      <c r="M53" s="107"/>
      <c r="N53" s="108"/>
      <c r="O53" s="108"/>
      <c r="P53" s="108"/>
      <c r="Q53" s="108"/>
      <c r="R53" s="108"/>
      <c r="S53" s="109"/>
      <c r="T53" s="35"/>
    </row>
    <row r="54" spans="1:20" ht="45" x14ac:dyDescent="0.2">
      <c r="A54" s="35"/>
      <c r="B54" s="104"/>
      <c r="C54" s="550"/>
      <c r="D54" s="519"/>
      <c r="E54" s="105" t="s">
        <v>35</v>
      </c>
      <c r="F54" s="106">
        <v>1</v>
      </c>
      <c r="G54" s="511"/>
      <c r="H54" s="516"/>
      <c r="I54" s="318"/>
      <c r="J54" s="516"/>
      <c r="K54" s="536"/>
      <c r="L54" s="541"/>
      <c r="M54" s="110"/>
      <c r="N54" s="77"/>
      <c r="O54" s="77"/>
      <c r="P54" s="77"/>
      <c r="Q54" s="77"/>
      <c r="R54" s="77"/>
      <c r="S54" s="111"/>
      <c r="T54" s="35"/>
    </row>
    <row r="55" spans="1:20" ht="117" customHeight="1" thickBot="1" x14ac:dyDescent="0.25">
      <c r="A55" s="35"/>
      <c r="B55" s="112"/>
      <c r="C55" s="554"/>
      <c r="D55" s="520"/>
      <c r="E55" s="113" t="s">
        <v>331</v>
      </c>
      <c r="F55" s="114">
        <v>0</v>
      </c>
      <c r="G55" s="512"/>
      <c r="H55" s="517"/>
      <c r="I55" s="319"/>
      <c r="J55" s="517"/>
      <c r="K55" s="537"/>
      <c r="L55" s="542"/>
      <c r="M55" s="115"/>
      <c r="N55" s="79"/>
      <c r="O55" s="79"/>
      <c r="P55" s="79"/>
      <c r="Q55" s="79"/>
      <c r="R55" s="79"/>
      <c r="S55" s="116"/>
      <c r="T55" s="35"/>
    </row>
    <row r="56" spans="1:20" ht="32" thickBot="1" x14ac:dyDescent="0.25">
      <c r="A56" s="95"/>
      <c r="B56" s="96" t="s">
        <v>196</v>
      </c>
      <c r="C56" s="117"/>
      <c r="D56" s="96"/>
      <c r="E56" s="96"/>
      <c r="F56" s="96"/>
      <c r="G56" s="96"/>
      <c r="H56" s="96"/>
      <c r="I56" s="96"/>
      <c r="J56" s="96"/>
      <c r="K56" s="96"/>
      <c r="L56" s="96"/>
      <c r="M56" s="96"/>
      <c r="N56" s="96"/>
      <c r="O56" s="96"/>
      <c r="P56" s="96"/>
      <c r="Q56" s="96"/>
      <c r="R56" s="96"/>
      <c r="S56" s="97"/>
      <c r="T56" s="35"/>
    </row>
    <row r="57" spans="1:20" ht="105" x14ac:dyDescent="0.2">
      <c r="A57" s="35"/>
      <c r="B57" s="98">
        <v>4</v>
      </c>
      <c r="C57" s="531" t="s">
        <v>562</v>
      </c>
      <c r="D57" s="118" t="s">
        <v>43</v>
      </c>
      <c r="E57" s="99" t="s">
        <v>36</v>
      </c>
      <c r="F57" s="100">
        <v>3</v>
      </c>
      <c r="G57" s="510"/>
      <c r="H57" s="515" t="str">
        <f>IF(G57="","No Answer",(IF(G57="a",3,(IF(G57="b",2,(IF(G57="c",0,)))))))</f>
        <v>No Answer</v>
      </c>
      <c r="I57" s="317"/>
      <c r="J57" s="515" t="str">
        <f>IF(G57="","",H57)</f>
        <v/>
      </c>
      <c r="K57" s="535" t="str">
        <f>IF(H57="No Answer","",(IF(H57&gt;=2,"Y","N")))</f>
        <v/>
      </c>
      <c r="L57" s="551">
        <v>3</v>
      </c>
      <c r="M57" s="101"/>
      <c r="N57" s="102" t="s">
        <v>13</v>
      </c>
      <c r="O57" s="102"/>
      <c r="P57" s="102"/>
      <c r="Q57" s="102"/>
      <c r="R57" s="102"/>
      <c r="S57" s="103"/>
      <c r="T57" s="35"/>
    </row>
    <row r="58" spans="1:20" ht="120" x14ac:dyDescent="0.2">
      <c r="A58" s="35"/>
      <c r="B58" s="104"/>
      <c r="C58" s="513"/>
      <c r="D58" s="104"/>
      <c r="E58" s="105" t="s">
        <v>330</v>
      </c>
      <c r="F58" s="106">
        <v>2</v>
      </c>
      <c r="G58" s="511"/>
      <c r="H58" s="516"/>
      <c r="I58" s="318"/>
      <c r="J58" s="516"/>
      <c r="K58" s="536"/>
      <c r="L58" s="541"/>
      <c r="M58" s="107"/>
      <c r="N58" s="108"/>
      <c r="O58" s="108"/>
      <c r="P58" s="108"/>
      <c r="Q58" s="108"/>
      <c r="R58" s="108"/>
      <c r="S58" s="109"/>
      <c r="T58" s="35"/>
    </row>
    <row r="59" spans="1:20" thickBot="1" x14ac:dyDescent="0.25">
      <c r="A59" s="35"/>
      <c r="B59" s="112"/>
      <c r="C59" s="514"/>
      <c r="D59" s="112"/>
      <c r="E59" s="113" t="s">
        <v>37</v>
      </c>
      <c r="F59" s="114">
        <v>0</v>
      </c>
      <c r="G59" s="512"/>
      <c r="H59" s="517"/>
      <c r="I59" s="319"/>
      <c r="J59" s="517"/>
      <c r="K59" s="537"/>
      <c r="L59" s="542"/>
      <c r="M59" s="115"/>
      <c r="N59" s="79"/>
      <c r="O59" s="79"/>
      <c r="P59" s="79"/>
      <c r="Q59" s="79"/>
      <c r="R59" s="79"/>
      <c r="S59" s="116"/>
      <c r="T59" s="35"/>
    </row>
    <row r="60" spans="1:20" ht="165" customHeight="1" x14ac:dyDescent="0.2">
      <c r="A60" s="35"/>
      <c r="B60" s="98">
        <v>5</v>
      </c>
      <c r="C60" s="531" t="s">
        <v>230</v>
      </c>
      <c r="D60" s="507" t="s">
        <v>42</v>
      </c>
      <c r="E60" s="99" t="s">
        <v>39</v>
      </c>
      <c r="F60" s="100">
        <v>3</v>
      </c>
      <c r="G60" s="510"/>
      <c r="H60" s="515" t="str">
        <f>IF(G60="","No Answer",(IF(G60="a",3,(IF(G60="b",2,(IF(G60="c",0,)))))))</f>
        <v>No Answer</v>
      </c>
      <c r="I60" s="317"/>
      <c r="J60" s="515" t="str">
        <f>IF(G60="","",H60)</f>
        <v/>
      </c>
      <c r="K60" s="535" t="str">
        <f>IF(H60="No Answer","",IF(H60&gt;=2,"Y","N"))</f>
        <v/>
      </c>
      <c r="L60" s="551">
        <v>3</v>
      </c>
      <c r="M60" s="101" t="s">
        <v>13</v>
      </c>
      <c r="N60" s="102"/>
      <c r="O60" s="102" t="s">
        <v>13</v>
      </c>
      <c r="P60" s="102"/>
      <c r="Q60" s="102"/>
      <c r="R60" s="102"/>
      <c r="S60" s="103"/>
      <c r="T60" s="35"/>
    </row>
    <row r="61" spans="1:20" ht="45" x14ac:dyDescent="0.2">
      <c r="A61" s="35"/>
      <c r="B61" s="104"/>
      <c r="C61" s="513"/>
      <c r="D61" s="508"/>
      <c r="E61" s="105" t="s">
        <v>329</v>
      </c>
      <c r="F61" s="106">
        <v>2</v>
      </c>
      <c r="G61" s="511"/>
      <c r="H61" s="516"/>
      <c r="I61" s="318"/>
      <c r="J61" s="516"/>
      <c r="K61" s="536"/>
      <c r="L61" s="541"/>
      <c r="M61" s="107"/>
      <c r="N61" s="108"/>
      <c r="O61" s="108"/>
      <c r="P61" s="108"/>
      <c r="Q61" s="108"/>
      <c r="R61" s="108"/>
      <c r="S61" s="109"/>
      <c r="T61" s="35"/>
    </row>
    <row r="62" spans="1:20" thickBot="1" x14ac:dyDescent="0.25">
      <c r="A62" s="35"/>
      <c r="B62" s="112"/>
      <c r="C62" s="514"/>
      <c r="D62" s="509"/>
      <c r="E62" s="113" t="s">
        <v>37</v>
      </c>
      <c r="F62" s="114">
        <v>0</v>
      </c>
      <c r="G62" s="512"/>
      <c r="H62" s="517"/>
      <c r="I62" s="319"/>
      <c r="J62" s="517"/>
      <c r="K62" s="537"/>
      <c r="L62" s="542"/>
      <c r="M62" s="115"/>
      <c r="N62" s="79"/>
      <c r="O62" s="79"/>
      <c r="P62" s="79"/>
      <c r="Q62" s="79"/>
      <c r="R62" s="79"/>
      <c r="S62" s="116"/>
      <c r="T62" s="35"/>
    </row>
    <row r="63" spans="1:20" ht="138.75" customHeight="1" x14ac:dyDescent="0.2">
      <c r="A63" s="35"/>
      <c r="B63" s="98">
        <v>6</v>
      </c>
      <c r="C63" s="531" t="s">
        <v>231</v>
      </c>
      <c r="D63" s="507" t="s">
        <v>40</v>
      </c>
      <c r="E63" s="99" t="s">
        <v>397</v>
      </c>
      <c r="F63" s="100">
        <v>3</v>
      </c>
      <c r="G63" s="510"/>
      <c r="H63" s="515" t="str">
        <f>IF(G63="","No Answer",(IF(G63="a",3,(IF(G63="b",0,)))))</f>
        <v>No Answer</v>
      </c>
      <c r="I63" s="317"/>
      <c r="J63" s="515" t="str">
        <f>IF(G63="","",H63)</f>
        <v/>
      </c>
      <c r="K63" s="535" t="str">
        <f>IF(H63="No Answer","",IF(H63&gt;=3,"Y","N"))</f>
        <v/>
      </c>
      <c r="L63" s="551">
        <v>3</v>
      </c>
      <c r="M63" s="101"/>
      <c r="N63" s="102"/>
      <c r="O63" s="102"/>
      <c r="P63" s="102" t="s">
        <v>13</v>
      </c>
      <c r="Q63" s="102"/>
      <c r="R63" s="102" t="s">
        <v>13</v>
      </c>
      <c r="S63" s="103"/>
      <c r="T63" s="35"/>
    </row>
    <row r="64" spans="1:20" thickBot="1" x14ac:dyDescent="0.25">
      <c r="A64" s="35"/>
      <c r="B64" s="112"/>
      <c r="C64" s="514"/>
      <c r="D64" s="509"/>
      <c r="E64" s="113" t="s">
        <v>45</v>
      </c>
      <c r="F64" s="114">
        <v>0</v>
      </c>
      <c r="G64" s="512"/>
      <c r="H64" s="517"/>
      <c r="I64" s="319"/>
      <c r="J64" s="517"/>
      <c r="K64" s="537"/>
      <c r="L64" s="542"/>
      <c r="M64" s="115"/>
      <c r="N64" s="79"/>
      <c r="O64" s="79"/>
      <c r="P64" s="79"/>
      <c r="Q64" s="79"/>
      <c r="R64" s="79"/>
      <c r="S64" s="116"/>
      <c r="T64" s="35"/>
    </row>
    <row r="65" spans="1:20" ht="45" x14ac:dyDescent="0.2">
      <c r="A65" s="35"/>
      <c r="B65" s="98">
        <v>7</v>
      </c>
      <c r="C65" s="531" t="s">
        <v>232</v>
      </c>
      <c r="D65" s="507" t="s">
        <v>41</v>
      </c>
      <c r="E65" s="99" t="s">
        <v>396</v>
      </c>
      <c r="F65" s="100">
        <v>3</v>
      </c>
      <c r="G65" s="510"/>
      <c r="H65" s="515" t="str">
        <f>IF(G65="","No Answer",(IF(G65="a",3,(IF(G65="b",0,)))))</f>
        <v>No Answer</v>
      </c>
      <c r="I65" s="317"/>
      <c r="J65" s="515" t="str">
        <f>IF(G65="","",H65)</f>
        <v/>
      </c>
      <c r="K65" s="535" t="str">
        <f>IF(H65="No Answer","",IF(H65&gt;=3,"Y","N"))</f>
        <v/>
      </c>
      <c r="L65" s="551">
        <v>3</v>
      </c>
      <c r="M65" s="101"/>
      <c r="N65" s="102"/>
      <c r="O65" s="102"/>
      <c r="P65" s="102" t="s">
        <v>13</v>
      </c>
      <c r="Q65" s="102"/>
      <c r="R65" s="102"/>
      <c r="S65" s="103"/>
      <c r="T65" s="35"/>
    </row>
    <row r="66" spans="1:20" ht="61.5" customHeight="1" thickBot="1" x14ac:dyDescent="0.25">
      <c r="A66" s="35"/>
      <c r="B66" s="112"/>
      <c r="C66" s="514"/>
      <c r="D66" s="509"/>
      <c r="E66" s="113" t="s">
        <v>46</v>
      </c>
      <c r="F66" s="114">
        <v>0</v>
      </c>
      <c r="G66" s="511"/>
      <c r="H66" s="516"/>
      <c r="I66" s="319"/>
      <c r="J66" s="517"/>
      <c r="K66" s="536"/>
      <c r="L66" s="542"/>
      <c r="M66" s="110"/>
      <c r="N66" s="77"/>
      <c r="O66" s="77"/>
      <c r="P66" s="77"/>
      <c r="Q66" s="77"/>
      <c r="R66" s="77"/>
      <c r="S66" s="111"/>
      <c r="T66" s="35"/>
    </row>
    <row r="67" spans="1:20" ht="61.5" customHeight="1" x14ac:dyDescent="0.2">
      <c r="A67" s="35"/>
      <c r="B67" s="98">
        <v>8</v>
      </c>
      <c r="C67" s="531" t="s">
        <v>233</v>
      </c>
      <c r="D67" s="507" t="s">
        <v>93</v>
      </c>
      <c r="E67" s="99" t="s">
        <v>96</v>
      </c>
      <c r="F67" s="100">
        <v>3</v>
      </c>
      <c r="G67" s="510"/>
      <c r="H67" s="515" t="str">
        <f>IF(G67="","No Answer",(IF(G67="a",3,(IF(G67="b",2,(IF(G67="c",0,(IF(G67="d",2,(IF(G67="e",0,"No Answer")))))))))))</f>
        <v>No Answer</v>
      </c>
      <c r="I67" s="317"/>
      <c r="J67" s="515" t="str">
        <f>IF(G67="","",H67)</f>
        <v/>
      </c>
      <c r="K67" s="535" t="str">
        <f>IF(H67="No Answer","",IF(H67&gt;=2,"Y","N"))</f>
        <v/>
      </c>
      <c r="L67" s="551">
        <v>3</v>
      </c>
      <c r="M67" s="101" t="s">
        <v>92</v>
      </c>
      <c r="N67" s="102"/>
      <c r="O67" s="102" t="s">
        <v>92</v>
      </c>
      <c r="P67" s="102" t="s">
        <v>92</v>
      </c>
      <c r="Q67" s="102"/>
      <c r="R67" s="102"/>
      <c r="S67" s="103"/>
      <c r="T67" s="35"/>
    </row>
    <row r="68" spans="1:20" ht="61.5" customHeight="1" x14ac:dyDescent="0.2">
      <c r="A68" s="35"/>
      <c r="B68" s="104"/>
      <c r="C68" s="513"/>
      <c r="D68" s="508"/>
      <c r="E68" s="105" t="s">
        <v>328</v>
      </c>
      <c r="F68" s="106">
        <v>2</v>
      </c>
      <c r="G68" s="511"/>
      <c r="H68" s="516"/>
      <c r="I68" s="318"/>
      <c r="J68" s="516"/>
      <c r="K68" s="536"/>
      <c r="L68" s="541"/>
      <c r="M68" s="110"/>
      <c r="N68" s="77"/>
      <c r="O68" s="77"/>
      <c r="P68" s="77"/>
      <c r="Q68" s="77"/>
      <c r="R68" s="77"/>
      <c r="S68" s="111"/>
      <c r="T68" s="35"/>
    </row>
    <row r="69" spans="1:20" ht="61.5" customHeight="1" x14ac:dyDescent="0.2">
      <c r="A69" s="35"/>
      <c r="B69" s="104"/>
      <c r="C69" s="513"/>
      <c r="D69" s="508"/>
      <c r="E69" s="105" t="s">
        <v>97</v>
      </c>
      <c r="F69" s="106">
        <v>0</v>
      </c>
      <c r="G69" s="511"/>
      <c r="H69" s="516"/>
      <c r="I69" s="318"/>
      <c r="J69" s="516"/>
      <c r="K69" s="536"/>
      <c r="L69" s="541"/>
      <c r="M69" s="110"/>
      <c r="N69" s="77"/>
      <c r="O69" s="77"/>
      <c r="P69" s="77"/>
      <c r="Q69" s="77"/>
      <c r="R69" s="77"/>
      <c r="S69" s="111"/>
      <c r="T69" s="35"/>
    </row>
    <row r="70" spans="1:20" ht="91.5" customHeight="1" x14ac:dyDescent="0.2">
      <c r="A70" s="35"/>
      <c r="B70" s="104"/>
      <c r="C70" s="513"/>
      <c r="D70" s="508"/>
      <c r="E70" s="105" t="s">
        <v>335</v>
      </c>
      <c r="F70" s="106">
        <v>2</v>
      </c>
      <c r="G70" s="511"/>
      <c r="H70" s="516"/>
      <c r="I70" s="318"/>
      <c r="J70" s="516"/>
      <c r="K70" s="536"/>
      <c r="L70" s="541"/>
      <c r="M70" s="110"/>
      <c r="N70" s="77"/>
      <c r="O70" s="77"/>
      <c r="P70" s="77"/>
      <c r="Q70" s="77"/>
      <c r="R70" s="77"/>
      <c r="S70" s="111"/>
      <c r="T70" s="35"/>
    </row>
    <row r="71" spans="1:20" ht="61.5" customHeight="1" thickBot="1" x14ac:dyDescent="0.25">
      <c r="A71" s="35"/>
      <c r="B71" s="104"/>
      <c r="C71" s="514"/>
      <c r="D71" s="509"/>
      <c r="E71" s="113" t="s">
        <v>98</v>
      </c>
      <c r="F71" s="114">
        <v>0</v>
      </c>
      <c r="G71" s="512"/>
      <c r="H71" s="517"/>
      <c r="I71" s="319"/>
      <c r="J71" s="517"/>
      <c r="K71" s="537"/>
      <c r="L71" s="542"/>
      <c r="M71" s="115"/>
      <c r="N71" s="79"/>
      <c r="O71" s="79"/>
      <c r="P71" s="79"/>
      <c r="Q71" s="79"/>
      <c r="R71" s="79"/>
      <c r="S71" s="116"/>
      <c r="T71" s="35"/>
    </row>
    <row r="72" spans="1:20" ht="61.5" customHeight="1" x14ac:dyDescent="0.2">
      <c r="A72" s="35"/>
      <c r="B72" s="98">
        <v>9</v>
      </c>
      <c r="C72" s="531" t="s">
        <v>234</v>
      </c>
      <c r="D72" s="518" t="s">
        <v>99</v>
      </c>
      <c r="E72" s="99" t="s">
        <v>100</v>
      </c>
      <c r="F72" s="100">
        <v>3</v>
      </c>
      <c r="G72" s="510"/>
      <c r="H72" s="515" t="str">
        <f>IF(G72="","No Answer",(IF(G72="a",3,(IF(G72="b",3,(IF(G72="c",2,(IF(G72="d",0)))))))))</f>
        <v>No Answer</v>
      </c>
      <c r="I72" s="317"/>
      <c r="J72" s="515" t="str">
        <f>IF(G72="","",H72)</f>
        <v/>
      </c>
      <c r="K72" s="535" t="str">
        <f>IF(H72="No Answer","",IF(H72&gt;=2,"Y","N"))</f>
        <v/>
      </c>
      <c r="L72" s="551">
        <v>3</v>
      </c>
      <c r="M72" s="101" t="s">
        <v>92</v>
      </c>
      <c r="N72" s="102"/>
      <c r="O72" s="102"/>
      <c r="P72" s="102"/>
      <c r="Q72" s="102"/>
      <c r="R72" s="102"/>
      <c r="S72" s="103"/>
      <c r="T72" s="35"/>
    </row>
    <row r="73" spans="1:20" ht="61.5" customHeight="1" x14ac:dyDescent="0.2">
      <c r="A73" s="35"/>
      <c r="B73" s="104"/>
      <c r="C73" s="513"/>
      <c r="D73" s="519"/>
      <c r="E73" s="105" t="s">
        <v>101</v>
      </c>
      <c r="F73" s="106">
        <v>3</v>
      </c>
      <c r="G73" s="511"/>
      <c r="H73" s="516"/>
      <c r="I73" s="318"/>
      <c r="J73" s="516"/>
      <c r="K73" s="536"/>
      <c r="L73" s="541"/>
      <c r="M73" s="107"/>
      <c r="N73" s="108"/>
      <c r="O73" s="108"/>
      <c r="P73" s="108"/>
      <c r="Q73" s="108"/>
      <c r="R73" s="108"/>
      <c r="S73" s="109"/>
      <c r="T73" s="35"/>
    </row>
    <row r="74" spans="1:20" ht="90" customHeight="1" x14ac:dyDescent="0.2">
      <c r="A74" s="35"/>
      <c r="B74" s="104"/>
      <c r="C74" s="513"/>
      <c r="D74" s="519"/>
      <c r="E74" s="105" t="s">
        <v>327</v>
      </c>
      <c r="F74" s="106">
        <v>2</v>
      </c>
      <c r="G74" s="511"/>
      <c r="H74" s="516"/>
      <c r="I74" s="318"/>
      <c r="J74" s="516"/>
      <c r="K74" s="536"/>
      <c r="L74" s="541"/>
      <c r="M74" s="110"/>
      <c r="N74" s="77"/>
      <c r="O74" s="77"/>
      <c r="P74" s="77"/>
      <c r="Q74" s="77"/>
      <c r="R74" s="77"/>
      <c r="S74" s="111"/>
      <c r="T74" s="35"/>
    </row>
    <row r="75" spans="1:20" ht="61.5" customHeight="1" thickBot="1" x14ac:dyDescent="0.25">
      <c r="A75" s="35"/>
      <c r="B75" s="112"/>
      <c r="C75" s="514"/>
      <c r="D75" s="520"/>
      <c r="E75" s="113" t="s">
        <v>102</v>
      </c>
      <c r="F75" s="114">
        <v>0</v>
      </c>
      <c r="G75" s="512"/>
      <c r="H75" s="517"/>
      <c r="I75" s="319"/>
      <c r="J75" s="517"/>
      <c r="K75" s="537"/>
      <c r="L75" s="542"/>
      <c r="M75" s="115"/>
      <c r="N75" s="79"/>
      <c r="O75" s="79"/>
      <c r="P75" s="79"/>
      <c r="Q75" s="79"/>
      <c r="R75" s="79"/>
      <c r="S75" s="116"/>
      <c r="T75" s="35"/>
    </row>
    <row r="76" spans="1:20" ht="32" thickBot="1" x14ac:dyDescent="0.25">
      <c r="A76" s="95"/>
      <c r="B76" s="119" t="s">
        <v>197</v>
      </c>
      <c r="C76" s="117"/>
      <c r="D76" s="96"/>
      <c r="E76" s="96"/>
      <c r="F76" s="96"/>
      <c r="G76" s="120"/>
      <c r="H76" s="96"/>
      <c r="I76" s="96"/>
      <c r="J76" s="96"/>
      <c r="K76" s="96"/>
      <c r="L76" s="96"/>
      <c r="M76" s="96"/>
      <c r="N76" s="96"/>
      <c r="O76" s="96"/>
      <c r="P76" s="96"/>
      <c r="Q76" s="96"/>
      <c r="R76" s="96"/>
      <c r="S76" s="97"/>
      <c r="T76" s="35"/>
    </row>
    <row r="77" spans="1:20" ht="113.25" customHeight="1" thickBot="1" x14ac:dyDescent="0.25">
      <c r="A77" s="35"/>
      <c r="B77" s="570">
        <v>10</v>
      </c>
      <c r="C77" s="581" t="s">
        <v>620</v>
      </c>
      <c r="D77" s="118" t="s">
        <v>47</v>
      </c>
      <c r="E77" s="578"/>
      <c r="F77" s="121"/>
      <c r="G77" s="122"/>
      <c r="H77" s="515" t="str">
        <f>IF((OR(AND(G80="",G83="",G86=""),(AND(G80="No answer",G83="no answer",G86="no answer")))),"",(SUM(H80:H86)))</f>
        <v/>
      </c>
      <c r="I77" s="575"/>
      <c r="J77" s="515" t="str">
        <f>IF(H77="","",H77)</f>
        <v/>
      </c>
      <c r="K77" s="535" t="str">
        <f>IF(AND(H80="No Answer", H83="No Answer", H86="No Answer"),"",(IF(H77&gt;=1,"Y","N")))</f>
        <v/>
      </c>
      <c r="L77" s="551">
        <v>3</v>
      </c>
      <c r="M77" s="123" t="s">
        <v>13</v>
      </c>
      <c r="N77" s="124"/>
      <c r="O77" s="124" t="s">
        <v>13</v>
      </c>
      <c r="P77" s="124"/>
      <c r="Q77" s="124"/>
      <c r="R77" s="124" t="s">
        <v>13</v>
      </c>
      <c r="S77" s="125"/>
      <c r="T77" s="35"/>
    </row>
    <row r="78" spans="1:20" ht="113.25" customHeight="1" thickBot="1" x14ac:dyDescent="0.25">
      <c r="A78" s="35"/>
      <c r="B78" s="571"/>
      <c r="C78" s="582"/>
      <c r="D78" s="126" t="s">
        <v>370</v>
      </c>
      <c r="E78" s="579"/>
      <c r="F78" s="121"/>
      <c r="G78" s="127"/>
      <c r="H78" s="516"/>
      <c r="I78" s="576"/>
      <c r="J78" s="516"/>
      <c r="K78" s="536"/>
      <c r="L78" s="541"/>
      <c r="M78" s="77"/>
      <c r="N78" s="77"/>
      <c r="O78" s="77"/>
      <c r="P78" s="77"/>
      <c r="Q78" s="77"/>
      <c r="R78" s="77"/>
      <c r="S78" s="111"/>
      <c r="T78" s="35"/>
    </row>
    <row r="79" spans="1:20" ht="133.5" customHeight="1" thickBot="1" x14ac:dyDescent="0.25">
      <c r="A79" s="128"/>
      <c r="B79" s="572"/>
      <c r="C79" s="583"/>
      <c r="D79" s="240" t="s">
        <v>357</v>
      </c>
      <c r="E79" s="580"/>
      <c r="F79" s="129"/>
      <c r="G79" s="130"/>
      <c r="H79" s="574"/>
      <c r="I79" s="577"/>
      <c r="J79" s="574"/>
      <c r="K79" s="573"/>
      <c r="L79" s="541"/>
      <c r="M79" s="131"/>
      <c r="N79" s="131"/>
      <c r="O79" s="131"/>
      <c r="P79" s="131"/>
      <c r="Q79" s="131"/>
      <c r="R79" s="131"/>
      <c r="S79" s="132"/>
      <c r="T79" s="35"/>
    </row>
    <row r="80" spans="1:20" ht="135" x14ac:dyDescent="0.2">
      <c r="A80" s="35"/>
      <c r="B80" s="133" t="s">
        <v>0</v>
      </c>
      <c r="C80" s="134" t="s">
        <v>235</v>
      </c>
      <c r="D80" s="590" t="s">
        <v>48</v>
      </c>
      <c r="E80" s="135" t="s">
        <v>49</v>
      </c>
      <c r="F80" s="136">
        <v>3</v>
      </c>
      <c r="G80" s="585"/>
      <c r="H80" s="588" t="str">
        <f>IF(G80="","No Answer",(IF(G80="a",3,(IF(G80="b",1,(IF(G80="c",0,)))))))</f>
        <v>No Answer</v>
      </c>
      <c r="I80" s="320"/>
      <c r="J80" s="543"/>
      <c r="K80" s="555" t="str">
        <f>IF(H80="No Answer","",IF(H80&gt;=1,"Y","N"))</f>
        <v/>
      </c>
      <c r="L80" s="541"/>
      <c r="M80" s="110"/>
      <c r="N80" s="77"/>
      <c r="O80" s="77"/>
      <c r="P80" s="77"/>
      <c r="Q80" s="77"/>
      <c r="R80" s="77"/>
      <c r="S80" s="111"/>
      <c r="T80" s="35"/>
    </row>
    <row r="81" spans="1:22" ht="135" x14ac:dyDescent="0.2">
      <c r="A81" s="35"/>
      <c r="B81" s="137"/>
      <c r="C81" s="525" t="s">
        <v>302</v>
      </c>
      <c r="D81" s="590"/>
      <c r="E81" s="138" t="s">
        <v>296</v>
      </c>
      <c r="F81" s="139">
        <v>1</v>
      </c>
      <c r="G81" s="585"/>
      <c r="H81" s="588"/>
      <c r="I81" s="321"/>
      <c r="J81" s="543"/>
      <c r="K81" s="556"/>
      <c r="L81" s="541"/>
      <c r="M81" s="110"/>
      <c r="N81" s="77"/>
      <c r="O81" s="77"/>
      <c r="P81" s="77"/>
      <c r="Q81" s="77"/>
      <c r="R81" s="77"/>
      <c r="S81" s="111"/>
      <c r="T81" s="35"/>
    </row>
    <row r="82" spans="1:22" ht="15.75" customHeight="1" thickBot="1" x14ac:dyDescent="0.25">
      <c r="A82" s="35"/>
      <c r="B82" s="112"/>
      <c r="C82" s="526"/>
      <c r="D82" s="591"/>
      <c r="E82" s="140" t="s">
        <v>50</v>
      </c>
      <c r="F82" s="141">
        <v>0</v>
      </c>
      <c r="G82" s="586"/>
      <c r="H82" s="589"/>
      <c r="I82" s="322"/>
      <c r="J82" s="544"/>
      <c r="K82" s="557"/>
      <c r="L82" s="541"/>
      <c r="M82" s="110"/>
      <c r="N82" s="77"/>
      <c r="O82" s="77"/>
      <c r="P82" s="77"/>
      <c r="Q82" s="77"/>
      <c r="R82" s="77"/>
      <c r="S82" s="111"/>
      <c r="T82" s="35"/>
    </row>
    <row r="83" spans="1:22" ht="120" x14ac:dyDescent="0.2">
      <c r="A83" s="35"/>
      <c r="B83" s="137" t="s">
        <v>1</v>
      </c>
      <c r="C83" s="229" t="s">
        <v>246</v>
      </c>
      <c r="D83" s="587" t="s">
        <v>53</v>
      </c>
      <c r="E83" s="230" t="s">
        <v>51</v>
      </c>
      <c r="F83" s="231">
        <v>3</v>
      </c>
      <c r="G83" s="584"/>
      <c r="H83" s="587" t="str">
        <f>IF(G83="","No Answer",(IF(G83="a",3,(IF(G83="b",1,(IF(G83="c",0,)))))))</f>
        <v>No Answer</v>
      </c>
      <c r="I83" s="232"/>
      <c r="J83" s="592"/>
      <c r="K83" s="558" t="str">
        <f>IF(H83="No Answer","",IF(H83&gt;=1,"Y","N"))</f>
        <v/>
      </c>
      <c r="L83" s="541"/>
      <c r="M83" s="110"/>
      <c r="N83" s="77"/>
      <c r="O83" s="77"/>
      <c r="P83" s="77"/>
      <c r="Q83" s="77"/>
      <c r="R83" s="77"/>
      <c r="S83" s="111"/>
      <c r="T83" s="35"/>
    </row>
    <row r="84" spans="1:22" ht="75" x14ac:dyDescent="0.2">
      <c r="A84" s="35"/>
      <c r="B84" s="137"/>
      <c r="C84" s="533" t="s">
        <v>302</v>
      </c>
      <c r="D84" s="588"/>
      <c r="E84" s="138" t="s">
        <v>298</v>
      </c>
      <c r="F84" s="139">
        <v>1</v>
      </c>
      <c r="G84" s="585"/>
      <c r="H84" s="588"/>
      <c r="I84" s="184"/>
      <c r="J84" s="543"/>
      <c r="K84" s="556"/>
      <c r="L84" s="541"/>
      <c r="M84" s="110"/>
      <c r="N84" s="77"/>
      <c r="O84" s="77"/>
      <c r="P84" s="77"/>
      <c r="Q84" s="77"/>
      <c r="R84" s="77"/>
      <c r="S84" s="111"/>
      <c r="T84" s="35"/>
    </row>
    <row r="85" spans="1:22" ht="15.75" customHeight="1" thickBot="1" x14ac:dyDescent="0.25">
      <c r="A85" s="35"/>
      <c r="B85" s="112"/>
      <c r="C85" s="534"/>
      <c r="D85" s="589"/>
      <c r="E85" s="140" t="s">
        <v>50</v>
      </c>
      <c r="F85" s="141">
        <v>0</v>
      </c>
      <c r="G85" s="586"/>
      <c r="H85" s="589"/>
      <c r="I85" s="185"/>
      <c r="J85" s="544"/>
      <c r="K85" s="557"/>
      <c r="L85" s="541"/>
      <c r="M85" s="110"/>
      <c r="N85" s="77"/>
      <c r="O85" s="77"/>
      <c r="P85" s="77"/>
      <c r="Q85" s="77"/>
      <c r="R85" s="77"/>
      <c r="S85" s="111"/>
      <c r="T85" s="35"/>
    </row>
    <row r="86" spans="1:22" ht="135" x14ac:dyDescent="0.2">
      <c r="A86" s="35"/>
      <c r="B86" s="137" t="s">
        <v>2</v>
      </c>
      <c r="C86" s="229" t="s">
        <v>236</v>
      </c>
      <c r="D86" s="588" t="s">
        <v>52</v>
      </c>
      <c r="E86" s="135" t="s">
        <v>73</v>
      </c>
      <c r="F86" s="136">
        <v>3</v>
      </c>
      <c r="G86" s="585"/>
      <c r="H86" s="588" t="str">
        <f>IF(G86="","No Answer",(IF(G86="a",3,(IF(G86="b",1,(IF(G86="c",0,)))))))</f>
        <v>No Answer</v>
      </c>
      <c r="I86" s="183"/>
      <c r="J86" s="543"/>
      <c r="K86" s="558" t="str">
        <f>IF(H86="No Answer","",IF(H86&gt;=1,"Y","N"))</f>
        <v/>
      </c>
      <c r="L86" s="541"/>
      <c r="M86" s="110"/>
      <c r="N86" s="77"/>
      <c r="O86" s="77"/>
      <c r="P86" s="77"/>
      <c r="Q86" s="77"/>
      <c r="R86" s="77"/>
      <c r="S86" s="111"/>
      <c r="T86" s="35"/>
    </row>
    <row r="87" spans="1:22" ht="126.75" customHeight="1" x14ac:dyDescent="0.2">
      <c r="A87" s="35"/>
      <c r="B87" s="137"/>
      <c r="C87" s="533" t="s">
        <v>302</v>
      </c>
      <c r="D87" s="588"/>
      <c r="E87" s="138" t="s">
        <v>299</v>
      </c>
      <c r="F87" s="139">
        <v>1</v>
      </c>
      <c r="G87" s="585"/>
      <c r="H87" s="588"/>
      <c r="I87" s="184"/>
      <c r="J87" s="543"/>
      <c r="K87" s="556"/>
      <c r="L87" s="541"/>
      <c r="M87" s="110"/>
      <c r="N87" s="77"/>
      <c r="O87" s="77"/>
      <c r="P87" s="77"/>
      <c r="Q87" s="77"/>
      <c r="R87" s="77"/>
      <c r="S87" s="111"/>
      <c r="T87" s="35"/>
    </row>
    <row r="88" spans="1:22" ht="15.75" customHeight="1" thickBot="1" x14ac:dyDescent="0.25">
      <c r="A88" s="35"/>
      <c r="B88" s="112"/>
      <c r="C88" s="534"/>
      <c r="D88" s="589"/>
      <c r="E88" s="140" t="s">
        <v>50</v>
      </c>
      <c r="F88" s="141">
        <v>0</v>
      </c>
      <c r="G88" s="586"/>
      <c r="H88" s="589"/>
      <c r="I88" s="142"/>
      <c r="J88" s="544"/>
      <c r="K88" s="557"/>
      <c r="L88" s="542"/>
      <c r="M88" s="110"/>
      <c r="N88" s="77"/>
      <c r="O88" s="77"/>
      <c r="P88" s="77"/>
      <c r="Q88" s="77"/>
      <c r="R88" s="77"/>
      <c r="S88" s="111"/>
      <c r="T88" s="35"/>
    </row>
    <row r="89" spans="1:22" ht="67.5" customHeight="1" x14ac:dyDescent="0.2">
      <c r="A89" s="35"/>
      <c r="B89" s="98">
        <v>11</v>
      </c>
      <c r="C89" s="143" t="s">
        <v>247</v>
      </c>
      <c r="D89" s="518" t="s">
        <v>103</v>
      </c>
      <c r="E89" s="99" t="s">
        <v>607</v>
      </c>
      <c r="F89" s="100">
        <v>3</v>
      </c>
      <c r="G89" s="510"/>
      <c r="H89" s="515" t="str">
        <f>IF(G89="","No Answer",IF(D35="No","Not applicable",(IF(G89="a","Not Applicable",(IF(G89="b",3,(IF(G89="c",1,IF(G89="d",0,"NA")))))))))</f>
        <v>No Answer</v>
      </c>
      <c r="I89" s="317"/>
      <c r="J89" s="515" t="str">
        <f>IF($E$35="On","Not Applicable",H89)</f>
        <v>No Answer</v>
      </c>
      <c r="K89" s="535" t="str">
        <f>IF(H89="No Answer","",IF(H89&gt;=3,"Y","N"))</f>
        <v/>
      </c>
      <c r="L89" s="551">
        <v>3</v>
      </c>
      <c r="M89" s="101"/>
      <c r="N89" s="102"/>
      <c r="O89" s="102" t="s">
        <v>92</v>
      </c>
      <c r="P89" s="102"/>
      <c r="Q89" s="102"/>
      <c r="R89" s="102"/>
      <c r="S89" s="103"/>
      <c r="T89" s="35"/>
      <c r="V89" s="144"/>
    </row>
    <row r="90" spans="1:22" s="212" customFormat="1" ht="67.5" customHeight="1" x14ac:dyDescent="0.2">
      <c r="A90" s="211"/>
      <c r="B90" s="303"/>
      <c r="C90" s="145"/>
      <c r="D90" s="519"/>
      <c r="E90" s="105" t="s">
        <v>606</v>
      </c>
      <c r="F90" s="277"/>
      <c r="G90" s="511"/>
      <c r="H90" s="516"/>
      <c r="I90" s="323"/>
      <c r="J90" s="516"/>
      <c r="K90" s="536"/>
      <c r="L90" s="541"/>
      <c r="M90" s="110"/>
      <c r="N90" s="77"/>
      <c r="O90" s="77"/>
      <c r="P90" s="77"/>
      <c r="Q90" s="77"/>
      <c r="R90" s="77"/>
      <c r="S90" s="111"/>
      <c r="T90" s="211"/>
      <c r="V90" s="144"/>
    </row>
    <row r="91" spans="1:22" ht="33" customHeight="1" x14ac:dyDescent="0.2">
      <c r="A91" s="35"/>
      <c r="B91" s="104"/>
      <c r="C91" s="145"/>
      <c r="D91" s="519"/>
      <c r="E91" s="105" t="s">
        <v>116</v>
      </c>
      <c r="F91" s="106">
        <v>1</v>
      </c>
      <c r="G91" s="511"/>
      <c r="H91" s="516"/>
      <c r="I91" s="318"/>
      <c r="J91" s="516"/>
      <c r="K91" s="536"/>
      <c r="L91" s="541"/>
      <c r="M91" s="146" t="s">
        <v>106</v>
      </c>
      <c r="N91" s="147"/>
      <c r="O91" s="147"/>
      <c r="P91" s="147"/>
      <c r="Q91" s="147"/>
      <c r="R91" s="147"/>
      <c r="S91" s="148"/>
      <c r="T91" s="35"/>
    </row>
    <row r="92" spans="1:22" ht="37.5" customHeight="1" thickBot="1" x14ac:dyDescent="0.25">
      <c r="A92" s="35"/>
      <c r="B92" s="104"/>
      <c r="C92" s="149" t="s">
        <v>302</v>
      </c>
      <c r="D92" s="519"/>
      <c r="E92" s="113" t="s">
        <v>582</v>
      </c>
      <c r="F92" s="106">
        <v>0</v>
      </c>
      <c r="G92" s="511"/>
      <c r="H92" s="516"/>
      <c r="I92" s="318"/>
      <c r="J92" s="516"/>
      <c r="K92" s="536"/>
      <c r="L92" s="541"/>
      <c r="M92" s="110"/>
      <c r="N92" s="77"/>
      <c r="O92" s="77"/>
      <c r="P92" s="77"/>
      <c r="Q92" s="77"/>
      <c r="R92" s="77"/>
      <c r="S92" s="111"/>
      <c r="T92" s="35"/>
    </row>
    <row r="93" spans="1:22" ht="66.75" customHeight="1" x14ac:dyDescent="0.2">
      <c r="A93" s="35"/>
      <c r="B93" s="98">
        <v>12</v>
      </c>
      <c r="C93" s="150" t="s">
        <v>237</v>
      </c>
      <c r="D93" s="518" t="s">
        <v>108</v>
      </c>
      <c r="E93" s="99" t="s">
        <v>579</v>
      </c>
      <c r="F93" s="100">
        <v>3</v>
      </c>
      <c r="G93" s="510"/>
      <c r="H93" s="515" t="str">
        <f>IF(G93="","No Answer",IF(D35="No","Not applicable",(IF(G93="a","Not applicable",(IF(G93="b",3,(IF(G93="c",1,(IF(G93="d",0,"NA"))))))))))</f>
        <v>No Answer</v>
      </c>
      <c r="I93" s="317"/>
      <c r="J93" s="515" t="str">
        <f>IF($E$35="On","Not Applicable",H93)</f>
        <v>No Answer</v>
      </c>
      <c r="K93" s="535" t="str">
        <f>IF(H93="No Answer","",IF(H93&gt;=1,"Y","N"))</f>
        <v/>
      </c>
      <c r="L93" s="551">
        <v>3</v>
      </c>
      <c r="M93" s="101"/>
      <c r="N93" s="102" t="s">
        <v>92</v>
      </c>
      <c r="O93" s="102" t="s">
        <v>92</v>
      </c>
      <c r="P93" s="102"/>
      <c r="Q93" s="102"/>
      <c r="R93" s="102"/>
      <c r="S93" s="103"/>
      <c r="T93" s="35"/>
    </row>
    <row r="94" spans="1:22" s="212" customFormat="1" ht="94.5" customHeight="1" x14ac:dyDescent="0.2">
      <c r="A94" s="211"/>
      <c r="B94" s="299"/>
      <c r="C94" s="151"/>
      <c r="D94" s="519"/>
      <c r="E94" s="105" t="s">
        <v>576</v>
      </c>
      <c r="F94" s="277"/>
      <c r="G94" s="511"/>
      <c r="H94" s="516"/>
      <c r="I94" s="323"/>
      <c r="J94" s="516"/>
      <c r="K94" s="536"/>
      <c r="L94" s="541"/>
      <c r="M94" s="110"/>
      <c r="N94" s="77"/>
      <c r="O94" s="77"/>
      <c r="P94" s="77"/>
      <c r="Q94" s="77"/>
      <c r="R94" s="77"/>
      <c r="S94" s="111"/>
      <c r="T94" s="211"/>
    </row>
    <row r="95" spans="1:22" ht="90" x14ac:dyDescent="0.2">
      <c r="A95" s="35"/>
      <c r="B95" s="104"/>
      <c r="C95" s="151"/>
      <c r="D95" s="519"/>
      <c r="E95" s="105" t="s">
        <v>577</v>
      </c>
      <c r="F95" s="106">
        <v>1</v>
      </c>
      <c r="G95" s="511"/>
      <c r="H95" s="516"/>
      <c r="I95" s="318"/>
      <c r="J95" s="516"/>
      <c r="K95" s="536"/>
      <c r="L95" s="541"/>
      <c r="M95" s="146" t="s">
        <v>106</v>
      </c>
      <c r="N95" s="152"/>
      <c r="O95" s="152"/>
      <c r="P95" s="152"/>
      <c r="Q95" s="152"/>
      <c r="R95" s="152"/>
      <c r="S95" s="153"/>
      <c r="T95" s="35"/>
    </row>
    <row r="96" spans="1:22" ht="35" thickBot="1" x14ac:dyDescent="0.25">
      <c r="A96" s="35"/>
      <c r="B96" s="104"/>
      <c r="C96" s="233" t="s">
        <v>302</v>
      </c>
      <c r="D96" s="520"/>
      <c r="E96" s="113" t="s">
        <v>578</v>
      </c>
      <c r="F96" s="114">
        <v>0</v>
      </c>
      <c r="G96" s="512"/>
      <c r="H96" s="517"/>
      <c r="I96" s="319"/>
      <c r="J96" s="517"/>
      <c r="K96" s="537"/>
      <c r="L96" s="541"/>
      <c r="M96" s="110"/>
      <c r="N96" s="77"/>
      <c r="O96" s="77"/>
      <c r="P96" s="77"/>
      <c r="Q96" s="77"/>
      <c r="R96" s="77"/>
      <c r="S96" s="111"/>
      <c r="T96" s="35"/>
    </row>
    <row r="97" spans="1:20" ht="43.5" customHeight="1" x14ac:dyDescent="0.2">
      <c r="A97" s="35"/>
      <c r="B97" s="98">
        <v>13</v>
      </c>
      <c r="C97" s="523" t="s">
        <v>238</v>
      </c>
      <c r="D97" s="518" t="s">
        <v>109</v>
      </c>
      <c r="E97" s="105" t="s">
        <v>579</v>
      </c>
      <c r="F97" s="100">
        <v>3</v>
      </c>
      <c r="G97" s="510"/>
      <c r="H97" s="515" t="str">
        <f>IF(G97="","No Answer",IF(D35="No","Not applicable",(IF(G97="a","Not applicable",(IF(G97="b",3,(IF(G97="c",3,(IF(G97="d",0,"NA"))))))))))</f>
        <v>No Answer</v>
      </c>
      <c r="I97" s="317"/>
      <c r="J97" s="515" t="str">
        <f>IF($E$35="On","Not Applicable",H97)</f>
        <v>No Answer</v>
      </c>
      <c r="K97" s="535" t="str">
        <f>IF(H97="No Answer","",IF(H97&gt;=3,"Y","N"))</f>
        <v/>
      </c>
      <c r="L97" s="551">
        <v>3</v>
      </c>
      <c r="M97" s="101"/>
      <c r="N97" s="102"/>
      <c r="O97" s="102" t="s">
        <v>92</v>
      </c>
      <c r="P97" s="102"/>
      <c r="Q97" s="102" t="s">
        <v>92</v>
      </c>
      <c r="R97" s="102"/>
      <c r="S97" s="103"/>
      <c r="T97" s="35"/>
    </row>
    <row r="98" spans="1:20" s="212" customFormat="1" ht="43.5" customHeight="1" x14ac:dyDescent="0.2">
      <c r="A98" s="211"/>
      <c r="B98" s="299"/>
      <c r="C98" s="524"/>
      <c r="D98" s="519"/>
      <c r="E98" s="105" t="s">
        <v>580</v>
      </c>
      <c r="F98" s="277"/>
      <c r="G98" s="511"/>
      <c r="H98" s="516"/>
      <c r="I98" s="323"/>
      <c r="J98" s="516"/>
      <c r="K98" s="536"/>
      <c r="L98" s="541"/>
      <c r="M98" s="110"/>
      <c r="N98" s="77"/>
      <c r="O98" s="77"/>
      <c r="P98" s="77"/>
      <c r="Q98" s="77"/>
      <c r="R98" s="77"/>
      <c r="S98" s="111"/>
      <c r="T98" s="211"/>
    </row>
    <row r="99" spans="1:20" ht="171.75" customHeight="1" x14ac:dyDescent="0.2">
      <c r="A99" s="35"/>
      <c r="B99" s="104"/>
      <c r="C99" s="524"/>
      <c r="D99" s="519"/>
      <c r="E99" s="105" t="s">
        <v>581</v>
      </c>
      <c r="F99" s="106">
        <v>1</v>
      </c>
      <c r="G99" s="511"/>
      <c r="H99" s="516"/>
      <c r="I99" s="318"/>
      <c r="J99" s="516"/>
      <c r="K99" s="536"/>
      <c r="L99" s="541"/>
      <c r="M99" s="154" t="s">
        <v>106</v>
      </c>
      <c r="N99" s="155"/>
      <c r="O99" s="155"/>
      <c r="P99" s="155"/>
      <c r="Q99" s="155"/>
      <c r="R99" s="155"/>
      <c r="S99" s="156"/>
      <c r="T99" s="35"/>
    </row>
    <row r="100" spans="1:20" ht="44.25" customHeight="1" thickBot="1" x14ac:dyDescent="0.25">
      <c r="A100" s="35"/>
      <c r="B100" s="104"/>
      <c r="C100" s="149" t="s">
        <v>302</v>
      </c>
      <c r="D100" s="519"/>
      <c r="E100" s="113" t="s">
        <v>582</v>
      </c>
      <c r="F100" s="106">
        <v>0</v>
      </c>
      <c r="G100" s="511"/>
      <c r="H100" s="516"/>
      <c r="I100" s="318"/>
      <c r="J100" s="516"/>
      <c r="K100" s="536"/>
      <c r="L100" s="541"/>
      <c r="M100" s="110"/>
      <c r="N100" s="77"/>
      <c r="O100" s="77"/>
      <c r="P100" s="77"/>
      <c r="Q100" s="77"/>
      <c r="R100" s="77"/>
      <c r="S100" s="111"/>
      <c r="T100" s="35"/>
    </row>
    <row r="101" spans="1:20" ht="51.75" customHeight="1" x14ac:dyDescent="0.2">
      <c r="A101" s="35"/>
      <c r="B101" s="98">
        <v>14</v>
      </c>
      <c r="C101" s="523" t="s">
        <v>242</v>
      </c>
      <c r="D101" s="507" t="s">
        <v>110</v>
      </c>
      <c r="E101" s="99" t="s">
        <v>111</v>
      </c>
      <c r="F101" s="100" t="s">
        <v>223</v>
      </c>
      <c r="G101" s="510"/>
      <c r="H101" s="515" t="str">
        <f>IF(G101="","No Answer",IF(G101="a","Not applicable",(IF(G101="b",3,(IF(G101="c",3,(IF(G101="d",2,(IF(G101="e",0,"NA"))))))))))</f>
        <v>No Answer</v>
      </c>
      <c r="I101" s="317"/>
      <c r="J101" s="515" t="str">
        <f>IF($E$35="On","Not Applicable",H101)</f>
        <v>No Answer</v>
      </c>
      <c r="K101" s="535" t="str">
        <f>IF(H101="No Answer","",IF(H101&gt;=2,"Y","N"))</f>
        <v/>
      </c>
      <c r="L101" s="551">
        <v>3</v>
      </c>
      <c r="M101" s="101"/>
      <c r="N101" s="102"/>
      <c r="O101" s="102" t="s">
        <v>92</v>
      </c>
      <c r="P101" s="102" t="s">
        <v>92</v>
      </c>
      <c r="Q101" s="102"/>
      <c r="R101" s="102"/>
      <c r="S101" s="103"/>
      <c r="T101" s="35"/>
    </row>
    <row r="102" spans="1:20" ht="34" x14ac:dyDescent="0.2">
      <c r="A102" s="35"/>
      <c r="B102" s="104"/>
      <c r="C102" s="524"/>
      <c r="D102" s="508"/>
      <c r="E102" s="105" t="s">
        <v>114</v>
      </c>
      <c r="F102" s="106">
        <v>3</v>
      </c>
      <c r="G102" s="511"/>
      <c r="H102" s="516"/>
      <c r="I102" s="318"/>
      <c r="J102" s="516"/>
      <c r="K102" s="536"/>
      <c r="L102" s="541"/>
      <c r="M102" s="146" t="s">
        <v>106</v>
      </c>
      <c r="N102" s="157"/>
      <c r="O102" s="157"/>
      <c r="P102" s="157"/>
      <c r="Q102" s="157"/>
      <c r="R102" s="157"/>
      <c r="S102" s="158"/>
      <c r="T102" s="35"/>
    </row>
    <row r="103" spans="1:20" ht="45" x14ac:dyDescent="0.2">
      <c r="A103" s="35"/>
      <c r="B103" s="104"/>
      <c r="C103" s="524"/>
      <c r="D103" s="508"/>
      <c r="E103" s="105" t="s">
        <v>112</v>
      </c>
      <c r="F103" s="106">
        <v>3</v>
      </c>
      <c r="G103" s="511"/>
      <c r="H103" s="516"/>
      <c r="I103" s="318"/>
      <c r="J103" s="516"/>
      <c r="K103" s="536"/>
      <c r="L103" s="541"/>
      <c r="M103" s="110"/>
      <c r="N103" s="77"/>
      <c r="O103" s="77"/>
      <c r="P103" s="77"/>
      <c r="Q103" s="77"/>
      <c r="R103" s="77"/>
      <c r="S103" s="111"/>
      <c r="T103" s="35"/>
    </row>
    <row r="104" spans="1:20" ht="75" x14ac:dyDescent="0.2">
      <c r="A104" s="35"/>
      <c r="B104" s="104"/>
      <c r="C104" s="524"/>
      <c r="D104" s="508"/>
      <c r="E104" s="105" t="s">
        <v>326</v>
      </c>
      <c r="F104" s="106">
        <v>2</v>
      </c>
      <c r="G104" s="511"/>
      <c r="H104" s="516"/>
      <c r="I104" s="318"/>
      <c r="J104" s="516"/>
      <c r="K104" s="536"/>
      <c r="L104" s="541"/>
      <c r="M104" s="110"/>
      <c r="N104" s="77"/>
      <c r="O104" s="77"/>
      <c r="P104" s="77"/>
      <c r="Q104" s="77"/>
      <c r="R104" s="77"/>
      <c r="S104" s="111"/>
      <c r="T104" s="35"/>
    </row>
    <row r="105" spans="1:20" ht="31" thickBot="1" x14ac:dyDescent="0.25">
      <c r="A105" s="35"/>
      <c r="B105" s="104"/>
      <c r="C105" s="532"/>
      <c r="D105" s="509"/>
      <c r="E105" s="113" t="s">
        <v>113</v>
      </c>
      <c r="F105" s="114">
        <v>0</v>
      </c>
      <c r="G105" s="512"/>
      <c r="H105" s="517"/>
      <c r="I105" s="319"/>
      <c r="J105" s="517"/>
      <c r="K105" s="537"/>
      <c r="L105" s="542"/>
      <c r="M105" s="115"/>
      <c r="N105" s="79"/>
      <c r="O105" s="79"/>
      <c r="P105" s="79"/>
      <c r="Q105" s="79"/>
      <c r="R105" s="79"/>
      <c r="S105" s="116"/>
      <c r="T105" s="35"/>
    </row>
    <row r="106" spans="1:20" ht="32" thickBot="1" x14ac:dyDescent="0.25">
      <c r="A106" s="95"/>
      <c r="B106" s="96" t="s">
        <v>199</v>
      </c>
      <c r="C106" s="117"/>
      <c r="D106" s="96"/>
      <c r="E106" s="96"/>
      <c r="F106" s="96"/>
      <c r="G106" s="120"/>
      <c r="H106" s="96"/>
      <c r="I106" s="96"/>
      <c r="J106" s="96"/>
      <c r="K106" s="96"/>
      <c r="L106" s="96"/>
      <c r="M106" s="96"/>
      <c r="N106" s="96"/>
      <c r="O106" s="96"/>
      <c r="P106" s="96"/>
      <c r="Q106" s="96"/>
      <c r="R106" s="96"/>
      <c r="S106" s="97"/>
      <c r="T106" s="35"/>
    </row>
    <row r="107" spans="1:20" ht="63" customHeight="1" x14ac:dyDescent="0.2">
      <c r="A107" s="35"/>
      <c r="B107" s="98">
        <v>15</v>
      </c>
      <c r="C107" s="523" t="s">
        <v>257</v>
      </c>
      <c r="D107" s="518" t="s">
        <v>118</v>
      </c>
      <c r="E107" s="99" t="s">
        <v>115</v>
      </c>
      <c r="F107" s="100">
        <v>6</v>
      </c>
      <c r="G107" s="510"/>
      <c r="H107" s="515" t="str">
        <f>IF(G107="","No Answer",(IF(G107="a",6,(IF(G107="b",4,(IF(G107="c",2,(IF(G107="d",0)))))))))</f>
        <v>No Answer</v>
      </c>
      <c r="I107" s="317"/>
      <c r="J107" s="515" t="str">
        <f>IF(G107="","",H107)</f>
        <v/>
      </c>
      <c r="K107" s="535" t="str">
        <f>IF(H107="No Answer","",IF(H107&gt;=4,"Y","N"))</f>
        <v/>
      </c>
      <c r="L107" s="551">
        <v>6</v>
      </c>
      <c r="M107" s="101" t="s">
        <v>92</v>
      </c>
      <c r="N107" s="102"/>
      <c r="O107" s="102" t="s">
        <v>92</v>
      </c>
      <c r="P107" s="102" t="s">
        <v>92</v>
      </c>
      <c r="Q107" s="102"/>
      <c r="R107" s="102" t="s">
        <v>92</v>
      </c>
      <c r="S107" s="103"/>
      <c r="T107" s="35"/>
    </row>
    <row r="108" spans="1:20" ht="70.5" customHeight="1" x14ac:dyDescent="0.2">
      <c r="A108" s="35"/>
      <c r="B108" s="104"/>
      <c r="C108" s="524"/>
      <c r="D108" s="519"/>
      <c r="E108" s="105" t="s">
        <v>398</v>
      </c>
      <c r="F108" s="106">
        <v>4</v>
      </c>
      <c r="G108" s="511"/>
      <c r="H108" s="516"/>
      <c r="I108" s="318"/>
      <c r="J108" s="516"/>
      <c r="K108" s="536"/>
      <c r="L108" s="541"/>
      <c r="M108" s="107"/>
      <c r="N108" s="108"/>
      <c r="O108" s="108"/>
      <c r="P108" s="108"/>
      <c r="Q108" s="108"/>
      <c r="R108" s="108"/>
      <c r="S108" s="109"/>
      <c r="T108" s="35"/>
    </row>
    <row r="109" spans="1:20" ht="63" customHeight="1" x14ac:dyDescent="0.2">
      <c r="A109" s="35"/>
      <c r="B109" s="104"/>
      <c r="C109" s="524"/>
      <c r="D109" s="519"/>
      <c r="E109" s="105" t="s">
        <v>116</v>
      </c>
      <c r="F109" s="106">
        <v>2</v>
      </c>
      <c r="G109" s="511"/>
      <c r="H109" s="516"/>
      <c r="I109" s="318"/>
      <c r="J109" s="516"/>
      <c r="K109" s="536"/>
      <c r="L109" s="541"/>
      <c r="M109" s="110"/>
      <c r="N109" s="77"/>
      <c r="O109" s="77"/>
      <c r="P109" s="77"/>
      <c r="Q109" s="77"/>
      <c r="R109" s="77"/>
      <c r="S109" s="111"/>
      <c r="T109" s="35"/>
    </row>
    <row r="110" spans="1:20" ht="63" customHeight="1" thickBot="1" x14ac:dyDescent="0.25">
      <c r="A110" s="35"/>
      <c r="B110" s="112"/>
      <c r="C110" s="532"/>
      <c r="D110" s="520"/>
      <c r="E110" s="113" t="s">
        <v>117</v>
      </c>
      <c r="F110" s="114">
        <v>0</v>
      </c>
      <c r="G110" s="512"/>
      <c r="H110" s="517"/>
      <c r="I110" s="319"/>
      <c r="J110" s="517"/>
      <c r="K110" s="537"/>
      <c r="L110" s="542"/>
      <c r="M110" s="110"/>
      <c r="N110" s="77"/>
      <c r="O110" s="77"/>
      <c r="P110" s="77"/>
      <c r="Q110" s="77"/>
      <c r="R110" s="77"/>
      <c r="S110" s="111"/>
      <c r="T110" s="35"/>
    </row>
    <row r="111" spans="1:20" ht="81" customHeight="1" x14ac:dyDescent="0.2">
      <c r="A111" s="35"/>
      <c r="B111" s="98">
        <v>16</v>
      </c>
      <c r="C111" s="523" t="s">
        <v>258</v>
      </c>
      <c r="D111" s="507" t="s">
        <v>119</v>
      </c>
      <c r="E111" s="99" t="s">
        <v>120</v>
      </c>
      <c r="F111" s="100">
        <v>3</v>
      </c>
      <c r="G111" s="510"/>
      <c r="H111" s="515" t="str">
        <f>IF(G111="","No Answer",(IF(G111="a",3,(IF(G111="b",3,(IF(G111="c",0,)))))))</f>
        <v>No Answer</v>
      </c>
      <c r="I111" s="317"/>
      <c r="J111" s="515" t="str">
        <f>IF(G111="","",H111)</f>
        <v/>
      </c>
      <c r="K111" s="535" t="str">
        <f>IF(H111="No Answer","",IF(H111&gt;=3,"Y","N"))</f>
        <v/>
      </c>
      <c r="L111" s="551">
        <v>3</v>
      </c>
      <c r="M111" s="101" t="s">
        <v>92</v>
      </c>
      <c r="N111" s="102"/>
      <c r="O111" s="102" t="s">
        <v>92</v>
      </c>
      <c r="P111" s="102"/>
      <c r="Q111" s="102"/>
      <c r="R111" s="102" t="s">
        <v>92</v>
      </c>
      <c r="S111" s="103"/>
      <c r="T111" s="35"/>
    </row>
    <row r="112" spans="1:20" ht="60" x14ac:dyDescent="0.2">
      <c r="A112" s="35"/>
      <c r="B112" s="137"/>
      <c r="C112" s="524"/>
      <c r="D112" s="541"/>
      <c r="E112" s="159" t="s">
        <v>325</v>
      </c>
      <c r="F112" s="106">
        <v>3</v>
      </c>
      <c r="G112" s="511"/>
      <c r="H112" s="516"/>
      <c r="I112" s="318"/>
      <c r="J112" s="516"/>
      <c r="K112" s="536"/>
      <c r="L112" s="541"/>
      <c r="M112" s="110"/>
      <c r="N112" s="77"/>
      <c r="O112" s="77"/>
      <c r="P112" s="77"/>
      <c r="Q112" s="77"/>
      <c r="R112" s="77"/>
      <c r="S112" s="111"/>
      <c r="T112" s="35"/>
    </row>
    <row r="113" spans="1:20" thickBot="1" x14ac:dyDescent="0.25">
      <c r="A113" s="35"/>
      <c r="B113" s="112"/>
      <c r="C113" s="532"/>
      <c r="D113" s="542"/>
      <c r="E113" s="160" t="s">
        <v>121</v>
      </c>
      <c r="F113" s="114">
        <v>0</v>
      </c>
      <c r="G113" s="512"/>
      <c r="H113" s="517"/>
      <c r="I113" s="319"/>
      <c r="J113" s="517"/>
      <c r="K113" s="537"/>
      <c r="L113" s="542"/>
      <c r="M113" s="115"/>
      <c r="N113" s="79"/>
      <c r="O113" s="79"/>
      <c r="P113" s="79"/>
      <c r="Q113" s="79"/>
      <c r="R113" s="79"/>
      <c r="S113" s="116"/>
      <c r="T113" s="35"/>
    </row>
    <row r="114" spans="1:20" ht="24" x14ac:dyDescent="0.2">
      <c r="A114" s="35"/>
      <c r="B114" s="98">
        <v>17</v>
      </c>
      <c r="C114" s="538" t="s">
        <v>256</v>
      </c>
      <c r="D114" s="507" t="s">
        <v>122</v>
      </c>
      <c r="E114" s="99" t="s">
        <v>124</v>
      </c>
      <c r="F114" s="100">
        <v>3</v>
      </c>
      <c r="G114" s="510"/>
      <c r="H114" s="515" t="str">
        <f>IF(G114="","No Answer",(IF(G114="a",3,(IF(G114="b",3,(IF(G114="c",0,)))))))</f>
        <v>No Answer</v>
      </c>
      <c r="I114" s="317"/>
      <c r="J114" s="515" t="str">
        <f>IF(G114="","",H114)</f>
        <v/>
      </c>
      <c r="K114" s="535" t="str">
        <f>IF(H114="No Answer","",IF(H114&gt;=3,"Y","N"))</f>
        <v/>
      </c>
      <c r="L114" s="551">
        <v>3</v>
      </c>
      <c r="M114" s="101" t="s">
        <v>92</v>
      </c>
      <c r="N114" s="102"/>
      <c r="O114" s="102" t="s">
        <v>92</v>
      </c>
      <c r="P114" s="102"/>
      <c r="Q114" s="102"/>
      <c r="R114" s="102"/>
      <c r="S114" s="103"/>
      <c r="T114" s="35"/>
    </row>
    <row r="115" spans="1:20" ht="60" x14ac:dyDescent="0.2">
      <c r="A115" s="35"/>
      <c r="B115" s="137"/>
      <c r="C115" s="539"/>
      <c r="D115" s="541"/>
      <c r="E115" s="159" t="s">
        <v>324</v>
      </c>
      <c r="F115" s="106">
        <v>3</v>
      </c>
      <c r="G115" s="511"/>
      <c r="H115" s="516"/>
      <c r="I115" s="318"/>
      <c r="J115" s="516"/>
      <c r="K115" s="536"/>
      <c r="L115" s="541"/>
      <c r="M115" s="110"/>
      <c r="N115" s="77"/>
      <c r="O115" s="77"/>
      <c r="P115" s="77"/>
      <c r="Q115" s="77"/>
      <c r="R115" s="77"/>
      <c r="S115" s="111"/>
      <c r="T115" s="35"/>
    </row>
    <row r="116" spans="1:20" ht="15.75" customHeight="1" thickBot="1" x14ac:dyDescent="0.25">
      <c r="A116" s="35"/>
      <c r="B116" s="112"/>
      <c r="C116" s="540"/>
      <c r="D116" s="542"/>
      <c r="E116" s="160" t="s">
        <v>37</v>
      </c>
      <c r="F116" s="114">
        <v>0</v>
      </c>
      <c r="G116" s="512"/>
      <c r="H116" s="517"/>
      <c r="I116" s="319"/>
      <c r="J116" s="517"/>
      <c r="K116" s="537"/>
      <c r="L116" s="542"/>
      <c r="M116" s="115"/>
      <c r="N116" s="79"/>
      <c r="O116" s="79"/>
      <c r="P116" s="79"/>
      <c r="Q116" s="79"/>
      <c r="R116" s="79"/>
      <c r="S116" s="116"/>
      <c r="T116" s="35"/>
    </row>
    <row r="117" spans="1:20" ht="24" x14ac:dyDescent="0.2">
      <c r="A117" s="35"/>
      <c r="B117" s="98">
        <v>18</v>
      </c>
      <c r="C117" s="538" t="s">
        <v>256</v>
      </c>
      <c r="D117" s="507" t="s">
        <v>123</v>
      </c>
      <c r="E117" s="99" t="s">
        <v>124</v>
      </c>
      <c r="F117" s="100">
        <v>3</v>
      </c>
      <c r="G117" s="510"/>
      <c r="H117" s="515" t="str">
        <f>IF(G117="","No Answer",(IF(G117="a",3,(IF(G117="b",3,(IF(G117="c",0,)))))))</f>
        <v>No Answer</v>
      </c>
      <c r="I117" s="317"/>
      <c r="J117" s="515" t="str">
        <f>IF(G117="","",H117)</f>
        <v/>
      </c>
      <c r="K117" s="535" t="str">
        <f>IF(H117="No Answer","",IF(H117&gt;=3,"Y","N"))</f>
        <v/>
      </c>
      <c r="L117" s="551">
        <v>3</v>
      </c>
      <c r="M117" s="101" t="s">
        <v>92</v>
      </c>
      <c r="N117" s="102"/>
      <c r="O117" s="102" t="s">
        <v>92</v>
      </c>
      <c r="P117" s="102"/>
      <c r="Q117" s="102"/>
      <c r="R117" s="102"/>
      <c r="S117" s="103"/>
      <c r="T117" s="35"/>
    </row>
    <row r="118" spans="1:20" ht="75" x14ac:dyDescent="0.2">
      <c r="A118" s="35"/>
      <c r="B118" s="137"/>
      <c r="C118" s="539"/>
      <c r="D118" s="541"/>
      <c r="E118" s="159" t="s">
        <v>323</v>
      </c>
      <c r="F118" s="106">
        <v>3</v>
      </c>
      <c r="G118" s="511"/>
      <c r="H118" s="516"/>
      <c r="I118" s="318"/>
      <c r="J118" s="516"/>
      <c r="K118" s="536"/>
      <c r="L118" s="541"/>
      <c r="M118" s="110"/>
      <c r="N118" s="77"/>
      <c r="O118" s="77"/>
      <c r="P118" s="77"/>
      <c r="Q118" s="77"/>
      <c r="R118" s="77"/>
      <c r="S118" s="111"/>
      <c r="T118" s="35"/>
    </row>
    <row r="119" spans="1:20" ht="15.75" customHeight="1" thickBot="1" x14ac:dyDescent="0.25">
      <c r="A119" s="35"/>
      <c r="B119" s="112"/>
      <c r="C119" s="540"/>
      <c r="D119" s="542"/>
      <c r="E119" s="160" t="s">
        <v>37</v>
      </c>
      <c r="F119" s="114">
        <v>0</v>
      </c>
      <c r="G119" s="512"/>
      <c r="H119" s="517"/>
      <c r="I119" s="324"/>
      <c r="J119" s="517"/>
      <c r="K119" s="537"/>
      <c r="L119" s="542"/>
      <c r="M119" s="115"/>
      <c r="N119" s="79"/>
      <c r="O119" s="79"/>
      <c r="P119" s="79"/>
      <c r="Q119" s="79"/>
      <c r="R119" s="79"/>
      <c r="S119" s="116"/>
      <c r="T119" s="35"/>
    </row>
    <row r="120" spans="1:20" ht="32" thickBot="1" x14ac:dyDescent="0.25">
      <c r="A120" s="95"/>
      <c r="B120" s="96" t="s">
        <v>201</v>
      </c>
      <c r="C120" s="117"/>
      <c r="D120" s="96"/>
      <c r="E120" s="96"/>
      <c r="F120" s="96"/>
      <c r="G120" s="96"/>
      <c r="H120" s="96"/>
      <c r="I120" s="96"/>
      <c r="J120" s="96"/>
      <c r="K120" s="96"/>
      <c r="L120" s="96"/>
      <c r="M120" s="96"/>
      <c r="N120" s="96"/>
      <c r="O120" s="96"/>
      <c r="P120" s="96"/>
      <c r="Q120" s="96"/>
      <c r="R120" s="96"/>
      <c r="S120" s="97"/>
      <c r="T120" s="35"/>
    </row>
    <row r="121" spans="1:20" s="212" customFormat="1" ht="210.75" customHeight="1" thickBot="1" x14ac:dyDescent="0.25">
      <c r="A121" s="128"/>
      <c r="B121" s="274"/>
      <c r="C121" s="312" t="s">
        <v>621</v>
      </c>
      <c r="D121" s="521" t="s">
        <v>558</v>
      </c>
      <c r="E121" s="522"/>
      <c r="F121" s="291"/>
      <c r="G121" s="291"/>
      <c r="H121" s="291"/>
      <c r="I121" s="291"/>
      <c r="J121" s="291"/>
      <c r="K121" s="292"/>
      <c r="L121" s="278"/>
      <c r="M121" s="275"/>
      <c r="N121" s="275"/>
      <c r="O121" s="275"/>
      <c r="P121" s="275"/>
      <c r="Q121" s="275"/>
      <c r="R121" s="275"/>
      <c r="S121" s="276"/>
      <c r="T121" s="211"/>
    </row>
    <row r="122" spans="1:20" ht="79.5" customHeight="1" x14ac:dyDescent="0.2">
      <c r="A122" s="35"/>
      <c r="B122" s="98" t="s">
        <v>3</v>
      </c>
      <c r="C122" s="524" t="s">
        <v>248</v>
      </c>
      <c r="D122" s="513" t="s">
        <v>557</v>
      </c>
      <c r="E122" s="105" t="s">
        <v>64</v>
      </c>
      <c r="F122" s="277">
        <v>3</v>
      </c>
      <c r="G122" s="511"/>
      <c r="H122" s="516" t="str">
        <f>IF(G122="","No Answer",(IF(G122="a",3,(IF(G122="b",2,(IF(G122="c",1,(IF(G122="d",0)))))))))</f>
        <v>No Answer</v>
      </c>
      <c r="I122" s="323"/>
      <c r="J122" s="516"/>
      <c r="K122" s="536"/>
      <c r="L122" s="104"/>
      <c r="M122" s="110"/>
      <c r="N122" s="77"/>
      <c r="O122" s="77"/>
      <c r="P122" s="77"/>
      <c r="Q122" s="77"/>
      <c r="R122" s="77"/>
      <c r="S122" s="111"/>
      <c r="T122" s="35"/>
    </row>
    <row r="123" spans="1:20" ht="79.5" customHeight="1" x14ac:dyDescent="0.2">
      <c r="A123" s="35"/>
      <c r="B123" s="137"/>
      <c r="C123" s="524"/>
      <c r="D123" s="513"/>
      <c r="E123" s="105" t="s">
        <v>65</v>
      </c>
      <c r="F123" s="106">
        <v>2</v>
      </c>
      <c r="G123" s="511"/>
      <c r="H123" s="516"/>
      <c r="I123" s="318"/>
      <c r="J123" s="516"/>
      <c r="K123" s="536"/>
      <c r="L123" s="104"/>
      <c r="M123" s="110"/>
      <c r="N123" s="77"/>
      <c r="O123" s="77"/>
      <c r="P123" s="77"/>
      <c r="Q123" s="77"/>
      <c r="R123" s="77"/>
      <c r="S123" s="111"/>
      <c r="T123" s="35"/>
    </row>
    <row r="124" spans="1:20" ht="79.5" customHeight="1" x14ac:dyDescent="0.2">
      <c r="A124" s="35"/>
      <c r="B124" s="137"/>
      <c r="C124" s="524"/>
      <c r="D124" s="513"/>
      <c r="E124" s="159" t="s">
        <v>66</v>
      </c>
      <c r="F124" s="106">
        <v>1</v>
      </c>
      <c r="G124" s="511"/>
      <c r="H124" s="516"/>
      <c r="I124" s="318"/>
      <c r="J124" s="516"/>
      <c r="K124" s="536"/>
      <c r="L124" s="104"/>
      <c r="M124" s="110"/>
      <c r="N124" s="77"/>
      <c r="O124" s="77"/>
      <c r="P124" s="77"/>
      <c r="Q124" s="77"/>
      <c r="R124" s="77"/>
      <c r="S124" s="111"/>
      <c r="T124" s="35"/>
    </row>
    <row r="125" spans="1:20" ht="79.5" customHeight="1" thickBot="1" x14ac:dyDescent="0.25">
      <c r="A125" s="35"/>
      <c r="B125" s="112"/>
      <c r="C125" s="532"/>
      <c r="D125" s="514"/>
      <c r="E125" s="160" t="s">
        <v>67</v>
      </c>
      <c r="F125" s="114">
        <v>0</v>
      </c>
      <c r="G125" s="511"/>
      <c r="H125" s="516"/>
      <c r="I125" s="325"/>
      <c r="J125" s="548"/>
      <c r="K125" s="536"/>
      <c r="L125" s="104"/>
      <c r="M125" s="110"/>
      <c r="N125" s="77"/>
      <c r="O125" s="77"/>
      <c r="P125" s="77"/>
      <c r="Q125" s="77"/>
      <c r="R125" s="77"/>
      <c r="S125" s="111"/>
      <c r="T125" s="35"/>
    </row>
    <row r="126" spans="1:20" ht="131.25" customHeight="1" x14ac:dyDescent="0.2">
      <c r="A126" s="128"/>
      <c r="B126" s="98" t="s">
        <v>4</v>
      </c>
      <c r="C126" s="523" t="s">
        <v>249</v>
      </c>
      <c r="D126" s="507" t="s">
        <v>71</v>
      </c>
      <c r="E126" s="99" t="s">
        <v>70</v>
      </c>
      <c r="F126" s="100">
        <v>3</v>
      </c>
      <c r="G126" s="510"/>
      <c r="H126" s="515" t="str">
        <f>IF(G126="","No Answer",(IF(G126="a",3,(IF(G126="b",1,(IF(G126="c",0,)))))))</f>
        <v>No Answer</v>
      </c>
      <c r="I126" s="317"/>
      <c r="J126" s="515"/>
      <c r="K126" s="535"/>
      <c r="L126" s="104"/>
      <c r="M126" s="110"/>
      <c r="N126" s="77"/>
      <c r="O126" s="77"/>
      <c r="P126" s="77"/>
      <c r="Q126" s="77"/>
      <c r="R126" s="77"/>
      <c r="S126" s="111"/>
      <c r="T126" s="35"/>
    </row>
    <row r="127" spans="1:20" ht="131.25" customHeight="1" x14ac:dyDescent="0.2">
      <c r="A127" s="128"/>
      <c r="B127" s="137"/>
      <c r="C127" s="524"/>
      <c r="D127" s="508"/>
      <c r="E127" s="159" t="s">
        <v>69</v>
      </c>
      <c r="F127" s="106">
        <v>1</v>
      </c>
      <c r="G127" s="511"/>
      <c r="H127" s="516"/>
      <c r="I127" s="318"/>
      <c r="J127" s="516"/>
      <c r="K127" s="536"/>
      <c r="L127" s="104"/>
      <c r="M127" s="110"/>
      <c r="N127" s="77"/>
      <c r="O127" s="77"/>
      <c r="P127" s="77"/>
      <c r="Q127" s="77"/>
      <c r="R127" s="77"/>
      <c r="S127" s="111"/>
      <c r="T127" s="35"/>
    </row>
    <row r="128" spans="1:20" ht="131.25" customHeight="1" thickBot="1" x14ac:dyDescent="0.25">
      <c r="A128" s="128"/>
      <c r="B128" s="112"/>
      <c r="C128" s="532"/>
      <c r="D128" s="509"/>
      <c r="E128" s="160" t="s">
        <v>68</v>
      </c>
      <c r="F128" s="114">
        <v>0</v>
      </c>
      <c r="G128" s="512"/>
      <c r="H128" s="517"/>
      <c r="I128" s="319"/>
      <c r="J128" s="517"/>
      <c r="K128" s="537"/>
      <c r="L128" s="104"/>
      <c r="M128" s="110"/>
      <c r="N128" s="77"/>
      <c r="O128" s="77"/>
      <c r="P128" s="77"/>
      <c r="Q128" s="77"/>
      <c r="R128" s="77"/>
      <c r="S128" s="111"/>
      <c r="T128" s="35"/>
    </row>
    <row r="129" spans="1:20" ht="138" customHeight="1" x14ac:dyDescent="0.2">
      <c r="A129" s="35"/>
      <c r="B129" s="98" t="s">
        <v>5</v>
      </c>
      <c r="C129" s="523" t="s">
        <v>250</v>
      </c>
      <c r="D129" s="507" t="s">
        <v>77</v>
      </c>
      <c r="E129" s="99" t="s">
        <v>74</v>
      </c>
      <c r="F129" s="100">
        <v>3</v>
      </c>
      <c r="G129" s="510"/>
      <c r="H129" s="515" t="str">
        <f>IF(G129="","No Answer",(IF(G129="a",3,(IF(G129="b",1,(IF(G129="c",0,)))))))</f>
        <v>No Answer</v>
      </c>
      <c r="I129" s="317"/>
      <c r="J129" s="515"/>
      <c r="K129" s="535"/>
      <c r="L129" s="104"/>
      <c r="M129" s="110"/>
      <c r="N129" s="77"/>
      <c r="O129" s="77"/>
      <c r="P129" s="77"/>
      <c r="Q129" s="77"/>
      <c r="R129" s="77"/>
      <c r="S129" s="111"/>
      <c r="T129" s="35"/>
    </row>
    <row r="130" spans="1:20" ht="138" customHeight="1" x14ac:dyDescent="0.2">
      <c r="A130" s="35"/>
      <c r="B130" s="137"/>
      <c r="C130" s="524"/>
      <c r="D130" s="508"/>
      <c r="E130" s="159" t="s">
        <v>75</v>
      </c>
      <c r="F130" s="106">
        <v>1</v>
      </c>
      <c r="G130" s="511"/>
      <c r="H130" s="516"/>
      <c r="I130" s="318"/>
      <c r="J130" s="516"/>
      <c r="K130" s="536"/>
      <c r="L130" s="104"/>
      <c r="M130" s="110"/>
      <c r="N130" s="77"/>
      <c r="O130" s="77"/>
      <c r="P130" s="77"/>
      <c r="Q130" s="77"/>
      <c r="R130" s="77"/>
      <c r="S130" s="111"/>
      <c r="T130" s="35"/>
    </row>
    <row r="131" spans="1:20" ht="138" customHeight="1" thickBot="1" x14ac:dyDescent="0.25">
      <c r="A131" s="35"/>
      <c r="B131" s="112"/>
      <c r="C131" s="532"/>
      <c r="D131" s="509"/>
      <c r="E131" s="160" t="s">
        <v>76</v>
      </c>
      <c r="F131" s="114">
        <v>0</v>
      </c>
      <c r="G131" s="512"/>
      <c r="H131" s="517"/>
      <c r="I131" s="319"/>
      <c r="J131" s="517"/>
      <c r="K131" s="537"/>
      <c r="L131" s="104"/>
      <c r="M131" s="110"/>
      <c r="N131" s="77"/>
      <c r="O131" s="77"/>
      <c r="P131" s="77"/>
      <c r="Q131" s="77"/>
      <c r="R131" s="77"/>
      <c r="S131" s="111"/>
      <c r="T131" s="35"/>
    </row>
    <row r="132" spans="1:20" ht="105" customHeight="1" x14ac:dyDescent="0.2">
      <c r="A132" s="35"/>
      <c r="B132" s="98" t="s">
        <v>6</v>
      </c>
      <c r="C132" s="523" t="s">
        <v>251</v>
      </c>
      <c r="D132" s="507" t="s">
        <v>81</v>
      </c>
      <c r="E132" s="99" t="s">
        <v>78</v>
      </c>
      <c r="F132" s="100">
        <v>3</v>
      </c>
      <c r="G132" s="510"/>
      <c r="H132" s="515" t="str">
        <f>IF(G132="","No Answer",(IF(G132="a",3,(IF(G132="b",1,(IF(G132="c",0,)))))))</f>
        <v>No Answer</v>
      </c>
      <c r="I132" s="317"/>
      <c r="J132" s="161"/>
      <c r="K132" s="535"/>
      <c r="L132" s="104"/>
      <c r="M132" s="110"/>
      <c r="N132" s="77"/>
      <c r="O132" s="77"/>
      <c r="P132" s="77"/>
      <c r="Q132" s="77"/>
      <c r="R132" s="77"/>
      <c r="S132" s="111"/>
      <c r="T132" s="35"/>
    </row>
    <row r="133" spans="1:20" ht="105" customHeight="1" x14ac:dyDescent="0.2">
      <c r="A133" s="35"/>
      <c r="B133" s="137"/>
      <c r="C133" s="524"/>
      <c r="D133" s="508"/>
      <c r="E133" s="159" t="s">
        <v>79</v>
      </c>
      <c r="F133" s="106">
        <v>1</v>
      </c>
      <c r="G133" s="511"/>
      <c r="H133" s="516"/>
      <c r="I133" s="318"/>
      <c r="J133" s="162"/>
      <c r="K133" s="536"/>
      <c r="L133" s="104"/>
      <c r="M133" s="110"/>
      <c r="N133" s="77"/>
      <c r="O133" s="77"/>
      <c r="P133" s="77"/>
      <c r="Q133" s="77"/>
      <c r="R133" s="77"/>
      <c r="S133" s="111"/>
      <c r="T133" s="35"/>
    </row>
    <row r="134" spans="1:20" ht="105" customHeight="1" thickBot="1" x14ac:dyDescent="0.25">
      <c r="A134" s="35"/>
      <c r="B134" s="112"/>
      <c r="C134" s="532"/>
      <c r="D134" s="509"/>
      <c r="E134" s="160" t="s">
        <v>80</v>
      </c>
      <c r="F134" s="114">
        <v>0</v>
      </c>
      <c r="G134" s="512"/>
      <c r="H134" s="517"/>
      <c r="I134" s="319"/>
      <c r="J134" s="163"/>
      <c r="K134" s="537"/>
      <c r="L134" s="104"/>
      <c r="M134" s="110"/>
      <c r="N134" s="77"/>
      <c r="O134" s="77"/>
      <c r="P134" s="77"/>
      <c r="Q134" s="77"/>
      <c r="R134" s="77"/>
      <c r="S134" s="111"/>
      <c r="T134" s="35"/>
    </row>
    <row r="135" spans="1:20" ht="127.5" customHeight="1" x14ac:dyDescent="0.2">
      <c r="A135" s="35"/>
      <c r="B135" s="98" t="s">
        <v>7</v>
      </c>
      <c r="C135" s="523" t="s">
        <v>252</v>
      </c>
      <c r="D135" s="507" t="s">
        <v>82</v>
      </c>
      <c r="E135" s="99" t="s">
        <v>85</v>
      </c>
      <c r="F135" s="100">
        <v>3</v>
      </c>
      <c r="G135" s="510"/>
      <c r="H135" s="515" t="str">
        <f>IF(G135="","No Answer",(IF(G135="a",3,(IF(G135="b",1,(IF(G135="c",0,)))))))</f>
        <v>No Answer</v>
      </c>
      <c r="I135" s="317"/>
      <c r="J135" s="515"/>
      <c r="K135" s="535"/>
      <c r="L135" s="104"/>
      <c r="M135" s="110"/>
      <c r="N135" s="77"/>
      <c r="O135" s="77"/>
      <c r="P135" s="77"/>
      <c r="Q135" s="77"/>
      <c r="R135" s="77"/>
      <c r="S135" s="111"/>
      <c r="T135" s="35"/>
    </row>
    <row r="136" spans="1:20" ht="127.5" customHeight="1" x14ac:dyDescent="0.2">
      <c r="A136" s="35"/>
      <c r="B136" s="137"/>
      <c r="C136" s="524"/>
      <c r="D136" s="508"/>
      <c r="E136" s="159" t="s">
        <v>84</v>
      </c>
      <c r="F136" s="106">
        <v>1</v>
      </c>
      <c r="G136" s="511"/>
      <c r="H136" s="516"/>
      <c r="I136" s="318"/>
      <c r="J136" s="516"/>
      <c r="K136" s="536"/>
      <c r="L136" s="104"/>
      <c r="M136" s="110"/>
      <c r="N136" s="77"/>
      <c r="O136" s="77"/>
      <c r="P136" s="77"/>
      <c r="Q136" s="77"/>
      <c r="R136" s="77"/>
      <c r="S136" s="111"/>
      <c r="T136" s="35"/>
    </row>
    <row r="137" spans="1:20" ht="127.5" customHeight="1" thickBot="1" x14ac:dyDescent="0.25">
      <c r="A137" s="35"/>
      <c r="B137" s="112"/>
      <c r="C137" s="532"/>
      <c r="D137" s="509"/>
      <c r="E137" s="160" t="s">
        <v>83</v>
      </c>
      <c r="F137" s="114">
        <v>0</v>
      </c>
      <c r="G137" s="512"/>
      <c r="H137" s="517"/>
      <c r="I137" s="319"/>
      <c r="J137" s="517"/>
      <c r="K137" s="537"/>
      <c r="L137" s="104"/>
      <c r="M137" s="110"/>
      <c r="N137" s="77"/>
      <c r="O137" s="77"/>
      <c r="P137" s="77"/>
      <c r="Q137" s="77"/>
      <c r="R137" s="77"/>
      <c r="S137" s="111"/>
      <c r="T137" s="35"/>
    </row>
    <row r="138" spans="1:20" ht="63" customHeight="1" x14ac:dyDescent="0.2">
      <c r="A138" s="35"/>
      <c r="B138" s="98" t="s">
        <v>8</v>
      </c>
      <c r="C138" s="523" t="s">
        <v>253</v>
      </c>
      <c r="D138" s="507" t="s">
        <v>125</v>
      </c>
      <c r="E138" s="99" t="s">
        <v>86</v>
      </c>
      <c r="F138" s="100">
        <v>3</v>
      </c>
      <c r="G138" s="510"/>
      <c r="H138" s="515" t="str">
        <f>IF(G138="","No Answer",(IF(G138="a",3,(IF(G138="b",1,(IF(G138="c",0,)))))))</f>
        <v>No Answer</v>
      </c>
      <c r="I138" s="317"/>
      <c r="J138" s="515"/>
      <c r="K138" s="535"/>
      <c r="L138" s="104"/>
      <c r="M138" s="110"/>
      <c r="N138" s="77"/>
      <c r="O138" s="77"/>
      <c r="P138" s="77"/>
      <c r="Q138" s="77"/>
      <c r="R138" s="77"/>
      <c r="S138" s="111"/>
      <c r="T138" s="35"/>
    </row>
    <row r="139" spans="1:20" ht="63.75" customHeight="1" x14ac:dyDescent="0.2">
      <c r="A139" s="35"/>
      <c r="B139" s="137"/>
      <c r="C139" s="524"/>
      <c r="D139" s="508"/>
      <c r="E139" s="159" t="s">
        <v>87</v>
      </c>
      <c r="F139" s="106">
        <v>1</v>
      </c>
      <c r="G139" s="511"/>
      <c r="H139" s="516"/>
      <c r="I139" s="318"/>
      <c r="J139" s="516"/>
      <c r="K139" s="536"/>
      <c r="L139" s="104"/>
      <c r="M139" s="110"/>
      <c r="N139" s="77"/>
      <c r="O139" s="77"/>
      <c r="P139" s="77"/>
      <c r="Q139" s="77"/>
      <c r="R139" s="77"/>
      <c r="S139" s="111"/>
      <c r="T139" s="35"/>
    </row>
    <row r="140" spans="1:20" ht="52.5" customHeight="1" thickBot="1" x14ac:dyDescent="0.25">
      <c r="A140" s="35"/>
      <c r="B140" s="112"/>
      <c r="C140" s="532"/>
      <c r="D140" s="509"/>
      <c r="E140" s="160" t="s">
        <v>88</v>
      </c>
      <c r="F140" s="114">
        <v>0</v>
      </c>
      <c r="G140" s="512"/>
      <c r="H140" s="517"/>
      <c r="I140" s="319"/>
      <c r="J140" s="517"/>
      <c r="K140" s="537"/>
      <c r="L140" s="112"/>
      <c r="M140" s="115"/>
      <c r="N140" s="79"/>
      <c r="O140" s="79"/>
      <c r="P140" s="79"/>
      <c r="Q140" s="79"/>
      <c r="R140" s="79"/>
      <c r="S140" s="116"/>
      <c r="T140" s="35"/>
    </row>
    <row r="141" spans="1:20" ht="45" customHeight="1" x14ac:dyDescent="0.2">
      <c r="A141" s="35"/>
      <c r="B141" s="567">
        <v>19</v>
      </c>
      <c r="C141" s="564" t="s">
        <v>622</v>
      </c>
      <c r="D141" s="507" t="s">
        <v>72</v>
      </c>
      <c r="E141" s="99" t="s">
        <v>61</v>
      </c>
      <c r="F141" s="100"/>
      <c r="G141" s="545" t="str">
        <f>IF(AND(H122="No Answer",H126="No Answer",H129="No Answer",H132="No Answer",H135="No Answer",H138="No Answer"),"",(IF(OR(H122=0,H126=0,H129=0,H132=0,H135=0,H138=0),"d",(IF(SUM(H122:H138)=18,"a",(IF(AND((AND(H122&lt;&gt;"No Answer",H122&gt;=2)),(AND(H126&lt;&gt;"No Answer",H126&gt;=2)),(AND(H129&lt;&gt;"No Answer",H129&gt;=2)),(AND(H132&lt;&gt;"No Answer",H132&gt;=2)),(AND(H135&lt;&gt;"No Answer",H135&gt;=2)),(AND(H138&lt;&gt;"No Answer",H138&gt;=2))),"b",(IF(SUM((COUNTIF(G122,"")),(COUNTIF(G126,"")),(COUNTIF(G129,"")),(COUNTIF(G132,"")),(COUNTIF(G135,"")),(COUNTIF(G138,"")))&gt;0,"d","c")))))))))</f>
        <v/>
      </c>
      <c r="H141" s="535" t="str">
        <f>IF(G141="","No Answer",(IF(G141="a",3,(IF(G141="b",2,(IF(G141="c",1,(IF(G141="d",0)))))))))</f>
        <v>No Answer</v>
      </c>
      <c r="I141" s="317"/>
      <c r="J141" s="515" t="str">
        <f>IF(G141="","",H141)</f>
        <v/>
      </c>
      <c r="K141" s="535" t="str">
        <f>IF(H141="No Answer","",(IF(H141="","",(IF(H141&gt;=2,"Y","N")))))</f>
        <v/>
      </c>
      <c r="L141" s="551">
        <v>3</v>
      </c>
      <c r="M141" s="101" t="s">
        <v>13</v>
      </c>
      <c r="N141" s="102" t="s">
        <v>13</v>
      </c>
      <c r="O141" s="102" t="s">
        <v>13</v>
      </c>
      <c r="P141" s="102" t="s">
        <v>13</v>
      </c>
      <c r="Q141" s="102"/>
      <c r="R141" s="102"/>
      <c r="S141" s="103"/>
      <c r="T141" s="35"/>
    </row>
    <row r="142" spans="1:20" ht="138" customHeight="1" x14ac:dyDescent="0.2">
      <c r="A142" s="35"/>
      <c r="B142" s="568"/>
      <c r="C142" s="565"/>
      <c r="D142" s="508"/>
      <c r="E142" s="105" t="s">
        <v>322</v>
      </c>
      <c r="F142" s="106"/>
      <c r="G142" s="546"/>
      <c r="H142" s="536"/>
      <c r="I142" s="318"/>
      <c r="J142" s="516"/>
      <c r="K142" s="536"/>
      <c r="L142" s="541"/>
      <c r="M142" s="110"/>
      <c r="N142" s="77"/>
      <c r="O142" s="77"/>
      <c r="P142" s="77"/>
      <c r="Q142" s="77"/>
      <c r="R142" s="77"/>
      <c r="S142" s="111"/>
      <c r="T142" s="35"/>
    </row>
    <row r="143" spans="1:20" ht="60" x14ac:dyDescent="0.2">
      <c r="A143" s="35"/>
      <c r="B143" s="568"/>
      <c r="C143" s="565"/>
      <c r="D143" s="508"/>
      <c r="E143" s="105" t="s">
        <v>62</v>
      </c>
      <c r="F143" s="106"/>
      <c r="G143" s="546"/>
      <c r="H143" s="536"/>
      <c r="I143" s="318"/>
      <c r="J143" s="516"/>
      <c r="K143" s="536"/>
      <c r="L143" s="541"/>
      <c r="M143" s="110"/>
      <c r="N143" s="77"/>
      <c r="O143" s="77"/>
      <c r="P143" s="77"/>
      <c r="Q143" s="77"/>
      <c r="R143" s="77"/>
      <c r="S143" s="111"/>
      <c r="T143" s="35"/>
    </row>
    <row r="144" spans="1:20" ht="31" thickBot="1" x14ac:dyDescent="0.25">
      <c r="A144" s="35"/>
      <c r="B144" s="569"/>
      <c r="C144" s="566"/>
      <c r="D144" s="509"/>
      <c r="E144" s="113" t="s">
        <v>63</v>
      </c>
      <c r="F144" s="114"/>
      <c r="G144" s="547"/>
      <c r="H144" s="537"/>
      <c r="I144" s="319"/>
      <c r="J144" s="548"/>
      <c r="K144" s="537"/>
      <c r="L144" s="541"/>
      <c r="M144" s="110"/>
      <c r="N144" s="77"/>
      <c r="O144" s="77"/>
      <c r="P144" s="77"/>
      <c r="Q144" s="77"/>
      <c r="R144" s="77"/>
      <c r="S144" s="111"/>
      <c r="T144" s="35"/>
    </row>
    <row r="145" spans="1:20" ht="93" customHeight="1" x14ac:dyDescent="0.2">
      <c r="A145" s="35"/>
      <c r="B145" s="98">
        <v>20</v>
      </c>
      <c r="C145" s="523" t="s">
        <v>255</v>
      </c>
      <c r="D145" s="549" t="s">
        <v>300</v>
      </c>
      <c r="E145" s="99" t="s">
        <v>126</v>
      </c>
      <c r="F145" s="100">
        <v>3</v>
      </c>
      <c r="G145" s="510"/>
      <c r="H145" s="515" t="str">
        <f>IF(G145="","No Answer",(IF(G145="a",3,(IF(G145="b",3,(IF(G145="c",0,)))))))</f>
        <v>No Answer</v>
      </c>
      <c r="I145" s="317"/>
      <c r="J145" s="515" t="str">
        <f>IF(G145="","",H145)</f>
        <v/>
      </c>
      <c r="K145" s="535" t="str">
        <f>IF(H145="No Answer","",IF(H145&gt;=3,"Y","N"))</f>
        <v/>
      </c>
      <c r="L145" s="541">
        <v>3</v>
      </c>
      <c r="M145" s="101"/>
      <c r="N145" s="102" t="s">
        <v>92</v>
      </c>
      <c r="O145" s="102" t="s">
        <v>92</v>
      </c>
      <c r="P145" s="102" t="s">
        <v>92</v>
      </c>
      <c r="Q145" s="102"/>
      <c r="R145" s="102"/>
      <c r="S145" s="103" t="s">
        <v>92</v>
      </c>
      <c r="T145" s="35"/>
    </row>
    <row r="146" spans="1:20" ht="93" customHeight="1" x14ac:dyDescent="0.2">
      <c r="A146" s="35"/>
      <c r="B146" s="137"/>
      <c r="C146" s="524"/>
      <c r="D146" s="550"/>
      <c r="E146" s="159" t="s">
        <v>321</v>
      </c>
      <c r="F146" s="106">
        <v>3</v>
      </c>
      <c r="G146" s="511"/>
      <c r="H146" s="516"/>
      <c r="I146" s="318"/>
      <c r="J146" s="516"/>
      <c r="K146" s="536"/>
      <c r="L146" s="541"/>
      <c r="M146" s="110"/>
      <c r="N146" s="77"/>
      <c r="O146" s="77"/>
      <c r="P146" s="77"/>
      <c r="Q146" s="77"/>
      <c r="R146" s="77"/>
      <c r="S146" s="111"/>
      <c r="T146" s="35"/>
    </row>
    <row r="147" spans="1:20" ht="57" customHeight="1" x14ac:dyDescent="0.2">
      <c r="A147" s="35"/>
      <c r="B147" s="104"/>
      <c r="C147" s="524"/>
      <c r="D147" s="550"/>
      <c r="E147" s="164" t="s">
        <v>127</v>
      </c>
      <c r="F147" s="165">
        <v>0</v>
      </c>
      <c r="G147" s="511"/>
      <c r="H147" s="516"/>
      <c r="I147" s="318"/>
      <c r="J147" s="516"/>
      <c r="K147" s="536"/>
      <c r="L147" s="541"/>
      <c r="M147" s="110"/>
      <c r="N147" s="77"/>
      <c r="O147" s="77"/>
      <c r="P147" s="77"/>
      <c r="Q147" s="77"/>
      <c r="R147" s="77"/>
      <c r="S147" s="111"/>
      <c r="T147" s="35"/>
    </row>
    <row r="148" spans="1:20" x14ac:dyDescent="0.2">
      <c r="A148" s="35"/>
      <c r="B148" s="104"/>
      <c r="C148" s="524"/>
      <c r="D148" s="166" t="s">
        <v>128</v>
      </c>
      <c r="E148" s="167"/>
      <c r="F148" s="168"/>
      <c r="G148" s="511"/>
      <c r="H148" s="516"/>
      <c r="I148" s="318"/>
      <c r="J148" s="516"/>
      <c r="K148" s="536"/>
      <c r="L148" s="541"/>
      <c r="M148" s="110"/>
      <c r="N148" s="77"/>
      <c r="O148" s="77"/>
      <c r="P148" s="77"/>
      <c r="Q148" s="77"/>
      <c r="R148" s="77"/>
      <c r="S148" s="111"/>
      <c r="T148" s="35"/>
    </row>
    <row r="149" spans="1:20" x14ac:dyDescent="0.2">
      <c r="A149" s="35"/>
      <c r="B149" s="104"/>
      <c r="C149" s="524"/>
      <c r="D149" s="166" t="s">
        <v>129</v>
      </c>
      <c r="E149" s="167"/>
      <c r="F149" s="168"/>
      <c r="G149" s="511"/>
      <c r="H149" s="516"/>
      <c r="I149" s="325"/>
      <c r="J149" s="516"/>
      <c r="K149" s="536"/>
      <c r="L149" s="541"/>
      <c r="M149" s="110"/>
      <c r="N149" s="77"/>
      <c r="O149" s="77"/>
      <c r="P149" s="77"/>
      <c r="Q149" s="77"/>
      <c r="R149" s="77"/>
      <c r="S149" s="111"/>
      <c r="T149" s="35"/>
    </row>
    <row r="150" spans="1:20" ht="17" thickBot="1" x14ac:dyDescent="0.25">
      <c r="A150" s="35"/>
      <c r="B150" s="104"/>
      <c r="C150" s="532"/>
      <c r="D150" s="166" t="s">
        <v>130</v>
      </c>
      <c r="E150" s="167"/>
      <c r="F150" s="169"/>
      <c r="G150" s="512"/>
      <c r="H150" s="517"/>
      <c r="I150" s="326"/>
      <c r="J150" s="517"/>
      <c r="K150" s="537"/>
      <c r="L150" s="552"/>
      <c r="M150" s="110"/>
      <c r="N150" s="77"/>
      <c r="O150" s="77"/>
      <c r="P150" s="77"/>
      <c r="Q150" s="77"/>
      <c r="R150" s="77"/>
      <c r="S150" s="111"/>
      <c r="T150" s="35"/>
    </row>
    <row r="151" spans="1:20" ht="72" customHeight="1" x14ac:dyDescent="0.2">
      <c r="A151" s="35"/>
      <c r="B151" s="98">
        <v>21</v>
      </c>
      <c r="C151" s="523" t="s">
        <v>254</v>
      </c>
      <c r="D151" s="507" t="s">
        <v>131</v>
      </c>
      <c r="E151" s="99" t="s">
        <v>126</v>
      </c>
      <c r="F151" s="170">
        <v>3</v>
      </c>
      <c r="G151" s="510"/>
      <c r="H151" s="515" t="str">
        <f>IF(G151="","No Answer",(IF(G151="a",3,(IF(G151="b",3,(IF(G151="c",0,)))))))</f>
        <v>No Answer</v>
      </c>
      <c r="I151" s="317"/>
      <c r="J151" s="515" t="str">
        <f>IF(G151="","",H151)</f>
        <v/>
      </c>
      <c r="K151" s="535" t="str">
        <f>IF(H151="No Answer","",IF(H151&gt;=3,"Y","N"))</f>
        <v/>
      </c>
      <c r="L151" s="553">
        <v>3</v>
      </c>
      <c r="M151" s="101"/>
      <c r="N151" s="102"/>
      <c r="O151" s="102" t="s">
        <v>92</v>
      </c>
      <c r="P151" s="102" t="s">
        <v>92</v>
      </c>
      <c r="Q151" s="102" t="s">
        <v>92</v>
      </c>
      <c r="R151" s="102"/>
      <c r="S151" s="103" t="s">
        <v>92</v>
      </c>
      <c r="T151" s="35"/>
    </row>
    <row r="152" spans="1:20" ht="72" customHeight="1" x14ac:dyDescent="0.2">
      <c r="A152" s="35"/>
      <c r="B152" s="137"/>
      <c r="C152" s="524"/>
      <c r="D152" s="541"/>
      <c r="E152" s="159" t="s">
        <v>320</v>
      </c>
      <c r="F152" s="171">
        <v>3</v>
      </c>
      <c r="G152" s="511"/>
      <c r="H152" s="516"/>
      <c r="I152" s="318"/>
      <c r="J152" s="516"/>
      <c r="K152" s="536"/>
      <c r="L152" s="541"/>
      <c r="M152" s="110"/>
      <c r="N152" s="77"/>
      <c r="O152" s="77"/>
      <c r="P152" s="77"/>
      <c r="Q152" s="77"/>
      <c r="R152" s="77"/>
      <c r="S152" s="111"/>
      <c r="T152" s="35"/>
    </row>
    <row r="153" spans="1:20" ht="72" customHeight="1" thickBot="1" x14ac:dyDescent="0.25">
      <c r="A153" s="35"/>
      <c r="B153" s="112"/>
      <c r="C153" s="532"/>
      <c r="D153" s="542"/>
      <c r="E153" s="160" t="s">
        <v>132</v>
      </c>
      <c r="F153" s="172">
        <v>0</v>
      </c>
      <c r="G153" s="512"/>
      <c r="H153" s="517"/>
      <c r="I153" s="319"/>
      <c r="J153" s="517"/>
      <c r="K153" s="537"/>
      <c r="L153" s="552"/>
      <c r="M153" s="115"/>
      <c r="N153" s="79"/>
      <c r="O153" s="79"/>
      <c r="P153" s="79"/>
      <c r="Q153" s="79"/>
      <c r="R153" s="79"/>
      <c r="S153" s="116"/>
      <c r="T153" s="35"/>
    </row>
    <row r="154" spans="1:20" ht="24" x14ac:dyDescent="0.2">
      <c r="A154" s="35"/>
      <c r="B154" s="98">
        <v>22</v>
      </c>
      <c r="C154" s="523" t="s">
        <v>255</v>
      </c>
      <c r="D154" s="518" t="s">
        <v>133</v>
      </c>
      <c r="E154" s="99" t="s">
        <v>126</v>
      </c>
      <c r="F154" s="170">
        <v>3</v>
      </c>
      <c r="G154" s="510"/>
      <c r="H154" s="515" t="str">
        <f>IF(G154="","No Answer",(IF(G154="a",3,(IF(G154="b",3,(IF(G154="c",1,(IF(G154="d",0)))))))))</f>
        <v>No Answer</v>
      </c>
      <c r="I154" s="317"/>
      <c r="J154" s="515" t="str">
        <f>IF(G154="","",H154)</f>
        <v/>
      </c>
      <c r="K154" s="535" t="str">
        <f>IF(H154="No Answer","",IF(H154&gt;=1,"Y","N"))</f>
        <v/>
      </c>
      <c r="L154" s="553">
        <v>3</v>
      </c>
      <c r="M154" s="101"/>
      <c r="N154" s="102" t="s">
        <v>92</v>
      </c>
      <c r="O154" s="102" t="s">
        <v>92</v>
      </c>
      <c r="P154" s="102" t="s">
        <v>92</v>
      </c>
      <c r="Q154" s="102"/>
      <c r="R154" s="102"/>
      <c r="S154" s="103" t="s">
        <v>92</v>
      </c>
      <c r="T154" s="35"/>
    </row>
    <row r="155" spans="1:20" ht="30" x14ac:dyDescent="0.2">
      <c r="A155" s="35"/>
      <c r="B155" s="104"/>
      <c r="C155" s="524"/>
      <c r="D155" s="519"/>
      <c r="E155" s="105" t="s">
        <v>134</v>
      </c>
      <c r="F155" s="171">
        <v>3</v>
      </c>
      <c r="G155" s="511"/>
      <c r="H155" s="516"/>
      <c r="I155" s="318"/>
      <c r="J155" s="516"/>
      <c r="K155" s="536"/>
      <c r="L155" s="541"/>
      <c r="M155" s="107"/>
      <c r="N155" s="108"/>
      <c r="O155" s="108"/>
      <c r="P155" s="108"/>
      <c r="Q155" s="108"/>
      <c r="R155" s="108"/>
      <c r="S155" s="109"/>
      <c r="T155" s="35"/>
    </row>
    <row r="156" spans="1:20" ht="60" x14ac:dyDescent="0.2">
      <c r="A156" s="35"/>
      <c r="B156" s="104"/>
      <c r="C156" s="524"/>
      <c r="D156" s="519"/>
      <c r="E156" s="105" t="s">
        <v>318</v>
      </c>
      <c r="F156" s="171">
        <v>1</v>
      </c>
      <c r="G156" s="511"/>
      <c r="H156" s="516"/>
      <c r="I156" s="318"/>
      <c r="J156" s="516"/>
      <c r="K156" s="536"/>
      <c r="L156" s="541"/>
      <c r="M156" s="110"/>
      <c r="N156" s="77"/>
      <c r="O156" s="77"/>
      <c r="P156" s="77"/>
      <c r="Q156" s="77"/>
      <c r="R156" s="77"/>
      <c r="S156" s="111"/>
      <c r="T156" s="35"/>
    </row>
    <row r="157" spans="1:20" ht="31" thickBot="1" x14ac:dyDescent="0.25">
      <c r="A157" s="35"/>
      <c r="B157" s="112"/>
      <c r="C157" s="532"/>
      <c r="D157" s="520"/>
      <c r="E157" s="113" t="s">
        <v>135</v>
      </c>
      <c r="F157" s="172">
        <v>0</v>
      </c>
      <c r="G157" s="512"/>
      <c r="H157" s="517"/>
      <c r="I157" s="319"/>
      <c r="J157" s="517"/>
      <c r="K157" s="537"/>
      <c r="L157" s="552"/>
      <c r="M157" s="115"/>
      <c r="N157" s="79"/>
      <c r="O157" s="79"/>
      <c r="P157" s="79"/>
      <c r="Q157" s="79"/>
      <c r="R157" s="79"/>
      <c r="S157" s="116"/>
      <c r="T157" s="35"/>
    </row>
    <row r="158" spans="1:20" ht="24" x14ac:dyDescent="0.2">
      <c r="A158" s="35"/>
      <c r="B158" s="98">
        <v>23</v>
      </c>
      <c r="C158" s="523" t="s">
        <v>259</v>
      </c>
      <c r="D158" s="518" t="s">
        <v>136</v>
      </c>
      <c r="E158" s="99" t="s">
        <v>126</v>
      </c>
      <c r="F158" s="170">
        <v>3</v>
      </c>
      <c r="G158" s="510"/>
      <c r="H158" s="515" t="str">
        <f>IF(G158="","No Answer",(IF(G158="a",3,(IF(G158="b",3,(IF(G158="c",1,(IF(G158="d",0)))))))))</f>
        <v>No Answer</v>
      </c>
      <c r="I158" s="317"/>
      <c r="J158" s="515" t="str">
        <f>IF(G158="","",H158)</f>
        <v/>
      </c>
      <c r="K158" s="535" t="str">
        <f>IF(H158="No Answer","",IF(H158&gt;=1,"Y","N"))</f>
        <v/>
      </c>
      <c r="L158" s="553">
        <v>3</v>
      </c>
      <c r="M158" s="101"/>
      <c r="N158" s="102" t="s">
        <v>92</v>
      </c>
      <c r="O158" s="102" t="s">
        <v>92</v>
      </c>
      <c r="P158" s="102"/>
      <c r="Q158" s="102"/>
      <c r="R158" s="102"/>
      <c r="S158" s="103" t="s">
        <v>92</v>
      </c>
      <c r="T158" s="35"/>
    </row>
    <row r="159" spans="1:20" ht="15" x14ac:dyDescent="0.2">
      <c r="A159" s="35"/>
      <c r="B159" s="104"/>
      <c r="C159" s="524"/>
      <c r="D159" s="519"/>
      <c r="E159" s="105" t="s">
        <v>137</v>
      </c>
      <c r="F159" s="171">
        <v>3</v>
      </c>
      <c r="G159" s="511"/>
      <c r="H159" s="516"/>
      <c r="I159" s="318"/>
      <c r="J159" s="516"/>
      <c r="K159" s="536"/>
      <c r="L159" s="541"/>
      <c r="M159" s="107"/>
      <c r="N159" s="108"/>
      <c r="O159" s="108"/>
      <c r="P159" s="108"/>
      <c r="Q159" s="108"/>
      <c r="R159" s="108"/>
      <c r="S159" s="109"/>
      <c r="T159" s="35"/>
    </row>
    <row r="160" spans="1:20" ht="45" x14ac:dyDescent="0.2">
      <c r="A160" s="35"/>
      <c r="B160" s="104"/>
      <c r="C160" s="524"/>
      <c r="D160" s="519"/>
      <c r="E160" s="105" t="s">
        <v>319</v>
      </c>
      <c r="F160" s="171">
        <v>1</v>
      </c>
      <c r="G160" s="511"/>
      <c r="H160" s="516"/>
      <c r="I160" s="318"/>
      <c r="J160" s="516"/>
      <c r="K160" s="536"/>
      <c r="L160" s="541"/>
      <c r="M160" s="110"/>
      <c r="N160" s="77"/>
      <c r="O160" s="77"/>
      <c r="P160" s="77"/>
      <c r="Q160" s="77"/>
      <c r="R160" s="77"/>
      <c r="S160" s="111"/>
      <c r="T160" s="35"/>
    </row>
    <row r="161" spans="1:20" thickBot="1" x14ac:dyDescent="0.25">
      <c r="A161" s="35"/>
      <c r="B161" s="112"/>
      <c r="C161" s="532"/>
      <c r="D161" s="520"/>
      <c r="E161" s="113" t="s">
        <v>138</v>
      </c>
      <c r="F161" s="172">
        <v>0</v>
      </c>
      <c r="G161" s="512"/>
      <c r="H161" s="517"/>
      <c r="I161" s="319"/>
      <c r="J161" s="517"/>
      <c r="K161" s="537"/>
      <c r="L161" s="542"/>
      <c r="M161" s="115"/>
      <c r="N161" s="79"/>
      <c r="O161" s="79"/>
      <c r="P161" s="79"/>
      <c r="Q161" s="79"/>
      <c r="R161" s="79"/>
      <c r="S161" s="116"/>
      <c r="T161" s="35"/>
    </row>
    <row r="162" spans="1:20" ht="32" thickBot="1" x14ac:dyDescent="0.25">
      <c r="A162" s="95"/>
      <c r="B162" s="96" t="s">
        <v>202</v>
      </c>
      <c r="C162" s="173"/>
      <c r="D162" s="96"/>
      <c r="E162" s="96"/>
      <c r="F162" s="96"/>
      <c r="G162" s="120"/>
      <c r="H162" s="96"/>
      <c r="I162" s="96"/>
      <c r="J162" s="96"/>
      <c r="K162" s="96"/>
      <c r="L162" s="96"/>
      <c r="M162" s="96"/>
      <c r="N162" s="96"/>
      <c r="O162" s="96"/>
      <c r="P162" s="96"/>
      <c r="Q162" s="96"/>
      <c r="R162" s="96"/>
      <c r="S162" s="97"/>
      <c r="T162" s="35"/>
    </row>
    <row r="163" spans="1:20" ht="45" x14ac:dyDescent="0.2">
      <c r="A163" s="35"/>
      <c r="B163" s="98">
        <v>24</v>
      </c>
      <c r="C163" s="523" t="s">
        <v>243</v>
      </c>
      <c r="D163" s="507" t="s">
        <v>139</v>
      </c>
      <c r="E163" s="99" t="s">
        <v>140</v>
      </c>
      <c r="F163" s="170">
        <v>3</v>
      </c>
      <c r="G163" s="510"/>
      <c r="H163" s="515" t="str">
        <f>IF(G163="","No Answer",(IF(G163="a",3,(IF(G163="b",2,(IF(G163="c",0,)))))))</f>
        <v>No Answer</v>
      </c>
      <c r="I163" s="317"/>
      <c r="J163" s="515" t="str">
        <f>IF(G163="","",H163)</f>
        <v/>
      </c>
      <c r="K163" s="535" t="str">
        <f>IF(H163="No Answer","",IF(H163&gt;=2,"Y","N"))</f>
        <v/>
      </c>
      <c r="L163" s="551">
        <v>3</v>
      </c>
      <c r="M163" s="101" t="s">
        <v>92</v>
      </c>
      <c r="N163" s="102" t="s">
        <v>92</v>
      </c>
      <c r="O163" s="102"/>
      <c r="P163" s="102"/>
      <c r="Q163" s="102"/>
      <c r="R163" s="102"/>
      <c r="S163" s="103"/>
      <c r="T163" s="35"/>
    </row>
    <row r="164" spans="1:20" ht="75" x14ac:dyDescent="0.2">
      <c r="A164" s="35"/>
      <c r="B164" s="137"/>
      <c r="C164" s="524"/>
      <c r="D164" s="541"/>
      <c r="E164" s="159" t="s">
        <v>317</v>
      </c>
      <c r="F164" s="171">
        <v>2</v>
      </c>
      <c r="G164" s="511"/>
      <c r="H164" s="516"/>
      <c r="I164" s="318"/>
      <c r="J164" s="516"/>
      <c r="K164" s="536"/>
      <c r="L164" s="541"/>
      <c r="M164" s="110"/>
      <c r="N164" s="77"/>
      <c r="O164" s="77"/>
      <c r="P164" s="77"/>
      <c r="Q164" s="77"/>
      <c r="R164" s="77"/>
      <c r="S164" s="111"/>
      <c r="T164" s="35"/>
    </row>
    <row r="165" spans="1:20" thickBot="1" x14ac:dyDescent="0.25">
      <c r="A165" s="35"/>
      <c r="B165" s="112"/>
      <c r="C165" s="532"/>
      <c r="D165" s="542"/>
      <c r="E165" s="160" t="s">
        <v>37</v>
      </c>
      <c r="F165" s="172">
        <v>0</v>
      </c>
      <c r="G165" s="512"/>
      <c r="H165" s="517"/>
      <c r="I165" s="319"/>
      <c r="J165" s="517"/>
      <c r="K165" s="537"/>
      <c r="L165" s="552"/>
      <c r="M165" s="115"/>
      <c r="N165" s="79"/>
      <c r="O165" s="79"/>
      <c r="P165" s="79"/>
      <c r="Q165" s="79"/>
      <c r="R165" s="79"/>
      <c r="S165" s="116"/>
      <c r="T165" s="35"/>
    </row>
    <row r="166" spans="1:20" ht="55.5" customHeight="1" x14ac:dyDescent="0.2">
      <c r="A166" s="35"/>
      <c r="B166" s="98">
        <v>25</v>
      </c>
      <c r="C166" s="523" t="s">
        <v>260</v>
      </c>
      <c r="D166" s="507" t="s">
        <v>141</v>
      </c>
      <c r="E166" s="99" t="s">
        <v>315</v>
      </c>
      <c r="F166" s="170">
        <v>3</v>
      </c>
      <c r="G166" s="510"/>
      <c r="H166" s="515" t="str">
        <f>IF(G166="","No Answer",(IF(G166="a",3,(IF(G163="b",0,)))))</f>
        <v>No Answer</v>
      </c>
      <c r="I166" s="317"/>
      <c r="J166" s="515" t="str">
        <f>IF(G166="","",H166)</f>
        <v/>
      </c>
      <c r="K166" s="535" t="str">
        <f>IF(H166="No Answer","",IF(H166&gt;=3,"Y","N"))</f>
        <v/>
      </c>
      <c r="L166" s="553">
        <v>3</v>
      </c>
      <c r="M166" s="101"/>
      <c r="N166" s="102" t="s">
        <v>92</v>
      </c>
      <c r="O166" s="102"/>
      <c r="P166" s="102"/>
      <c r="Q166" s="102"/>
      <c r="R166" s="102"/>
      <c r="S166" s="103"/>
      <c r="T166" s="35"/>
    </row>
    <row r="167" spans="1:20" ht="55.5" customHeight="1" thickBot="1" x14ac:dyDescent="0.25">
      <c r="A167" s="35"/>
      <c r="B167" s="112"/>
      <c r="C167" s="532"/>
      <c r="D167" s="542"/>
      <c r="E167" s="159" t="s">
        <v>142</v>
      </c>
      <c r="F167" s="172">
        <v>0</v>
      </c>
      <c r="G167" s="512"/>
      <c r="H167" s="517"/>
      <c r="I167" s="319"/>
      <c r="J167" s="517"/>
      <c r="K167" s="537"/>
      <c r="L167" s="552"/>
      <c r="M167" s="115"/>
      <c r="N167" s="79"/>
      <c r="O167" s="79"/>
      <c r="P167" s="79"/>
      <c r="Q167" s="79"/>
      <c r="R167" s="79"/>
      <c r="S167" s="116"/>
      <c r="T167" s="35"/>
    </row>
    <row r="168" spans="1:20" ht="75" customHeight="1" x14ac:dyDescent="0.2">
      <c r="A168" s="35"/>
      <c r="B168" s="98">
        <v>26</v>
      </c>
      <c r="C168" s="523" t="s">
        <v>261</v>
      </c>
      <c r="D168" s="518" t="s">
        <v>143</v>
      </c>
      <c r="E168" s="99" t="s">
        <v>144</v>
      </c>
      <c r="F168" s="170">
        <v>3</v>
      </c>
      <c r="G168" s="510"/>
      <c r="H168" s="515" t="str">
        <f>IF(G168="","No Answer",(IF(G168="a",3,(IF(G168="b",3,(IF(G168="c",2,(IF(G168="d",0)))))))))</f>
        <v>No Answer</v>
      </c>
      <c r="I168" s="317"/>
      <c r="J168" s="515" t="str">
        <f>IF(G168="","",H168)</f>
        <v/>
      </c>
      <c r="K168" s="535" t="str">
        <f>IF(H168="No Answer","",IF(H168&gt;=2,"Y","N"))</f>
        <v/>
      </c>
      <c r="L168" s="553">
        <v>3</v>
      </c>
      <c r="M168" s="101" t="s">
        <v>92</v>
      </c>
      <c r="N168" s="102" t="s">
        <v>92</v>
      </c>
      <c r="O168" s="102"/>
      <c r="P168" s="102"/>
      <c r="Q168" s="102"/>
      <c r="R168" s="102"/>
      <c r="S168" s="103"/>
      <c r="T168" s="35"/>
    </row>
    <row r="169" spans="1:20" ht="75" customHeight="1" x14ac:dyDescent="0.2">
      <c r="A169" s="35"/>
      <c r="B169" s="104"/>
      <c r="C169" s="524"/>
      <c r="D169" s="519"/>
      <c r="E169" s="105" t="s">
        <v>145</v>
      </c>
      <c r="F169" s="171">
        <v>3</v>
      </c>
      <c r="G169" s="511"/>
      <c r="H169" s="516"/>
      <c r="I169" s="318"/>
      <c r="J169" s="516"/>
      <c r="K169" s="536"/>
      <c r="L169" s="541"/>
      <c r="M169" s="107"/>
      <c r="N169" s="108"/>
      <c r="O169" s="108"/>
      <c r="P169" s="108"/>
      <c r="Q169" s="108"/>
      <c r="R169" s="108"/>
      <c r="S169" s="109"/>
      <c r="T169" s="35"/>
    </row>
    <row r="170" spans="1:20" ht="75" customHeight="1" x14ac:dyDescent="0.2">
      <c r="A170" s="35"/>
      <c r="B170" s="104"/>
      <c r="C170" s="524"/>
      <c r="D170" s="519"/>
      <c r="E170" s="105" t="s">
        <v>316</v>
      </c>
      <c r="F170" s="171">
        <v>2</v>
      </c>
      <c r="G170" s="511"/>
      <c r="H170" s="516"/>
      <c r="I170" s="318"/>
      <c r="J170" s="516"/>
      <c r="K170" s="536"/>
      <c r="L170" s="541"/>
      <c r="M170" s="110"/>
      <c r="N170" s="77"/>
      <c r="O170" s="77"/>
      <c r="P170" s="77"/>
      <c r="Q170" s="77"/>
      <c r="R170" s="77"/>
      <c r="S170" s="111"/>
      <c r="T170" s="35"/>
    </row>
    <row r="171" spans="1:20" ht="75" customHeight="1" thickBot="1" x14ac:dyDescent="0.25">
      <c r="A171" s="35"/>
      <c r="B171" s="112"/>
      <c r="C171" s="532"/>
      <c r="D171" s="520"/>
      <c r="E171" s="113" t="s">
        <v>146</v>
      </c>
      <c r="F171" s="172">
        <v>0</v>
      </c>
      <c r="G171" s="512"/>
      <c r="H171" s="517"/>
      <c r="I171" s="319"/>
      <c r="J171" s="517"/>
      <c r="K171" s="537"/>
      <c r="L171" s="542"/>
      <c r="M171" s="115"/>
      <c r="N171" s="79"/>
      <c r="O171" s="79"/>
      <c r="P171" s="79"/>
      <c r="Q171" s="79"/>
      <c r="R171" s="79"/>
      <c r="S171" s="116"/>
      <c r="T171" s="35"/>
    </row>
    <row r="172" spans="1:20" ht="24" x14ac:dyDescent="0.2">
      <c r="A172" s="35"/>
      <c r="B172" s="98">
        <v>27</v>
      </c>
      <c r="C172" s="150" t="s">
        <v>239</v>
      </c>
      <c r="D172" s="507" t="s">
        <v>147</v>
      </c>
      <c r="E172" s="99" t="s">
        <v>587</v>
      </c>
      <c r="F172" s="170">
        <v>3</v>
      </c>
      <c r="G172" s="510"/>
      <c r="H172" s="515" t="str">
        <f>IF(G172="","No Answer",IF(E36="no","Not applicable",(IF(G172="a","Not applicable",(IF(G172="b",3,(IF(G172="c",2,(IF(G172="d",1,(IF(G172="e",0,"NA"))))))))))))</f>
        <v>No Answer</v>
      </c>
      <c r="I172" s="317"/>
      <c r="J172" s="515" t="str">
        <f>IF($E$36="On","Not Applicable",(IF(H172="no answer","",H172)))</f>
        <v/>
      </c>
      <c r="K172" s="535" t="str">
        <f>IF(H172="No Answer","",IF(H172&gt;=1,"Y","N"))</f>
        <v/>
      </c>
      <c r="L172" s="551">
        <v>3</v>
      </c>
      <c r="M172" s="101" t="s">
        <v>92</v>
      </c>
      <c r="N172" s="102" t="s">
        <v>92</v>
      </c>
      <c r="O172" s="102"/>
      <c r="P172" s="102"/>
      <c r="Q172" s="102"/>
      <c r="R172" s="102"/>
      <c r="S172" s="103"/>
      <c r="T172" s="35"/>
    </row>
    <row r="173" spans="1:20" s="212" customFormat="1" ht="24" x14ac:dyDescent="0.2">
      <c r="A173" s="211"/>
      <c r="B173" s="299"/>
      <c r="C173" s="151"/>
      <c r="D173" s="508"/>
      <c r="E173" s="105" t="s">
        <v>583</v>
      </c>
      <c r="F173" s="301"/>
      <c r="G173" s="511"/>
      <c r="H173" s="516"/>
      <c r="I173" s="323"/>
      <c r="J173" s="516"/>
      <c r="K173" s="536"/>
      <c r="L173" s="541"/>
      <c r="M173" s="110"/>
      <c r="N173" s="77"/>
      <c r="O173" s="77"/>
      <c r="P173" s="77"/>
      <c r="Q173" s="77"/>
      <c r="R173" s="77"/>
      <c r="S173" s="111"/>
      <c r="T173" s="211"/>
    </row>
    <row r="174" spans="1:20" ht="105" x14ac:dyDescent="0.2">
      <c r="A174" s="35"/>
      <c r="B174" s="104"/>
      <c r="C174" s="151"/>
      <c r="D174" s="508"/>
      <c r="E174" s="105" t="s">
        <v>584</v>
      </c>
      <c r="F174" s="171">
        <v>2</v>
      </c>
      <c r="G174" s="511"/>
      <c r="H174" s="516"/>
      <c r="I174" s="318"/>
      <c r="J174" s="516"/>
      <c r="K174" s="536"/>
      <c r="L174" s="541"/>
      <c r="M174" s="154" t="s">
        <v>106</v>
      </c>
      <c r="N174" s="174"/>
      <c r="O174" s="174"/>
      <c r="P174" s="174"/>
      <c r="Q174" s="174"/>
      <c r="R174" s="174"/>
      <c r="S174" s="175"/>
      <c r="T174" s="35"/>
    </row>
    <row r="175" spans="1:20" ht="105" x14ac:dyDescent="0.2">
      <c r="A175" s="35"/>
      <c r="B175" s="104"/>
      <c r="C175" s="562" t="s">
        <v>302</v>
      </c>
      <c r="D175" s="508"/>
      <c r="E175" s="105" t="s">
        <v>585</v>
      </c>
      <c r="F175" s="171">
        <v>1</v>
      </c>
      <c r="G175" s="511"/>
      <c r="H175" s="516"/>
      <c r="I175" s="318"/>
      <c r="J175" s="516"/>
      <c r="K175" s="536"/>
      <c r="L175" s="541"/>
      <c r="M175" s="110"/>
      <c r="N175" s="77"/>
      <c r="O175" s="77"/>
      <c r="P175" s="77"/>
      <c r="Q175" s="77"/>
      <c r="R175" s="77"/>
      <c r="S175" s="111"/>
      <c r="T175" s="35"/>
    </row>
    <row r="176" spans="1:20" ht="15.75" customHeight="1" thickBot="1" x14ac:dyDescent="0.25">
      <c r="A176" s="35"/>
      <c r="B176" s="104"/>
      <c r="C176" s="563"/>
      <c r="D176" s="509"/>
      <c r="E176" s="113" t="s">
        <v>586</v>
      </c>
      <c r="F176" s="172">
        <v>0</v>
      </c>
      <c r="G176" s="512"/>
      <c r="H176" s="517"/>
      <c r="I176" s="319"/>
      <c r="J176" s="517"/>
      <c r="K176" s="537"/>
      <c r="L176" s="541"/>
      <c r="M176" s="110"/>
      <c r="N176" s="77"/>
      <c r="O176" s="77"/>
      <c r="P176" s="77"/>
      <c r="Q176" s="77"/>
      <c r="R176" s="77"/>
      <c r="S176" s="111"/>
      <c r="T176" s="35"/>
    </row>
    <row r="177" spans="1:20" ht="52.5" customHeight="1" x14ac:dyDescent="0.2">
      <c r="A177" s="35"/>
      <c r="B177" s="98">
        <v>28</v>
      </c>
      <c r="C177" s="150" t="s">
        <v>262</v>
      </c>
      <c r="D177" s="507" t="s">
        <v>150</v>
      </c>
      <c r="E177" s="105" t="s">
        <v>591</v>
      </c>
      <c r="F177" s="170">
        <v>3</v>
      </c>
      <c r="G177" s="510"/>
      <c r="H177" s="515" t="str">
        <f>IF(G177="","No Answer",IF(E37="no","Not applicable",(IF(G177="a","Not applicable",(IF(G177="b",3,(IF(G177="c",2,(IF(G177="d",1,(IF(G177="e",0,"NA"))))))))))))</f>
        <v>No Answer</v>
      </c>
      <c r="I177" s="317"/>
      <c r="J177" s="515" t="str">
        <f>IF($E$37="On","Not Applicable",(IF(H177="no answer","",H177)))</f>
        <v/>
      </c>
      <c r="K177" s="535" t="str">
        <f>IF(H177="No Answer","",IF(H177&gt;=1,"Y","N"))</f>
        <v/>
      </c>
      <c r="L177" s="551">
        <v>3</v>
      </c>
      <c r="M177" s="101"/>
      <c r="N177" s="102" t="s">
        <v>13</v>
      </c>
      <c r="O177" s="102" t="s">
        <v>13</v>
      </c>
      <c r="P177" s="102"/>
      <c r="Q177" s="102"/>
      <c r="R177" s="102"/>
      <c r="S177" s="103" t="s">
        <v>13</v>
      </c>
      <c r="T177" s="35"/>
    </row>
    <row r="178" spans="1:20" s="212" customFormat="1" ht="52.5" customHeight="1" x14ac:dyDescent="0.2">
      <c r="A178" s="211"/>
      <c r="B178" s="299"/>
      <c r="C178" s="151"/>
      <c r="D178" s="508"/>
      <c r="E178" s="105" t="s">
        <v>590</v>
      </c>
      <c r="F178" s="301"/>
      <c r="G178" s="511"/>
      <c r="H178" s="516"/>
      <c r="I178" s="323"/>
      <c r="J178" s="516"/>
      <c r="K178" s="536"/>
      <c r="L178" s="541"/>
      <c r="M178" s="110"/>
      <c r="N178" s="77"/>
      <c r="O178" s="77"/>
      <c r="P178" s="77"/>
      <c r="Q178" s="77"/>
      <c r="R178" s="77"/>
      <c r="S178" s="111"/>
      <c r="T178" s="211"/>
    </row>
    <row r="179" spans="1:20" ht="52.5" customHeight="1" x14ac:dyDescent="0.2">
      <c r="A179" s="35"/>
      <c r="B179" s="104"/>
      <c r="C179" s="151"/>
      <c r="D179" s="508"/>
      <c r="E179" s="105" t="s">
        <v>592</v>
      </c>
      <c r="F179" s="171">
        <v>2</v>
      </c>
      <c r="G179" s="511"/>
      <c r="H179" s="516"/>
      <c r="I179" s="318"/>
      <c r="J179" s="516"/>
      <c r="K179" s="536"/>
      <c r="L179" s="541"/>
      <c r="M179" s="154" t="s">
        <v>106</v>
      </c>
      <c r="N179" s="174"/>
      <c r="O179" s="174"/>
      <c r="P179" s="174"/>
      <c r="Q179" s="174"/>
      <c r="R179" s="174"/>
      <c r="S179" s="175"/>
      <c r="T179" s="35"/>
    </row>
    <row r="180" spans="1:20" ht="52.5" customHeight="1" x14ac:dyDescent="0.2">
      <c r="A180" s="35"/>
      <c r="B180" s="104"/>
      <c r="C180" s="562" t="s">
        <v>302</v>
      </c>
      <c r="D180" s="508"/>
      <c r="E180" s="105" t="s">
        <v>593</v>
      </c>
      <c r="F180" s="171">
        <v>1</v>
      </c>
      <c r="G180" s="511"/>
      <c r="H180" s="516"/>
      <c r="I180" s="318"/>
      <c r="J180" s="516"/>
      <c r="K180" s="536"/>
      <c r="L180" s="541"/>
      <c r="M180" s="110"/>
      <c r="N180" s="77"/>
      <c r="O180" s="77"/>
      <c r="P180" s="77"/>
      <c r="Q180" s="77"/>
      <c r="R180" s="77"/>
      <c r="S180" s="111"/>
      <c r="T180" s="35"/>
    </row>
    <row r="181" spans="1:20" ht="52.5" customHeight="1" thickBot="1" x14ac:dyDescent="0.25">
      <c r="A181" s="35"/>
      <c r="B181" s="104"/>
      <c r="C181" s="563"/>
      <c r="D181" s="508"/>
      <c r="E181" s="113" t="s">
        <v>594</v>
      </c>
      <c r="F181" s="171">
        <v>0</v>
      </c>
      <c r="G181" s="511"/>
      <c r="H181" s="516"/>
      <c r="I181" s="318"/>
      <c r="J181" s="516"/>
      <c r="K181" s="536"/>
      <c r="L181" s="541"/>
      <c r="M181" s="110"/>
      <c r="N181" s="77"/>
      <c r="O181" s="77"/>
      <c r="P181" s="77"/>
      <c r="Q181" s="77"/>
      <c r="R181" s="77"/>
      <c r="S181" s="111"/>
      <c r="T181" s="35"/>
    </row>
    <row r="182" spans="1:20" ht="60" x14ac:dyDescent="0.2">
      <c r="A182" s="35"/>
      <c r="B182" s="98">
        <v>29</v>
      </c>
      <c r="C182" s="523" t="s">
        <v>263</v>
      </c>
      <c r="D182" s="507" t="s">
        <v>151</v>
      </c>
      <c r="E182" s="99" t="s">
        <v>148</v>
      </c>
      <c r="F182" s="170">
        <v>3</v>
      </c>
      <c r="G182" s="510"/>
      <c r="H182" s="515" t="str">
        <f>IF(G182="","No Answer",(IF(G182="a",3,(IF(G182="b",1,(IF(G182="c",0,)))))))</f>
        <v>No Answer</v>
      </c>
      <c r="I182" s="317"/>
      <c r="J182" s="515" t="str">
        <f>IF(G182="","",H182)</f>
        <v/>
      </c>
      <c r="K182" s="535" t="str">
        <f>IF(H182="No Answer","",IF(H182&gt;=1,"Y","N"))</f>
        <v/>
      </c>
      <c r="L182" s="551">
        <v>3</v>
      </c>
      <c r="M182" s="101"/>
      <c r="N182" s="102"/>
      <c r="O182" s="102" t="s">
        <v>92</v>
      </c>
      <c r="P182" s="102"/>
      <c r="Q182" s="102" t="s">
        <v>92</v>
      </c>
      <c r="R182" s="102" t="s">
        <v>92</v>
      </c>
      <c r="S182" s="103"/>
      <c r="T182" s="35"/>
    </row>
    <row r="183" spans="1:20" ht="105" x14ac:dyDescent="0.2">
      <c r="A183" s="35"/>
      <c r="B183" s="137"/>
      <c r="C183" s="524"/>
      <c r="D183" s="541"/>
      <c r="E183" s="159" t="s">
        <v>314</v>
      </c>
      <c r="F183" s="171">
        <v>1</v>
      </c>
      <c r="G183" s="511"/>
      <c r="H183" s="516"/>
      <c r="I183" s="318"/>
      <c r="J183" s="516"/>
      <c r="K183" s="536"/>
      <c r="L183" s="541"/>
      <c r="M183" s="110"/>
      <c r="N183" s="77"/>
      <c r="O183" s="77"/>
      <c r="P183" s="77"/>
      <c r="Q183" s="77"/>
      <c r="R183" s="77"/>
      <c r="S183" s="111"/>
      <c r="T183" s="35"/>
    </row>
    <row r="184" spans="1:20" thickBot="1" x14ac:dyDescent="0.25">
      <c r="A184" s="35"/>
      <c r="B184" s="112"/>
      <c r="C184" s="532"/>
      <c r="D184" s="542"/>
      <c r="E184" s="160" t="s">
        <v>149</v>
      </c>
      <c r="F184" s="172">
        <v>0</v>
      </c>
      <c r="G184" s="512"/>
      <c r="H184" s="517"/>
      <c r="I184" s="319"/>
      <c r="J184" s="517"/>
      <c r="K184" s="537"/>
      <c r="L184" s="552"/>
      <c r="M184" s="115"/>
      <c r="N184" s="79"/>
      <c r="O184" s="79"/>
      <c r="P184" s="79"/>
      <c r="Q184" s="79"/>
      <c r="R184" s="79"/>
      <c r="S184" s="116"/>
      <c r="T184" s="35"/>
    </row>
    <row r="185" spans="1:20" ht="59.25" customHeight="1" x14ac:dyDescent="0.2">
      <c r="A185" s="35"/>
      <c r="B185" s="98">
        <v>30</v>
      </c>
      <c r="C185" s="523" t="s">
        <v>264</v>
      </c>
      <c r="D185" s="507" t="s">
        <v>158</v>
      </c>
      <c r="E185" s="99" t="s">
        <v>152</v>
      </c>
      <c r="F185" s="170">
        <v>3</v>
      </c>
      <c r="G185" s="510"/>
      <c r="H185" s="515" t="str">
        <f>IF(G185="","No Answer",(IF(G185="a",3,(IF(G185="b",1,(IF(G185="c",0,)))))))</f>
        <v>No Answer</v>
      </c>
      <c r="I185" s="317"/>
      <c r="J185" s="515" t="str">
        <f>IF(G185="","",H185)</f>
        <v/>
      </c>
      <c r="K185" s="535" t="str">
        <f>IF(H185="No Answer","",IF(H185&gt;=1,"Y","N"))</f>
        <v/>
      </c>
      <c r="L185" s="553">
        <v>3</v>
      </c>
      <c r="M185" s="101"/>
      <c r="N185" s="102"/>
      <c r="O185" s="102" t="s">
        <v>92</v>
      </c>
      <c r="P185" s="102"/>
      <c r="Q185" s="102" t="s">
        <v>92</v>
      </c>
      <c r="R185" s="102" t="s">
        <v>92</v>
      </c>
      <c r="S185" s="103"/>
      <c r="T185" s="35"/>
    </row>
    <row r="186" spans="1:20" ht="84" customHeight="1" x14ac:dyDescent="0.2">
      <c r="A186" s="35"/>
      <c r="B186" s="137"/>
      <c r="C186" s="524"/>
      <c r="D186" s="541"/>
      <c r="E186" s="159" t="s">
        <v>313</v>
      </c>
      <c r="F186" s="171">
        <v>1</v>
      </c>
      <c r="G186" s="511"/>
      <c r="H186" s="516"/>
      <c r="I186" s="318"/>
      <c r="J186" s="516"/>
      <c r="K186" s="536"/>
      <c r="L186" s="541"/>
      <c r="M186" s="110"/>
      <c r="N186" s="77"/>
      <c r="O186" s="77"/>
      <c r="P186" s="77"/>
      <c r="Q186" s="77"/>
      <c r="R186" s="77"/>
      <c r="S186" s="111"/>
      <c r="T186" s="35"/>
    </row>
    <row r="187" spans="1:20" ht="59.25" customHeight="1" thickBot="1" x14ac:dyDescent="0.25">
      <c r="A187" s="35"/>
      <c r="B187" s="104"/>
      <c r="C187" s="532"/>
      <c r="D187" s="541"/>
      <c r="E187" s="164" t="s">
        <v>153</v>
      </c>
      <c r="F187" s="172">
        <v>0</v>
      </c>
      <c r="G187" s="511"/>
      <c r="H187" s="516"/>
      <c r="I187" s="325"/>
      <c r="J187" s="516"/>
      <c r="K187" s="536"/>
      <c r="L187" s="542"/>
      <c r="M187" s="110"/>
      <c r="N187" s="77"/>
      <c r="O187" s="77"/>
      <c r="P187" s="77"/>
      <c r="Q187" s="77"/>
      <c r="R187" s="77"/>
      <c r="S187" s="111"/>
      <c r="T187" s="35"/>
    </row>
    <row r="188" spans="1:20" ht="34.5" customHeight="1" thickBot="1" x14ac:dyDescent="0.25">
      <c r="A188" s="95"/>
      <c r="B188" s="96" t="s">
        <v>159</v>
      </c>
      <c r="C188" s="173"/>
      <c r="D188" s="96"/>
      <c r="E188" s="96"/>
      <c r="F188" s="96"/>
      <c r="G188" s="120"/>
      <c r="H188" s="96"/>
      <c r="I188" s="96"/>
      <c r="J188" s="96"/>
      <c r="K188" s="96"/>
      <c r="L188" s="96"/>
      <c r="M188" s="96"/>
      <c r="N188" s="96"/>
      <c r="O188" s="96"/>
      <c r="P188" s="96"/>
      <c r="Q188" s="96"/>
      <c r="R188" s="96"/>
      <c r="S188" s="97"/>
      <c r="T188" s="35"/>
    </row>
    <row r="189" spans="1:20" ht="126.75" customHeight="1" thickBot="1" x14ac:dyDescent="0.25">
      <c r="A189" s="95"/>
      <c r="B189" s="137">
        <v>31</v>
      </c>
      <c r="C189" s="559" t="s">
        <v>265</v>
      </c>
      <c r="D189" s="519" t="s">
        <v>157</v>
      </c>
      <c r="E189" s="105" t="s">
        <v>154</v>
      </c>
      <c r="F189" s="100">
        <v>2</v>
      </c>
      <c r="G189" s="511"/>
      <c r="H189" s="516" t="str">
        <f>IF(G189="","No Answer",(IF(G189="a",2,(IF(G189="b",2,(IF(G189="c",1,(IF(G189="d",0)))))))))</f>
        <v>No Answer</v>
      </c>
      <c r="I189" s="323"/>
      <c r="J189" s="516" t="str">
        <f>IF(G189="","",H189)</f>
        <v/>
      </c>
      <c r="K189" s="536" t="str">
        <f>IF(H189="No Answer","",IF(H189&gt;=1,"Y","N"))</f>
        <v/>
      </c>
      <c r="L189" s="551">
        <v>2</v>
      </c>
      <c r="M189" s="123"/>
      <c r="N189" s="124"/>
      <c r="O189" s="124"/>
      <c r="P189" s="124"/>
      <c r="Q189" s="124"/>
      <c r="R189" s="124"/>
      <c r="S189" s="125" t="s">
        <v>92</v>
      </c>
      <c r="T189" s="35"/>
    </row>
    <row r="190" spans="1:20" ht="45.75" customHeight="1" thickBot="1" x14ac:dyDescent="0.25">
      <c r="A190" s="95"/>
      <c r="B190" s="104"/>
      <c r="C190" s="560"/>
      <c r="D190" s="519"/>
      <c r="E190" s="105" t="s">
        <v>155</v>
      </c>
      <c r="F190" s="106">
        <v>2</v>
      </c>
      <c r="G190" s="511"/>
      <c r="H190" s="516"/>
      <c r="I190" s="318"/>
      <c r="J190" s="516"/>
      <c r="K190" s="536"/>
      <c r="L190" s="541"/>
      <c r="M190" s="107"/>
      <c r="N190" s="108"/>
      <c r="O190" s="108"/>
      <c r="P190" s="108"/>
      <c r="Q190" s="108"/>
      <c r="R190" s="108"/>
      <c r="S190" s="109"/>
      <c r="T190" s="35"/>
    </row>
    <row r="191" spans="1:20" ht="76" thickBot="1" x14ac:dyDescent="0.25">
      <c r="A191" s="95"/>
      <c r="B191" s="104"/>
      <c r="C191" s="560"/>
      <c r="D191" s="519"/>
      <c r="E191" s="105" t="s">
        <v>312</v>
      </c>
      <c r="F191" s="106">
        <v>1</v>
      </c>
      <c r="G191" s="511"/>
      <c r="H191" s="516"/>
      <c r="I191" s="318"/>
      <c r="J191" s="516"/>
      <c r="K191" s="536"/>
      <c r="L191" s="541"/>
      <c r="M191" s="110"/>
      <c r="N191" s="77"/>
      <c r="O191" s="77"/>
      <c r="P191" s="77"/>
      <c r="Q191" s="77"/>
      <c r="R191" s="77"/>
      <c r="S191" s="111"/>
      <c r="T191" s="35"/>
    </row>
    <row r="192" spans="1:20" ht="31" thickBot="1" x14ac:dyDescent="0.25">
      <c r="A192" s="95"/>
      <c r="B192" s="112"/>
      <c r="C192" s="561"/>
      <c r="D192" s="520"/>
      <c r="E192" s="113" t="s">
        <v>156</v>
      </c>
      <c r="F192" s="114">
        <v>0</v>
      </c>
      <c r="G192" s="512"/>
      <c r="H192" s="517"/>
      <c r="I192" s="319"/>
      <c r="J192" s="517"/>
      <c r="K192" s="537"/>
      <c r="L192" s="542"/>
      <c r="M192" s="115"/>
      <c r="N192" s="79"/>
      <c r="O192" s="79"/>
      <c r="P192" s="79"/>
      <c r="Q192" s="79"/>
      <c r="R192" s="79"/>
      <c r="S192" s="116"/>
      <c r="T192" s="35"/>
    </row>
    <row r="193" spans="1:20" ht="30.75" customHeight="1" thickBot="1" x14ac:dyDescent="0.25">
      <c r="A193" s="95"/>
      <c r="B193" s="98">
        <v>32</v>
      </c>
      <c r="C193" s="559" t="s">
        <v>266</v>
      </c>
      <c r="D193" s="507" t="s">
        <v>161</v>
      </c>
      <c r="E193" s="99" t="s">
        <v>162</v>
      </c>
      <c r="F193" s="100">
        <v>2</v>
      </c>
      <c r="G193" s="510"/>
      <c r="H193" s="515" t="str">
        <f>IF(G193="","No Answer",(IF(G193="a",2,(IF(G193="b",1,(IF(G193="c",0,)))))))</f>
        <v>No Answer</v>
      </c>
      <c r="I193" s="317"/>
      <c r="J193" s="515" t="str">
        <f>IF(G193="","",H193)</f>
        <v/>
      </c>
      <c r="K193" s="535" t="str">
        <f>IF(H193="No Answer","",IF(H193&gt;=1,"Y","N"))</f>
        <v/>
      </c>
      <c r="L193" s="551">
        <v>2</v>
      </c>
      <c r="M193" s="101"/>
      <c r="N193" s="102"/>
      <c r="O193" s="102"/>
      <c r="P193" s="102"/>
      <c r="Q193" s="102"/>
      <c r="R193" s="102"/>
      <c r="S193" s="103" t="s">
        <v>92</v>
      </c>
      <c r="T193" s="35"/>
    </row>
    <row r="194" spans="1:20" ht="46" thickBot="1" x14ac:dyDescent="0.25">
      <c r="A194" s="95"/>
      <c r="B194" s="137"/>
      <c r="C194" s="560"/>
      <c r="D194" s="541"/>
      <c r="E194" s="159" t="s">
        <v>311</v>
      </c>
      <c r="F194" s="106">
        <v>1</v>
      </c>
      <c r="G194" s="511"/>
      <c r="H194" s="516"/>
      <c r="I194" s="318"/>
      <c r="J194" s="516"/>
      <c r="K194" s="536"/>
      <c r="L194" s="541"/>
      <c r="M194" s="110"/>
      <c r="N194" s="77"/>
      <c r="O194" s="77"/>
      <c r="P194" s="77"/>
      <c r="Q194" s="77"/>
      <c r="R194" s="77"/>
      <c r="S194" s="111"/>
      <c r="T194" s="35"/>
    </row>
    <row r="195" spans="1:20" thickBot="1" x14ac:dyDescent="0.25">
      <c r="A195" s="95"/>
      <c r="B195" s="112"/>
      <c r="C195" s="561"/>
      <c r="D195" s="542"/>
      <c r="E195" s="160" t="s">
        <v>163</v>
      </c>
      <c r="F195" s="114">
        <v>0</v>
      </c>
      <c r="G195" s="511"/>
      <c r="H195" s="516"/>
      <c r="I195" s="325"/>
      <c r="J195" s="516"/>
      <c r="K195" s="536"/>
      <c r="L195" s="542"/>
      <c r="M195" s="115"/>
      <c r="N195" s="79"/>
      <c r="O195" s="79"/>
      <c r="P195" s="79"/>
      <c r="Q195" s="79"/>
      <c r="R195" s="79"/>
      <c r="S195" s="116"/>
      <c r="T195" s="35"/>
    </row>
    <row r="196" spans="1:20" ht="24" customHeight="1" thickBot="1" x14ac:dyDescent="0.25">
      <c r="A196" s="95"/>
      <c r="B196" s="98">
        <v>33</v>
      </c>
      <c r="C196" s="559" t="s">
        <v>267</v>
      </c>
      <c r="D196" s="518" t="s">
        <v>164</v>
      </c>
      <c r="E196" s="99" t="s">
        <v>126</v>
      </c>
      <c r="F196" s="100">
        <v>2</v>
      </c>
      <c r="G196" s="510"/>
      <c r="H196" s="515" t="str">
        <f>IF(G196="","No Answer",(IF(G196="a",2,(IF(G196="b",2,(IF(G196="c",1,(IF(G196="d",0)))))))))</f>
        <v>No Answer</v>
      </c>
      <c r="I196" s="317"/>
      <c r="J196" s="515" t="str">
        <f>IF(G196="","",H196)</f>
        <v/>
      </c>
      <c r="K196" s="535" t="str">
        <f>IF(H196="No Answer","",IF(H196&gt;=1,"Y","N"))</f>
        <v/>
      </c>
      <c r="L196" s="551">
        <v>2</v>
      </c>
      <c r="M196" s="101"/>
      <c r="N196" s="102"/>
      <c r="O196" s="102" t="s">
        <v>92</v>
      </c>
      <c r="P196" s="102"/>
      <c r="Q196" s="102"/>
      <c r="R196" s="102"/>
      <c r="S196" s="103" t="s">
        <v>92</v>
      </c>
      <c r="T196" s="35"/>
    </row>
    <row r="197" spans="1:20" ht="40.5" customHeight="1" thickBot="1" x14ac:dyDescent="0.25">
      <c r="A197" s="95"/>
      <c r="B197" s="104"/>
      <c r="C197" s="560"/>
      <c r="D197" s="519"/>
      <c r="E197" s="105" t="s">
        <v>165</v>
      </c>
      <c r="F197" s="106">
        <v>2</v>
      </c>
      <c r="G197" s="511"/>
      <c r="H197" s="516"/>
      <c r="I197" s="318"/>
      <c r="J197" s="516"/>
      <c r="K197" s="536"/>
      <c r="L197" s="541"/>
      <c r="M197" s="107"/>
      <c r="N197" s="108"/>
      <c r="O197" s="108"/>
      <c r="P197" s="108"/>
      <c r="Q197" s="108"/>
      <c r="R197" s="108"/>
      <c r="S197" s="109"/>
      <c r="T197" s="35"/>
    </row>
    <row r="198" spans="1:20" ht="60.75" customHeight="1" thickBot="1" x14ac:dyDescent="0.25">
      <c r="A198" s="95"/>
      <c r="B198" s="104"/>
      <c r="C198" s="560"/>
      <c r="D198" s="519"/>
      <c r="E198" s="105" t="s">
        <v>310</v>
      </c>
      <c r="F198" s="106">
        <v>1</v>
      </c>
      <c r="G198" s="511"/>
      <c r="H198" s="516"/>
      <c r="I198" s="318"/>
      <c r="J198" s="516"/>
      <c r="K198" s="536"/>
      <c r="L198" s="541"/>
      <c r="M198" s="110"/>
      <c r="N198" s="77"/>
      <c r="O198" s="77"/>
      <c r="P198" s="77"/>
      <c r="Q198" s="77"/>
      <c r="R198" s="77"/>
      <c r="S198" s="111"/>
      <c r="T198" s="35"/>
    </row>
    <row r="199" spans="1:20" ht="31" thickBot="1" x14ac:dyDescent="0.25">
      <c r="A199" s="95"/>
      <c r="B199" s="112"/>
      <c r="C199" s="561"/>
      <c r="D199" s="520"/>
      <c r="E199" s="113" t="s">
        <v>166</v>
      </c>
      <c r="F199" s="114">
        <v>0</v>
      </c>
      <c r="G199" s="512"/>
      <c r="H199" s="517"/>
      <c r="I199" s="319"/>
      <c r="J199" s="517"/>
      <c r="K199" s="537"/>
      <c r="L199" s="542"/>
      <c r="M199" s="115"/>
      <c r="N199" s="79"/>
      <c r="O199" s="79"/>
      <c r="P199" s="79"/>
      <c r="Q199" s="79"/>
      <c r="R199" s="79"/>
      <c r="S199" s="116"/>
      <c r="T199" s="35"/>
    </row>
    <row r="200" spans="1:20" ht="24" customHeight="1" thickBot="1" x14ac:dyDescent="0.25">
      <c r="A200" s="95"/>
      <c r="B200" s="98">
        <v>34</v>
      </c>
      <c r="C200" s="559" t="s">
        <v>268</v>
      </c>
      <c r="D200" s="518" t="s">
        <v>167</v>
      </c>
      <c r="E200" s="99" t="s">
        <v>126</v>
      </c>
      <c r="F200" s="100">
        <v>2</v>
      </c>
      <c r="G200" s="510"/>
      <c r="H200" s="515" t="str">
        <f>IF(G200="","No Answer",(IF(G200="a",2,(IF(G200="b",2,(IF(G200="c",1,(IF(G200="d",0)))))))))</f>
        <v>No Answer</v>
      </c>
      <c r="I200" s="317"/>
      <c r="J200" s="515" t="str">
        <f>IF(G200="","",H200)</f>
        <v/>
      </c>
      <c r="K200" s="535" t="str">
        <f>IF(H200="No Answer","",IF(H200&gt;=1,"Y","N"))</f>
        <v/>
      </c>
      <c r="L200" s="551">
        <v>2</v>
      </c>
      <c r="M200" s="101"/>
      <c r="N200" s="102"/>
      <c r="O200" s="102" t="s">
        <v>92</v>
      </c>
      <c r="P200" s="102"/>
      <c r="Q200" s="102"/>
      <c r="R200" s="102"/>
      <c r="S200" s="103" t="s">
        <v>92</v>
      </c>
      <c r="T200" s="35"/>
    </row>
    <row r="201" spans="1:20" ht="61" thickBot="1" x14ac:dyDescent="0.25">
      <c r="A201" s="95"/>
      <c r="B201" s="104"/>
      <c r="C201" s="560"/>
      <c r="D201" s="519"/>
      <c r="E201" s="105" t="s">
        <v>168</v>
      </c>
      <c r="F201" s="106">
        <v>2</v>
      </c>
      <c r="G201" s="511"/>
      <c r="H201" s="516"/>
      <c r="I201" s="318"/>
      <c r="J201" s="516"/>
      <c r="K201" s="536"/>
      <c r="L201" s="541"/>
      <c r="M201" s="107"/>
      <c r="N201" s="108"/>
      <c r="O201" s="108"/>
      <c r="P201" s="108"/>
      <c r="Q201" s="108"/>
      <c r="R201" s="108"/>
      <c r="S201" s="109"/>
      <c r="T201" s="35"/>
    </row>
    <row r="202" spans="1:20" ht="76" thickBot="1" x14ac:dyDescent="0.25">
      <c r="A202" s="95"/>
      <c r="B202" s="104"/>
      <c r="C202" s="560"/>
      <c r="D202" s="519"/>
      <c r="E202" s="105" t="s">
        <v>309</v>
      </c>
      <c r="F202" s="106">
        <v>1</v>
      </c>
      <c r="G202" s="511"/>
      <c r="H202" s="516"/>
      <c r="I202" s="318"/>
      <c r="J202" s="516"/>
      <c r="K202" s="536"/>
      <c r="L202" s="541"/>
      <c r="M202" s="110"/>
      <c r="N202" s="77"/>
      <c r="O202" s="77"/>
      <c r="P202" s="77"/>
      <c r="Q202" s="77"/>
      <c r="R202" s="77"/>
      <c r="S202" s="111"/>
      <c r="T202" s="35"/>
    </row>
    <row r="203" spans="1:20" ht="46" thickBot="1" x14ac:dyDescent="0.25">
      <c r="A203" s="95"/>
      <c r="B203" s="112"/>
      <c r="C203" s="561"/>
      <c r="D203" s="520"/>
      <c r="E203" s="113" t="s">
        <v>169</v>
      </c>
      <c r="F203" s="114">
        <v>0</v>
      </c>
      <c r="G203" s="512"/>
      <c r="H203" s="517"/>
      <c r="I203" s="319"/>
      <c r="J203" s="517"/>
      <c r="K203" s="537"/>
      <c r="L203" s="542"/>
      <c r="M203" s="115"/>
      <c r="N203" s="79"/>
      <c r="O203" s="79"/>
      <c r="P203" s="79"/>
      <c r="Q203" s="79"/>
      <c r="R203" s="79"/>
      <c r="S203" s="116"/>
      <c r="T203" s="35"/>
    </row>
    <row r="204" spans="1:20" ht="25" thickBot="1" x14ac:dyDescent="0.25">
      <c r="A204" s="95"/>
      <c r="B204" s="98">
        <v>35</v>
      </c>
      <c r="C204" s="559" t="s">
        <v>269</v>
      </c>
      <c r="D204" s="518" t="s">
        <v>170</v>
      </c>
      <c r="E204" s="99" t="s">
        <v>126</v>
      </c>
      <c r="F204" s="100">
        <v>2</v>
      </c>
      <c r="G204" s="510"/>
      <c r="H204" s="515" t="str">
        <f>IF(G204="","No Answer",(IF(G204="a",2,(IF(G204="b",2,(IF(G204="c",1,(IF(G204="d",0)))))))))</f>
        <v>No Answer</v>
      </c>
      <c r="I204" s="317"/>
      <c r="J204" s="515" t="str">
        <f>IF(G204="","",H204)</f>
        <v/>
      </c>
      <c r="K204" s="535" t="str">
        <f>IF(H204="No Answer","",IF(H204&gt;=1,"Y","N"))</f>
        <v/>
      </c>
      <c r="L204" s="551">
        <v>2</v>
      </c>
      <c r="M204" s="101"/>
      <c r="N204" s="102"/>
      <c r="O204" s="102" t="s">
        <v>92</v>
      </c>
      <c r="P204" s="102"/>
      <c r="Q204" s="102"/>
      <c r="R204" s="102"/>
      <c r="S204" s="103" t="s">
        <v>92</v>
      </c>
      <c r="T204" s="35"/>
    </row>
    <row r="205" spans="1:20" ht="15.75" customHeight="1" thickBot="1" x14ac:dyDescent="0.25">
      <c r="A205" s="95"/>
      <c r="B205" s="104"/>
      <c r="C205" s="560"/>
      <c r="D205" s="519"/>
      <c r="E205" s="105" t="s">
        <v>171</v>
      </c>
      <c r="F205" s="106">
        <v>2</v>
      </c>
      <c r="G205" s="511"/>
      <c r="H205" s="516"/>
      <c r="I205" s="318"/>
      <c r="J205" s="516"/>
      <c r="K205" s="536"/>
      <c r="L205" s="541"/>
      <c r="M205" s="107"/>
      <c r="N205" s="108"/>
      <c r="O205" s="108"/>
      <c r="P205" s="108"/>
      <c r="Q205" s="108"/>
      <c r="R205" s="108"/>
      <c r="S205" s="109"/>
      <c r="T205" s="35"/>
    </row>
    <row r="206" spans="1:20" ht="46" thickBot="1" x14ac:dyDescent="0.25">
      <c r="A206" s="95"/>
      <c r="B206" s="104"/>
      <c r="C206" s="560"/>
      <c r="D206" s="519"/>
      <c r="E206" s="105" t="s">
        <v>308</v>
      </c>
      <c r="F206" s="106">
        <v>1</v>
      </c>
      <c r="G206" s="511"/>
      <c r="H206" s="516"/>
      <c r="I206" s="318"/>
      <c r="J206" s="516"/>
      <c r="K206" s="536"/>
      <c r="L206" s="541"/>
      <c r="M206" s="110"/>
      <c r="N206" s="77"/>
      <c r="O206" s="77"/>
      <c r="P206" s="77"/>
      <c r="Q206" s="77"/>
      <c r="R206" s="77"/>
      <c r="S206" s="111"/>
      <c r="T206" s="35"/>
    </row>
    <row r="207" spans="1:20" ht="15.75" customHeight="1" thickBot="1" x14ac:dyDescent="0.25">
      <c r="A207" s="95"/>
      <c r="B207" s="112"/>
      <c r="C207" s="561"/>
      <c r="D207" s="520"/>
      <c r="E207" s="113" t="s">
        <v>172</v>
      </c>
      <c r="F207" s="114">
        <v>0</v>
      </c>
      <c r="G207" s="512"/>
      <c r="H207" s="517"/>
      <c r="I207" s="319"/>
      <c r="J207" s="517"/>
      <c r="K207" s="537"/>
      <c r="L207" s="542"/>
      <c r="M207" s="115"/>
      <c r="N207" s="79"/>
      <c r="O207" s="79"/>
      <c r="P207" s="79"/>
      <c r="Q207" s="79"/>
      <c r="R207" s="79"/>
      <c r="S207" s="116"/>
      <c r="T207" s="35"/>
    </row>
    <row r="208" spans="1:20" ht="24" customHeight="1" thickBot="1" x14ac:dyDescent="0.25">
      <c r="A208" s="95"/>
      <c r="B208" s="98">
        <v>36</v>
      </c>
      <c r="C208" s="559" t="s">
        <v>270</v>
      </c>
      <c r="D208" s="507" t="s">
        <v>174</v>
      </c>
      <c r="E208" s="99" t="s">
        <v>126</v>
      </c>
      <c r="F208" s="100">
        <v>2</v>
      </c>
      <c r="G208" s="510"/>
      <c r="H208" s="515" t="str">
        <f>IF(G208="","No Answer",(IF(G208="a",2,(IF(G208="b",2,(IF(G208="c",0,)))))))</f>
        <v>No Answer</v>
      </c>
      <c r="I208" s="317"/>
      <c r="J208" s="515" t="str">
        <f>IF(G208="","",H208)</f>
        <v/>
      </c>
      <c r="K208" s="535" t="str">
        <f>IF(H208="No Answer","",IF(H208&gt;=2,"Y","N"))</f>
        <v/>
      </c>
      <c r="L208" s="551">
        <v>2</v>
      </c>
      <c r="M208" s="101"/>
      <c r="N208" s="102"/>
      <c r="O208" s="102" t="s">
        <v>92</v>
      </c>
      <c r="P208" s="102"/>
      <c r="Q208" s="102"/>
      <c r="R208" s="102"/>
      <c r="S208" s="103" t="s">
        <v>92</v>
      </c>
      <c r="T208" s="35"/>
    </row>
    <row r="209" spans="1:20" ht="76" thickBot="1" x14ac:dyDescent="0.25">
      <c r="A209" s="95"/>
      <c r="B209" s="137"/>
      <c r="C209" s="560"/>
      <c r="D209" s="541"/>
      <c r="E209" s="159" t="s">
        <v>307</v>
      </c>
      <c r="F209" s="106">
        <v>2</v>
      </c>
      <c r="G209" s="511"/>
      <c r="H209" s="516"/>
      <c r="I209" s="318"/>
      <c r="J209" s="516"/>
      <c r="K209" s="536"/>
      <c r="L209" s="541"/>
      <c r="M209" s="110"/>
      <c r="N209" s="77"/>
      <c r="O209" s="77"/>
      <c r="P209" s="77"/>
      <c r="Q209" s="77"/>
      <c r="R209" s="77"/>
      <c r="S209" s="111"/>
      <c r="T209" s="35"/>
    </row>
    <row r="210" spans="1:20" ht="46" thickBot="1" x14ac:dyDescent="0.25">
      <c r="A210" s="95"/>
      <c r="B210" s="112"/>
      <c r="C210" s="561"/>
      <c r="D210" s="542"/>
      <c r="E210" s="160" t="s">
        <v>173</v>
      </c>
      <c r="F210" s="114">
        <v>0</v>
      </c>
      <c r="G210" s="511"/>
      <c r="H210" s="516"/>
      <c r="I210" s="325"/>
      <c r="J210" s="516"/>
      <c r="K210" s="536"/>
      <c r="L210" s="542"/>
      <c r="M210" s="115"/>
      <c r="N210" s="79"/>
      <c r="O210" s="79"/>
      <c r="P210" s="79"/>
      <c r="Q210" s="79"/>
      <c r="R210" s="79"/>
      <c r="S210" s="116"/>
      <c r="T210" s="35"/>
    </row>
    <row r="211" spans="1:20" ht="24" customHeight="1" thickBot="1" x14ac:dyDescent="0.25">
      <c r="A211" s="95"/>
      <c r="B211" s="98">
        <v>37</v>
      </c>
      <c r="C211" s="559" t="s">
        <v>240</v>
      </c>
      <c r="D211" s="518" t="s">
        <v>175</v>
      </c>
      <c r="E211" s="99" t="s">
        <v>126</v>
      </c>
      <c r="F211" s="100">
        <v>2</v>
      </c>
      <c r="G211" s="510"/>
      <c r="H211" s="515" t="str">
        <f>IF(G211="","No Answer",(IF(G211="a",2,(IF(G211="b",2,(IF(G211="c",1,(IF(G211="d",0)))))))))</f>
        <v>No Answer</v>
      </c>
      <c r="I211" s="317"/>
      <c r="J211" s="515" t="str">
        <f>IF(G211="","",H211)</f>
        <v/>
      </c>
      <c r="K211" s="535" t="str">
        <f>IF(H211="No Answer","",IF(H211&gt;=1,"Y","N"))</f>
        <v/>
      </c>
      <c r="L211" s="551">
        <v>2</v>
      </c>
      <c r="M211" s="101"/>
      <c r="N211" s="102"/>
      <c r="O211" s="102" t="s">
        <v>92</v>
      </c>
      <c r="P211" s="102"/>
      <c r="Q211" s="102" t="s">
        <v>92</v>
      </c>
      <c r="R211" s="102"/>
      <c r="S211" s="103" t="s">
        <v>92</v>
      </c>
      <c r="T211" s="35"/>
    </row>
    <row r="212" spans="1:20" ht="31" thickBot="1" x14ac:dyDescent="0.25">
      <c r="A212" s="95"/>
      <c r="B212" s="104"/>
      <c r="C212" s="560"/>
      <c r="D212" s="519"/>
      <c r="E212" s="105" t="s">
        <v>176</v>
      </c>
      <c r="F212" s="106">
        <v>2</v>
      </c>
      <c r="G212" s="511"/>
      <c r="H212" s="516"/>
      <c r="I212" s="318"/>
      <c r="J212" s="516"/>
      <c r="K212" s="536"/>
      <c r="L212" s="541"/>
      <c r="M212" s="107"/>
      <c r="N212" s="108"/>
      <c r="O212" s="108"/>
      <c r="P212" s="108"/>
      <c r="Q212" s="108"/>
      <c r="R212" s="108"/>
      <c r="S212" s="109"/>
      <c r="T212" s="35"/>
    </row>
    <row r="213" spans="1:20" ht="61" thickBot="1" x14ac:dyDescent="0.25">
      <c r="A213" s="95"/>
      <c r="B213" s="104"/>
      <c r="C213" s="560"/>
      <c r="D213" s="519"/>
      <c r="E213" s="105" t="s">
        <v>306</v>
      </c>
      <c r="F213" s="106">
        <v>1</v>
      </c>
      <c r="G213" s="511"/>
      <c r="H213" s="516"/>
      <c r="I213" s="318"/>
      <c r="J213" s="516"/>
      <c r="K213" s="536"/>
      <c r="L213" s="541"/>
      <c r="M213" s="110"/>
      <c r="N213" s="77"/>
      <c r="O213" s="77"/>
      <c r="P213" s="77"/>
      <c r="Q213" s="77"/>
      <c r="R213" s="77"/>
      <c r="S213" s="111"/>
      <c r="T213" s="35"/>
    </row>
    <row r="214" spans="1:20" ht="31" thickBot="1" x14ac:dyDescent="0.25">
      <c r="A214" s="95"/>
      <c r="B214" s="112"/>
      <c r="C214" s="561"/>
      <c r="D214" s="520"/>
      <c r="E214" s="113" t="s">
        <v>177</v>
      </c>
      <c r="F214" s="114">
        <v>0</v>
      </c>
      <c r="G214" s="512"/>
      <c r="H214" s="517"/>
      <c r="I214" s="319"/>
      <c r="J214" s="517"/>
      <c r="K214" s="537"/>
      <c r="L214" s="542"/>
      <c r="M214" s="115"/>
      <c r="N214" s="79"/>
      <c r="O214" s="79"/>
      <c r="P214" s="79"/>
      <c r="Q214" s="79"/>
      <c r="R214" s="79"/>
      <c r="S214" s="116"/>
      <c r="T214" s="35"/>
    </row>
    <row r="215" spans="1:20" ht="30.75" customHeight="1" thickBot="1" x14ac:dyDescent="0.25">
      <c r="A215" s="95"/>
      <c r="B215" s="98">
        <v>38</v>
      </c>
      <c r="C215" s="559" t="s">
        <v>244</v>
      </c>
      <c r="D215" s="518" t="s">
        <v>178</v>
      </c>
      <c r="E215" s="99" t="s">
        <v>179</v>
      </c>
      <c r="F215" s="100">
        <v>2</v>
      </c>
      <c r="G215" s="510"/>
      <c r="H215" s="515" t="str">
        <f>IF(G215="","No Answer",(IF(G215="a",2,(IF(G215="b",2,(IF(G215="c",1,(IF(G215="d",0)))))))))</f>
        <v>No Answer</v>
      </c>
      <c r="I215" s="317"/>
      <c r="J215" s="515" t="str">
        <f>IF(G215="","",H215)</f>
        <v/>
      </c>
      <c r="K215" s="535" t="str">
        <f>IF(H215="No Answer","",IF(H215&gt;=1,"Y","N"))</f>
        <v/>
      </c>
      <c r="L215" s="551">
        <v>2</v>
      </c>
      <c r="M215" s="101"/>
      <c r="N215" s="102" t="s">
        <v>92</v>
      </c>
      <c r="O215" s="102" t="s">
        <v>92</v>
      </c>
      <c r="P215" s="102"/>
      <c r="Q215" s="102"/>
      <c r="R215" s="102"/>
      <c r="S215" s="103" t="s">
        <v>92</v>
      </c>
      <c r="T215" s="35"/>
    </row>
    <row r="216" spans="1:20" ht="31" thickBot="1" x14ac:dyDescent="0.25">
      <c r="A216" s="95"/>
      <c r="B216" s="104"/>
      <c r="C216" s="560"/>
      <c r="D216" s="519"/>
      <c r="E216" s="105" t="s">
        <v>180</v>
      </c>
      <c r="F216" s="106">
        <v>2</v>
      </c>
      <c r="G216" s="511"/>
      <c r="H216" s="516"/>
      <c r="I216" s="318"/>
      <c r="J216" s="516"/>
      <c r="K216" s="536"/>
      <c r="L216" s="541"/>
      <c r="M216" s="107"/>
      <c r="N216" s="108"/>
      <c r="O216" s="108"/>
      <c r="P216" s="108"/>
      <c r="Q216" s="108"/>
      <c r="R216" s="108"/>
      <c r="S216" s="109"/>
      <c r="T216" s="35"/>
    </row>
    <row r="217" spans="1:20" ht="61" thickBot="1" x14ac:dyDescent="0.25">
      <c r="A217" s="95"/>
      <c r="B217" s="104"/>
      <c r="C217" s="560"/>
      <c r="D217" s="519"/>
      <c r="E217" s="105" t="s">
        <v>573</v>
      </c>
      <c r="F217" s="106">
        <v>1</v>
      </c>
      <c r="G217" s="511"/>
      <c r="H217" s="516"/>
      <c r="I217" s="318"/>
      <c r="J217" s="516"/>
      <c r="K217" s="536"/>
      <c r="L217" s="541"/>
      <c r="M217" s="110"/>
      <c r="N217" s="77"/>
      <c r="O217" s="77"/>
      <c r="P217" s="77"/>
      <c r="Q217" s="77"/>
      <c r="R217" s="77"/>
      <c r="S217" s="111"/>
      <c r="T217" s="35"/>
    </row>
    <row r="218" spans="1:20" ht="31" thickBot="1" x14ac:dyDescent="0.25">
      <c r="A218" s="95"/>
      <c r="B218" s="112"/>
      <c r="C218" s="561"/>
      <c r="D218" s="520"/>
      <c r="E218" s="113" t="s">
        <v>574</v>
      </c>
      <c r="F218" s="114">
        <v>0</v>
      </c>
      <c r="G218" s="512"/>
      <c r="H218" s="517"/>
      <c r="I218" s="319"/>
      <c r="J218" s="517"/>
      <c r="K218" s="537"/>
      <c r="L218" s="542"/>
      <c r="M218" s="115"/>
      <c r="N218" s="79"/>
      <c r="O218" s="79"/>
      <c r="P218" s="79"/>
      <c r="Q218" s="79"/>
      <c r="R218" s="79"/>
      <c r="S218" s="116"/>
      <c r="T218" s="35"/>
    </row>
    <row r="219" spans="1:20" ht="24" customHeight="1" thickBot="1" x14ac:dyDescent="0.25">
      <c r="A219" s="95"/>
      <c r="B219" s="98">
        <v>39</v>
      </c>
      <c r="C219" s="559" t="s">
        <v>271</v>
      </c>
      <c r="D219" s="507" t="s">
        <v>181</v>
      </c>
      <c r="E219" s="99" t="s">
        <v>126</v>
      </c>
      <c r="F219" s="100">
        <v>2</v>
      </c>
      <c r="G219" s="510"/>
      <c r="H219" s="515" t="str">
        <f>IF(G219="","No Answer",(IF(G219="a",2,(IF(G219="b",2,(IF(G219="c",2,(IF(G219="d",0,(IF(G219="e",0,"No Answer")))))))))))</f>
        <v>No Answer</v>
      </c>
      <c r="I219" s="317"/>
      <c r="J219" s="515" t="str">
        <f>IF(G219="","",H219)</f>
        <v/>
      </c>
      <c r="K219" s="535" t="str">
        <f>IF(H219="No Answer","",IF(H219&gt;=2,"Y","N"))</f>
        <v/>
      </c>
      <c r="L219" s="551">
        <v>2</v>
      </c>
      <c r="M219" s="101"/>
      <c r="N219" s="102"/>
      <c r="O219" s="102" t="s">
        <v>92</v>
      </c>
      <c r="P219" s="102"/>
      <c r="Q219" s="102"/>
      <c r="R219" s="102"/>
      <c r="S219" s="103" t="s">
        <v>92</v>
      </c>
      <c r="T219" s="35"/>
    </row>
    <row r="220" spans="1:20" ht="31" thickBot="1" x14ac:dyDescent="0.25">
      <c r="A220" s="95"/>
      <c r="B220" s="104"/>
      <c r="C220" s="560"/>
      <c r="D220" s="508"/>
      <c r="E220" s="105" t="s">
        <v>182</v>
      </c>
      <c r="F220" s="106">
        <v>2</v>
      </c>
      <c r="G220" s="511"/>
      <c r="H220" s="516"/>
      <c r="I220" s="318"/>
      <c r="J220" s="516"/>
      <c r="K220" s="536"/>
      <c r="L220" s="541"/>
      <c r="M220" s="110"/>
      <c r="N220" s="77"/>
      <c r="O220" s="77"/>
      <c r="P220" s="77"/>
      <c r="Q220" s="77"/>
      <c r="R220" s="77"/>
      <c r="S220" s="111"/>
      <c r="T220" s="35"/>
    </row>
    <row r="221" spans="1:20" ht="230.25" customHeight="1" thickBot="1" x14ac:dyDescent="0.25">
      <c r="A221" s="95"/>
      <c r="B221" s="104"/>
      <c r="C221" s="560"/>
      <c r="D221" s="508"/>
      <c r="E221" s="105" t="s">
        <v>305</v>
      </c>
      <c r="F221" s="106">
        <v>2</v>
      </c>
      <c r="G221" s="511"/>
      <c r="H221" s="516"/>
      <c r="I221" s="318"/>
      <c r="J221" s="516"/>
      <c r="K221" s="536"/>
      <c r="L221" s="541"/>
      <c r="M221" s="110"/>
      <c r="N221" s="77"/>
      <c r="O221" s="77"/>
      <c r="P221" s="77"/>
      <c r="Q221" s="77"/>
      <c r="R221" s="77"/>
      <c r="S221" s="111"/>
      <c r="T221" s="35"/>
    </row>
    <row r="222" spans="1:20" ht="31" thickBot="1" x14ac:dyDescent="0.25">
      <c r="A222" s="95"/>
      <c r="B222" s="104"/>
      <c r="C222" s="560"/>
      <c r="D222" s="508"/>
      <c r="E222" s="105" t="s">
        <v>183</v>
      </c>
      <c r="F222" s="106">
        <v>0</v>
      </c>
      <c r="G222" s="511"/>
      <c r="H222" s="516"/>
      <c r="I222" s="318"/>
      <c r="J222" s="516"/>
      <c r="K222" s="536"/>
      <c r="L222" s="541"/>
      <c r="M222" s="110"/>
      <c r="N222" s="77"/>
      <c r="O222" s="77"/>
      <c r="P222" s="77"/>
      <c r="Q222" s="77"/>
      <c r="R222" s="77"/>
      <c r="S222" s="111"/>
      <c r="T222" s="35"/>
    </row>
    <row r="223" spans="1:20" ht="46" thickBot="1" x14ac:dyDescent="0.25">
      <c r="A223" s="95"/>
      <c r="B223" s="104"/>
      <c r="C223" s="561"/>
      <c r="D223" s="509"/>
      <c r="E223" s="113" t="s">
        <v>184</v>
      </c>
      <c r="F223" s="114">
        <v>0</v>
      </c>
      <c r="G223" s="512"/>
      <c r="H223" s="517"/>
      <c r="I223" s="319"/>
      <c r="J223" s="517"/>
      <c r="K223" s="537"/>
      <c r="L223" s="542"/>
      <c r="M223" s="115"/>
      <c r="N223" s="79"/>
      <c r="O223" s="79"/>
      <c r="P223" s="79"/>
      <c r="Q223" s="79"/>
      <c r="R223" s="79"/>
      <c r="S223" s="116"/>
      <c r="T223" s="35"/>
    </row>
    <row r="224" spans="1:20" ht="32" thickBot="1" x14ac:dyDescent="0.25">
      <c r="A224" s="95"/>
      <c r="B224" s="96" t="s">
        <v>160</v>
      </c>
      <c r="C224" s="173"/>
      <c r="D224" s="96"/>
      <c r="E224" s="96"/>
      <c r="F224" s="96"/>
      <c r="G224" s="120"/>
      <c r="H224" s="96"/>
      <c r="I224" s="96"/>
      <c r="J224" s="96"/>
      <c r="K224" s="96"/>
      <c r="L224" s="96"/>
      <c r="M224" s="96"/>
      <c r="N224" s="96"/>
      <c r="O224" s="96"/>
      <c r="P224" s="96"/>
      <c r="Q224" s="96"/>
      <c r="R224" s="96"/>
      <c r="S224" s="97"/>
      <c r="T224" s="35"/>
    </row>
    <row r="225" spans="1:20" ht="166" thickBot="1" x14ac:dyDescent="0.25">
      <c r="A225" s="95"/>
      <c r="B225" s="98">
        <v>40</v>
      </c>
      <c r="C225" s="559" t="s">
        <v>272</v>
      </c>
      <c r="D225" s="507" t="s">
        <v>371</v>
      </c>
      <c r="E225" s="99" t="s">
        <v>304</v>
      </c>
      <c r="F225" s="100">
        <v>3</v>
      </c>
      <c r="G225" s="510"/>
      <c r="H225" s="515" t="str">
        <f>IF(G225="","No Answer",(IF(G225="a",3,(IF(G225="b",1,(IF(G225="c",0,)))))))</f>
        <v>No Answer</v>
      </c>
      <c r="I225" s="317"/>
      <c r="J225" s="515" t="str">
        <f>IF(G225="","",H225)</f>
        <v/>
      </c>
      <c r="K225" s="535" t="str">
        <f>IF(H225="No Answer","",IF(H225&gt;=3,"Y","N"))</f>
        <v/>
      </c>
      <c r="L225" s="551">
        <v>3</v>
      </c>
      <c r="M225" s="101"/>
      <c r="N225" s="102"/>
      <c r="O225" s="102"/>
      <c r="P225" s="102"/>
      <c r="Q225" s="102"/>
      <c r="R225" s="102"/>
      <c r="S225" s="103" t="s">
        <v>92</v>
      </c>
      <c r="T225" s="35"/>
    </row>
    <row r="226" spans="1:20" ht="46" thickBot="1" x14ac:dyDescent="0.25">
      <c r="A226" s="95"/>
      <c r="B226" s="137"/>
      <c r="C226" s="560"/>
      <c r="D226" s="541"/>
      <c r="E226" s="159" t="s">
        <v>185</v>
      </c>
      <c r="F226" s="106">
        <v>1</v>
      </c>
      <c r="G226" s="511"/>
      <c r="H226" s="516"/>
      <c r="I226" s="318"/>
      <c r="J226" s="516"/>
      <c r="K226" s="536"/>
      <c r="L226" s="541"/>
      <c r="M226" s="110"/>
      <c r="N226" s="77"/>
      <c r="O226" s="77"/>
      <c r="P226" s="77"/>
      <c r="Q226" s="77"/>
      <c r="R226" s="77"/>
      <c r="S226" s="111"/>
      <c r="T226" s="35"/>
    </row>
    <row r="227" spans="1:20" ht="61" thickBot="1" x14ac:dyDescent="0.25">
      <c r="A227" s="95"/>
      <c r="B227" s="112"/>
      <c r="C227" s="561"/>
      <c r="D227" s="542"/>
      <c r="E227" s="160" t="s">
        <v>186</v>
      </c>
      <c r="F227" s="114">
        <v>0</v>
      </c>
      <c r="G227" s="512"/>
      <c r="H227" s="517"/>
      <c r="I227" s="319"/>
      <c r="J227" s="517"/>
      <c r="K227" s="537"/>
      <c r="L227" s="542"/>
      <c r="M227" s="115"/>
      <c r="N227" s="79"/>
      <c r="O227" s="79"/>
      <c r="P227" s="79"/>
      <c r="Q227" s="79"/>
      <c r="R227" s="79"/>
      <c r="S227" s="116"/>
      <c r="T227" s="35"/>
    </row>
    <row r="228" spans="1:20" ht="71.25" customHeight="1" thickBot="1" x14ac:dyDescent="0.25">
      <c r="A228" s="95"/>
      <c r="B228" s="98">
        <v>41</v>
      </c>
      <c r="C228" s="273" t="s">
        <v>273</v>
      </c>
      <c r="D228" s="518" t="s">
        <v>187</v>
      </c>
      <c r="E228" s="99" t="s">
        <v>589</v>
      </c>
      <c r="F228" s="100" t="s">
        <v>223</v>
      </c>
      <c r="G228" s="510"/>
      <c r="H228" s="515" t="str">
        <f>IF(G228="","No Answer",IF(G228="a","Not applicable",(IF(G228="b",3,(IF(G228="c",2,(IF(G228="d",0,"NA"))))))))</f>
        <v>No Answer</v>
      </c>
      <c r="I228" s="317"/>
      <c r="J228" s="515" t="str">
        <f>IF($E$38="On","Not Applicable",(IF(H228="no answer","",H228)))</f>
        <v/>
      </c>
      <c r="K228" s="535" t="str">
        <f>IF(H228="No Answer","",IF(H228&gt;=3,"Y","N"))</f>
        <v/>
      </c>
      <c r="L228" s="551">
        <v>3</v>
      </c>
      <c r="M228" s="101"/>
      <c r="N228" s="102"/>
      <c r="O228" s="102"/>
      <c r="P228" s="102"/>
      <c r="Q228" s="102"/>
      <c r="R228" s="102"/>
      <c r="S228" s="103" t="s">
        <v>92</v>
      </c>
      <c r="T228" s="35"/>
    </row>
    <row r="229" spans="1:20" s="212" customFormat="1" ht="71.25" customHeight="1" thickBot="1" x14ac:dyDescent="0.25">
      <c r="A229" s="95"/>
      <c r="B229" s="299"/>
      <c r="C229" s="300"/>
      <c r="D229" s="519"/>
      <c r="E229" s="105" t="s">
        <v>588</v>
      </c>
      <c r="F229" s="277"/>
      <c r="G229" s="511"/>
      <c r="H229" s="516"/>
      <c r="I229" s="323"/>
      <c r="J229" s="516"/>
      <c r="K229" s="536"/>
      <c r="L229" s="541"/>
      <c r="M229" s="110"/>
      <c r="N229" s="77"/>
      <c r="O229" s="77"/>
      <c r="P229" s="77"/>
      <c r="Q229" s="77"/>
      <c r="R229" s="77"/>
      <c r="S229" s="111"/>
      <c r="T229" s="211"/>
    </row>
    <row r="230" spans="1:20" ht="59.25" customHeight="1" thickBot="1" x14ac:dyDescent="0.25">
      <c r="A230" s="95"/>
      <c r="B230" s="282" t="s">
        <v>559</v>
      </c>
      <c r="C230" s="282" t="s">
        <v>302</v>
      </c>
      <c r="D230" s="519"/>
      <c r="E230" s="105" t="s">
        <v>444</v>
      </c>
      <c r="F230" s="106">
        <v>3</v>
      </c>
      <c r="G230" s="511"/>
      <c r="H230" s="516"/>
      <c r="I230" s="318"/>
      <c r="J230" s="516"/>
      <c r="K230" s="536"/>
      <c r="L230" s="541"/>
      <c r="M230" s="154" t="s">
        <v>106</v>
      </c>
      <c r="N230" s="174"/>
      <c r="O230" s="174"/>
      <c r="P230" s="174"/>
      <c r="Q230" s="174"/>
      <c r="R230" s="174"/>
      <c r="S230" s="175"/>
      <c r="T230" s="35"/>
    </row>
    <row r="231" spans="1:20" ht="35" thickBot="1" x14ac:dyDescent="0.25">
      <c r="A231" s="95"/>
      <c r="B231" s="112"/>
      <c r="C231" s="282"/>
      <c r="D231" s="520"/>
      <c r="E231" s="113" t="s">
        <v>445</v>
      </c>
      <c r="F231" s="114">
        <v>2</v>
      </c>
      <c r="G231" s="512"/>
      <c r="H231" s="517"/>
      <c r="I231" s="319"/>
      <c r="J231" s="517"/>
      <c r="K231" s="537"/>
      <c r="L231" s="541"/>
      <c r="M231" s="110"/>
      <c r="N231" s="77"/>
      <c r="O231" s="77"/>
      <c r="P231" s="77"/>
      <c r="Q231" s="77"/>
      <c r="R231" s="77"/>
      <c r="S231" s="111"/>
      <c r="T231" s="35"/>
    </row>
    <row r="232" spans="1:20" ht="30.75" customHeight="1" thickBot="1" x14ac:dyDescent="0.25">
      <c r="A232" s="95"/>
      <c r="B232" s="98">
        <v>42</v>
      </c>
      <c r="C232" s="273" t="s">
        <v>274</v>
      </c>
      <c r="D232" s="507" t="s">
        <v>188</v>
      </c>
      <c r="E232" s="99" t="s">
        <v>600</v>
      </c>
      <c r="F232" s="100">
        <v>3</v>
      </c>
      <c r="G232" s="510"/>
      <c r="H232" s="515" t="str">
        <f>IF(G232="","No Answer",(IF(G232="a","Not applicable",(IF(G232="b",3,(IF(G232="c",2,IF(G232="d",1,(IF(G232="e",0,"NA"))))))))))</f>
        <v>No Answer</v>
      </c>
      <c r="I232" s="317"/>
      <c r="J232" s="515" t="str">
        <f>IF($E$39="On","Not Applicable",(IF(H232="no answer","",H232)))</f>
        <v/>
      </c>
      <c r="K232" s="535" t="str">
        <f>IF(H232="No Answer","",IF(H232&gt;=1,"Y","N"))</f>
        <v/>
      </c>
      <c r="L232" s="551">
        <v>3</v>
      </c>
      <c r="M232" s="101"/>
      <c r="N232" s="102"/>
      <c r="O232" s="102"/>
      <c r="P232" s="102"/>
      <c r="Q232" s="102"/>
      <c r="R232" s="102"/>
      <c r="S232" s="103" t="s">
        <v>92</v>
      </c>
      <c r="T232" s="35"/>
    </row>
    <row r="233" spans="1:20" s="212" customFormat="1" ht="30.75" customHeight="1" thickBot="1" x14ac:dyDescent="0.25">
      <c r="A233" s="95"/>
      <c r="B233" s="299"/>
      <c r="C233" s="300"/>
      <c r="D233" s="508"/>
      <c r="E233" s="105" t="s">
        <v>446</v>
      </c>
      <c r="F233" s="277"/>
      <c r="G233" s="511"/>
      <c r="H233" s="516"/>
      <c r="I233" s="323"/>
      <c r="J233" s="516"/>
      <c r="K233" s="536"/>
      <c r="L233" s="541"/>
      <c r="M233" s="110"/>
      <c r="N233" s="77"/>
      <c r="O233" s="77"/>
      <c r="P233" s="77"/>
      <c r="Q233" s="77"/>
      <c r="R233" s="77"/>
      <c r="S233" s="111"/>
      <c r="T233" s="211"/>
    </row>
    <row r="234" spans="1:20" ht="35" thickBot="1" x14ac:dyDescent="0.25">
      <c r="A234" s="95"/>
      <c r="B234" s="290" t="s">
        <v>559</v>
      </c>
      <c r="C234" s="272" t="s">
        <v>302</v>
      </c>
      <c r="D234" s="508"/>
      <c r="E234" s="105" t="s">
        <v>597</v>
      </c>
      <c r="F234" s="106">
        <v>2</v>
      </c>
      <c r="G234" s="511"/>
      <c r="H234" s="516"/>
      <c r="I234" s="318"/>
      <c r="J234" s="516"/>
      <c r="K234" s="536"/>
      <c r="L234" s="541"/>
      <c r="M234" s="154" t="s">
        <v>106</v>
      </c>
      <c r="N234" s="174"/>
      <c r="O234" s="174"/>
      <c r="P234" s="174"/>
      <c r="Q234" s="174"/>
      <c r="R234" s="174"/>
      <c r="S234" s="175"/>
      <c r="T234" s="35"/>
    </row>
    <row r="235" spans="1:20" ht="106" thickBot="1" x14ac:dyDescent="0.25">
      <c r="A235" s="95"/>
      <c r="B235" s="104"/>
      <c r="C235" s="280"/>
      <c r="D235" s="508"/>
      <c r="E235" s="105" t="s">
        <v>598</v>
      </c>
      <c r="F235" s="106">
        <v>1</v>
      </c>
      <c r="G235" s="511"/>
      <c r="H235" s="516"/>
      <c r="I235" s="318"/>
      <c r="J235" s="516"/>
      <c r="K235" s="536"/>
      <c r="L235" s="541"/>
      <c r="M235" s="110"/>
      <c r="N235" s="77"/>
      <c r="O235" s="77"/>
      <c r="P235" s="77"/>
      <c r="Q235" s="77"/>
      <c r="R235" s="77"/>
      <c r="S235" s="111"/>
      <c r="T235" s="35"/>
    </row>
    <row r="236" spans="1:20" ht="46" thickBot="1" x14ac:dyDescent="0.25">
      <c r="A236" s="95"/>
      <c r="B236" s="112"/>
      <c r="C236" s="234"/>
      <c r="D236" s="509"/>
      <c r="E236" s="113" t="s">
        <v>599</v>
      </c>
      <c r="F236" s="114">
        <v>0</v>
      </c>
      <c r="G236" s="512"/>
      <c r="H236" s="517"/>
      <c r="I236" s="319"/>
      <c r="J236" s="517"/>
      <c r="K236" s="537"/>
      <c r="L236" s="541"/>
      <c r="M236" s="110"/>
      <c r="N236" s="77"/>
      <c r="O236" s="77"/>
      <c r="P236" s="77"/>
      <c r="Q236" s="77"/>
      <c r="R236" s="77"/>
      <c r="S236" s="111"/>
      <c r="T236" s="35"/>
    </row>
    <row r="237" spans="1:20" ht="129.75" customHeight="1" thickBot="1" x14ac:dyDescent="0.25">
      <c r="A237" s="95"/>
      <c r="B237" s="98">
        <v>43</v>
      </c>
      <c r="C237" s="559" t="s">
        <v>275</v>
      </c>
      <c r="D237" s="507" t="s">
        <v>189</v>
      </c>
      <c r="E237" s="159" t="s">
        <v>596</v>
      </c>
      <c r="F237" s="100">
        <v>3</v>
      </c>
      <c r="G237" s="510"/>
      <c r="H237" s="515" t="str">
        <f>IF(G237="","No Answer",(IF(G237="a","Not applicable",(IF(G237="b",3,(IF(G237="c",0,"NA")))))))</f>
        <v>No Answer</v>
      </c>
      <c r="I237" s="317"/>
      <c r="J237" s="515" t="str">
        <f>IF($E$40="On","Not Applicable",(IF(H237="no answer","",H237)))</f>
        <v/>
      </c>
      <c r="K237" s="535" t="str">
        <f>IF(H237="No Answer","",IF(H237&gt;=1,"Y","N"))</f>
        <v/>
      </c>
      <c r="L237" s="551">
        <v>3</v>
      </c>
      <c r="M237" s="101"/>
      <c r="N237" s="102"/>
      <c r="O237" s="102"/>
      <c r="P237" s="102"/>
      <c r="Q237" s="102"/>
      <c r="R237" s="102"/>
      <c r="S237" s="103" t="s">
        <v>92</v>
      </c>
      <c r="T237" s="35"/>
    </row>
    <row r="238" spans="1:20" s="212" customFormat="1" ht="52.5" customHeight="1" thickBot="1" x14ac:dyDescent="0.25">
      <c r="A238" s="95"/>
      <c r="B238" s="299"/>
      <c r="C238" s="560"/>
      <c r="D238" s="508"/>
      <c r="E238" s="164" t="s">
        <v>595</v>
      </c>
      <c r="F238" s="277"/>
      <c r="G238" s="511"/>
      <c r="H238" s="516"/>
      <c r="I238" s="323"/>
      <c r="J238" s="516"/>
      <c r="K238" s="536"/>
      <c r="L238" s="541"/>
      <c r="M238" s="110"/>
      <c r="N238" s="77"/>
      <c r="O238" s="77"/>
      <c r="P238" s="77"/>
      <c r="Q238" s="77"/>
      <c r="R238" s="77"/>
      <c r="S238" s="111"/>
      <c r="T238" s="211"/>
    </row>
    <row r="239" spans="1:20" ht="44.25" customHeight="1" thickBot="1" x14ac:dyDescent="0.25">
      <c r="A239" s="95"/>
      <c r="B239" s="137"/>
      <c r="C239" s="560"/>
      <c r="D239" s="541"/>
      <c r="E239" s="160" t="s">
        <v>601</v>
      </c>
      <c r="F239" s="106">
        <v>0</v>
      </c>
      <c r="G239" s="511"/>
      <c r="H239" s="516"/>
      <c r="I239" s="318"/>
      <c r="J239" s="516"/>
      <c r="K239" s="536"/>
      <c r="L239" s="541"/>
      <c r="M239" s="154" t="s">
        <v>106</v>
      </c>
      <c r="N239" s="174"/>
      <c r="O239" s="174"/>
      <c r="P239" s="174"/>
      <c r="Q239" s="174"/>
      <c r="R239" s="174"/>
      <c r="S239" s="175"/>
      <c r="T239" s="35"/>
    </row>
    <row r="240" spans="1:20" ht="121.5" customHeight="1" thickBot="1" x14ac:dyDescent="0.25">
      <c r="A240" s="95"/>
      <c r="B240" s="98">
        <v>44</v>
      </c>
      <c r="C240" s="559" t="s">
        <v>276</v>
      </c>
      <c r="D240" s="507" t="s">
        <v>192</v>
      </c>
      <c r="E240" s="159" t="s">
        <v>596</v>
      </c>
      <c r="F240" s="100">
        <v>3</v>
      </c>
      <c r="G240" s="510"/>
      <c r="H240" s="515" t="str">
        <f>IF(G240="","No Answer",(IF(G240="a","Not applicable",(IF(G240="b",3,(IF(G240="c",0,"NA")))))))</f>
        <v>No Answer</v>
      </c>
      <c r="I240" s="317"/>
      <c r="J240" s="515" t="str">
        <f>IF($E$40="On","Not Applicable",(IF(H240="no answer","",H240)))</f>
        <v/>
      </c>
      <c r="K240" s="535" t="str">
        <f>IF(H240="No Answer","",IF(H240&gt;=1,"Y","N"))</f>
        <v/>
      </c>
      <c r="L240" s="551">
        <v>3</v>
      </c>
      <c r="M240" s="101"/>
      <c r="N240" s="102"/>
      <c r="O240" s="102"/>
      <c r="P240" s="102"/>
      <c r="Q240" s="102"/>
      <c r="R240" s="102"/>
      <c r="S240" s="103" t="s">
        <v>92</v>
      </c>
      <c r="T240" s="35"/>
    </row>
    <row r="241" spans="1:20" s="212" customFormat="1" ht="121.5" customHeight="1" thickBot="1" x14ac:dyDescent="0.25">
      <c r="A241" s="95"/>
      <c r="B241" s="299"/>
      <c r="C241" s="560"/>
      <c r="D241" s="508"/>
      <c r="E241" s="164" t="s">
        <v>602</v>
      </c>
      <c r="F241" s="277"/>
      <c r="G241" s="511"/>
      <c r="H241" s="516"/>
      <c r="I241" s="323"/>
      <c r="J241" s="516"/>
      <c r="K241" s="536"/>
      <c r="L241" s="541"/>
      <c r="M241" s="110"/>
      <c r="N241" s="77"/>
      <c r="O241" s="77"/>
      <c r="P241" s="77"/>
      <c r="Q241" s="77"/>
      <c r="R241" s="77"/>
      <c r="S241" s="111"/>
      <c r="T241" s="211"/>
    </row>
    <row r="242" spans="1:20" ht="121.5" customHeight="1" thickBot="1" x14ac:dyDescent="0.25">
      <c r="A242" s="95"/>
      <c r="B242" s="137"/>
      <c r="C242" s="560"/>
      <c r="D242" s="541"/>
      <c r="E242" s="160" t="s">
        <v>390</v>
      </c>
      <c r="F242" s="106">
        <v>0</v>
      </c>
      <c r="G242" s="511"/>
      <c r="H242" s="516"/>
      <c r="I242" s="318"/>
      <c r="J242" s="516"/>
      <c r="K242" s="536"/>
      <c r="L242" s="541"/>
      <c r="M242" s="154" t="s">
        <v>106</v>
      </c>
      <c r="N242" s="174"/>
      <c r="O242" s="174"/>
      <c r="P242" s="174"/>
      <c r="Q242" s="174"/>
      <c r="R242" s="174"/>
      <c r="S242" s="175"/>
      <c r="T242" s="35"/>
    </row>
    <row r="243" spans="1:20" ht="105.75" customHeight="1" thickBot="1" x14ac:dyDescent="0.25">
      <c r="A243" s="95"/>
      <c r="B243" s="98">
        <v>45</v>
      </c>
      <c r="C243" s="559" t="s">
        <v>570</v>
      </c>
      <c r="D243" s="507" t="s">
        <v>190</v>
      </c>
      <c r="E243" s="159" t="s">
        <v>596</v>
      </c>
      <c r="F243" s="100">
        <v>3</v>
      </c>
      <c r="G243" s="510"/>
      <c r="H243" s="515" t="str">
        <f>IF(G243="","No Answer",(IF(G243="a","Not applicable",(IF(G243="b",3,(IF(G243="c",0,"NA")))))))</f>
        <v>No Answer</v>
      </c>
      <c r="I243" s="317"/>
      <c r="J243" s="515" t="str">
        <f>IF($E$40="On","Not Applicable",(IF(H243="no answer","",H243)))</f>
        <v/>
      </c>
      <c r="K243" s="535" t="str">
        <f>IF(H243="No Answer","",IF(H243&gt;=1,"Y","N"))</f>
        <v/>
      </c>
      <c r="L243" s="551">
        <v>3</v>
      </c>
      <c r="M243" s="101"/>
      <c r="N243" s="102"/>
      <c r="O243" s="102"/>
      <c r="P243" s="102"/>
      <c r="Q243" s="102"/>
      <c r="R243" s="102"/>
      <c r="S243" s="103" t="s">
        <v>92</v>
      </c>
      <c r="T243" s="35"/>
    </row>
    <row r="244" spans="1:20" s="212" customFormat="1" ht="105.75" customHeight="1" thickBot="1" x14ac:dyDescent="0.25">
      <c r="A244" s="95"/>
      <c r="B244" s="299"/>
      <c r="C244" s="560"/>
      <c r="D244" s="508"/>
      <c r="E244" s="164" t="s">
        <v>603</v>
      </c>
      <c r="F244" s="277"/>
      <c r="G244" s="511"/>
      <c r="H244" s="516"/>
      <c r="I244" s="323"/>
      <c r="J244" s="516"/>
      <c r="K244" s="536"/>
      <c r="L244" s="541"/>
      <c r="M244" s="110"/>
      <c r="N244" s="77"/>
      <c r="O244" s="77"/>
      <c r="P244" s="77"/>
      <c r="Q244" s="77"/>
      <c r="R244" s="77"/>
      <c r="S244" s="111"/>
      <c r="T244" s="211"/>
    </row>
    <row r="245" spans="1:20" ht="105.75" customHeight="1" thickBot="1" x14ac:dyDescent="0.25">
      <c r="A245" s="95"/>
      <c r="B245" s="137"/>
      <c r="C245" s="560"/>
      <c r="D245" s="541"/>
      <c r="E245" s="160" t="s">
        <v>604</v>
      </c>
      <c r="F245" s="106">
        <v>0</v>
      </c>
      <c r="G245" s="511"/>
      <c r="H245" s="516"/>
      <c r="I245" s="318"/>
      <c r="J245" s="516"/>
      <c r="K245" s="536"/>
      <c r="L245" s="541"/>
      <c r="M245" s="154" t="s">
        <v>106</v>
      </c>
      <c r="N245" s="174"/>
      <c r="O245" s="174"/>
      <c r="P245" s="174"/>
      <c r="Q245" s="174"/>
      <c r="R245" s="174"/>
      <c r="S245" s="175"/>
      <c r="T245" s="35"/>
    </row>
    <row r="246" spans="1:20" ht="99.75" customHeight="1" thickBot="1" x14ac:dyDescent="0.25">
      <c r="A246" s="95"/>
      <c r="B246" s="98">
        <v>46</v>
      </c>
      <c r="C246" s="279" t="s">
        <v>277</v>
      </c>
      <c r="D246" s="507" t="s">
        <v>191</v>
      </c>
      <c r="E246" s="159" t="s">
        <v>596</v>
      </c>
      <c r="F246" s="100">
        <v>3</v>
      </c>
      <c r="G246" s="510"/>
      <c r="H246" s="515" t="str">
        <f>IF(G246="","No Answer",(IF(G246="a","Not applicable",(IF(G246="b",3,(IF(G246="c",0,"NA")))))))</f>
        <v>No Answer</v>
      </c>
      <c r="I246" s="317"/>
      <c r="J246" s="515" t="str">
        <f>IF($E$40="On","Not Applicable",(IF(H246="no answer","",H246)))</f>
        <v/>
      </c>
      <c r="K246" s="535" t="str">
        <f>IF(H246="No Answer","",IF(H246&gt;=1,"Y","N"))</f>
        <v/>
      </c>
      <c r="L246" s="551">
        <v>3</v>
      </c>
      <c r="M246" s="101"/>
      <c r="N246" s="102"/>
      <c r="O246" s="102"/>
      <c r="P246" s="102"/>
      <c r="Q246" s="102"/>
      <c r="R246" s="102"/>
      <c r="S246" s="103" t="s">
        <v>92</v>
      </c>
      <c r="T246" s="35"/>
    </row>
    <row r="247" spans="1:20" s="212" customFormat="1" ht="99.75" customHeight="1" thickBot="1" x14ac:dyDescent="0.25">
      <c r="A247" s="95"/>
      <c r="B247" s="299"/>
      <c r="C247" s="302"/>
      <c r="D247" s="508"/>
      <c r="E247" s="164" t="s">
        <v>605</v>
      </c>
      <c r="F247" s="277"/>
      <c r="G247" s="511"/>
      <c r="H247" s="516"/>
      <c r="I247" s="323"/>
      <c r="J247" s="516"/>
      <c r="K247" s="536"/>
      <c r="L247" s="541"/>
      <c r="M247" s="110"/>
      <c r="N247" s="77"/>
      <c r="O247" s="77"/>
      <c r="P247" s="77"/>
      <c r="Q247" s="77"/>
      <c r="R247" s="77"/>
      <c r="S247" s="111"/>
      <c r="T247" s="211"/>
    </row>
    <row r="248" spans="1:20" ht="84.75" customHeight="1" thickBot="1" x14ac:dyDescent="0.25">
      <c r="A248" s="95"/>
      <c r="B248" s="137"/>
      <c r="C248" s="272" t="s">
        <v>560</v>
      </c>
      <c r="D248" s="541"/>
      <c r="E248" s="160" t="s">
        <v>390</v>
      </c>
      <c r="F248" s="106">
        <v>0</v>
      </c>
      <c r="G248" s="511"/>
      <c r="H248" s="516"/>
      <c r="I248" s="318"/>
      <c r="J248" s="516"/>
      <c r="K248" s="536"/>
      <c r="L248" s="541"/>
      <c r="M248" s="154" t="s">
        <v>106</v>
      </c>
      <c r="N248" s="174"/>
      <c r="O248" s="174"/>
      <c r="P248" s="174"/>
      <c r="Q248" s="174"/>
      <c r="R248" s="174"/>
      <c r="S248" s="175"/>
      <c r="T248" s="35"/>
    </row>
    <row r="249" spans="1:20" ht="17" thickBot="1" x14ac:dyDescent="0.25">
      <c r="A249" s="95"/>
      <c r="B249" s="95"/>
      <c r="C249" s="176"/>
      <c r="D249" s="95"/>
      <c r="E249" s="95"/>
      <c r="F249" s="95"/>
      <c r="G249" s="95"/>
      <c r="H249" s="95"/>
      <c r="I249" s="95"/>
      <c r="J249" s="95"/>
      <c r="K249" s="95"/>
      <c r="L249" s="177"/>
      <c r="M249" s="95"/>
      <c r="N249" s="95"/>
      <c r="O249" s="95"/>
      <c r="P249" s="95"/>
      <c r="Q249" s="95"/>
      <c r="R249" s="95"/>
      <c r="S249" s="95"/>
      <c r="T249" s="95"/>
    </row>
    <row r="250" spans="1:20" hidden="1" x14ac:dyDescent="0.2"/>
    <row r="251" spans="1:20" hidden="1" x14ac:dyDescent="0.2"/>
    <row r="252" spans="1:20" hidden="1" x14ac:dyDescent="0.2"/>
    <row r="253" spans="1:20" hidden="1" x14ac:dyDescent="0.2"/>
    <row r="254" spans="1:20" hidden="1" x14ac:dyDescent="0.2"/>
    <row r="255" spans="1:20" hidden="1" x14ac:dyDescent="0.2"/>
    <row r="256" spans="1:20" hidden="1" x14ac:dyDescent="0.2"/>
    <row r="257" hidden="1" x14ac:dyDescent="0.2"/>
    <row r="258" hidden="1" x14ac:dyDescent="0.2"/>
    <row r="259" hidden="1" x14ac:dyDescent="0.2"/>
    <row r="260" hidden="1" x14ac:dyDescent="0.2"/>
    <row r="261" hidden="1" x14ac:dyDescent="0.2"/>
    <row r="262" hidden="1" x14ac:dyDescent="0.2"/>
    <row r="263" hidden="1" x14ac:dyDescent="0.2"/>
    <row r="264" hidden="1" x14ac:dyDescent="0.2"/>
    <row r="265" hidden="1" x14ac:dyDescent="0.2"/>
    <row r="266" hidden="1" x14ac:dyDescent="0.2"/>
    <row r="267" hidden="1" x14ac:dyDescent="0.2"/>
    <row r="268" hidden="1" x14ac:dyDescent="0.2"/>
    <row r="269" hidden="1" x14ac:dyDescent="0.2"/>
    <row r="270" hidden="1" x14ac:dyDescent="0.2"/>
    <row r="271" hidden="1" x14ac:dyDescent="0.2"/>
    <row r="272" hidden="1" x14ac:dyDescent="0.2"/>
    <row r="273" hidden="1" x14ac:dyDescent="0.2"/>
    <row r="274" hidden="1" x14ac:dyDescent="0.2"/>
    <row r="275" hidden="1" x14ac:dyDescent="0.2"/>
    <row r="276" hidden="1" x14ac:dyDescent="0.2"/>
    <row r="277" hidden="1" x14ac:dyDescent="0.2"/>
    <row r="278" hidden="1" x14ac:dyDescent="0.2"/>
    <row r="279" hidden="1" x14ac:dyDescent="0.2"/>
    <row r="280" hidden="1" x14ac:dyDescent="0.2"/>
  </sheetData>
  <sheetProtection sheet="1" objects="1" scenarios="1" selectLockedCells="1"/>
  <dataConsolidate/>
  <mergeCells count="409">
    <mergeCell ref="B141:B144"/>
    <mergeCell ref="B77:B79"/>
    <mergeCell ref="J86:J88"/>
    <mergeCell ref="K77:K79"/>
    <mergeCell ref="J77:J79"/>
    <mergeCell ref="I77:I79"/>
    <mergeCell ref="H77:H79"/>
    <mergeCell ref="E77:E79"/>
    <mergeCell ref="C77:C79"/>
    <mergeCell ref="G83:G85"/>
    <mergeCell ref="H83:H85"/>
    <mergeCell ref="G86:G88"/>
    <mergeCell ref="H86:H88"/>
    <mergeCell ref="D83:D85"/>
    <mergeCell ref="D86:D88"/>
    <mergeCell ref="D80:D82"/>
    <mergeCell ref="G80:G82"/>
    <mergeCell ref="H80:H82"/>
    <mergeCell ref="J83:J85"/>
    <mergeCell ref="K132:K134"/>
    <mergeCell ref="H132:H134"/>
    <mergeCell ref="G126:G128"/>
    <mergeCell ref="J138:J140"/>
    <mergeCell ref="K135:K137"/>
    <mergeCell ref="C154:C157"/>
    <mergeCell ref="C151:C153"/>
    <mergeCell ref="C158:C161"/>
    <mergeCell ref="C163:C165"/>
    <mergeCell ref="C166:C167"/>
    <mergeCell ref="C168:C171"/>
    <mergeCell ref="C182:C184"/>
    <mergeCell ref="C111:C113"/>
    <mergeCell ref="C122:C125"/>
    <mergeCell ref="C126:C128"/>
    <mergeCell ref="C129:C131"/>
    <mergeCell ref="C132:C134"/>
    <mergeCell ref="C135:C137"/>
    <mergeCell ref="C145:C150"/>
    <mergeCell ref="C138:C140"/>
    <mergeCell ref="C175:C176"/>
    <mergeCell ref="C180:C181"/>
    <mergeCell ref="C141:C144"/>
    <mergeCell ref="C219:C223"/>
    <mergeCell ref="C225:C227"/>
    <mergeCell ref="C237:C239"/>
    <mergeCell ref="C240:C242"/>
    <mergeCell ref="C243:C245"/>
    <mergeCell ref="C185:C187"/>
    <mergeCell ref="C189:C192"/>
    <mergeCell ref="C193:C195"/>
    <mergeCell ref="C196:C199"/>
    <mergeCell ref="C200:C203"/>
    <mergeCell ref="C204:C207"/>
    <mergeCell ref="C208:C210"/>
    <mergeCell ref="C211:C214"/>
    <mergeCell ref="C215:C218"/>
    <mergeCell ref="L48:L51"/>
    <mergeCell ref="L44:L47"/>
    <mergeCell ref="L60:L62"/>
    <mergeCell ref="L63:L64"/>
    <mergeCell ref="L65:L66"/>
    <mergeCell ref="L67:L71"/>
    <mergeCell ref="L72:L75"/>
    <mergeCell ref="L107:L110"/>
    <mergeCell ref="C44:C47"/>
    <mergeCell ref="C48:C51"/>
    <mergeCell ref="C52:C55"/>
    <mergeCell ref="C60:C62"/>
    <mergeCell ref="C65:C66"/>
    <mergeCell ref="C67:C71"/>
    <mergeCell ref="C72:C75"/>
    <mergeCell ref="C107:C110"/>
    <mergeCell ref="L77:L88"/>
    <mergeCell ref="L89:L92"/>
    <mergeCell ref="L93:L96"/>
    <mergeCell ref="L97:L100"/>
    <mergeCell ref="L101:L105"/>
    <mergeCell ref="K80:K82"/>
    <mergeCell ref="K83:K85"/>
    <mergeCell ref="K86:K88"/>
    <mergeCell ref="L196:L199"/>
    <mergeCell ref="L193:L195"/>
    <mergeCell ref="L189:L192"/>
    <mergeCell ref="L52:L55"/>
    <mergeCell ref="L232:L236"/>
    <mergeCell ref="L228:L231"/>
    <mergeCell ref="L225:L227"/>
    <mergeCell ref="L215:L218"/>
    <mergeCell ref="L211:L214"/>
    <mergeCell ref="L219:L223"/>
    <mergeCell ref="L111:L113"/>
    <mergeCell ref="L114:L116"/>
    <mergeCell ref="L117:L119"/>
    <mergeCell ref="L57:L59"/>
    <mergeCell ref="L141:L144"/>
    <mergeCell ref="J243:J245"/>
    <mergeCell ref="K243:K245"/>
    <mergeCell ref="J246:J248"/>
    <mergeCell ref="K246:K248"/>
    <mergeCell ref="K111:K113"/>
    <mergeCell ref="L208:L210"/>
    <mergeCell ref="L204:L207"/>
    <mergeCell ref="L200:L203"/>
    <mergeCell ref="J154:J157"/>
    <mergeCell ref="L145:L150"/>
    <mergeCell ref="L151:L153"/>
    <mergeCell ref="L185:L187"/>
    <mergeCell ref="L182:L184"/>
    <mergeCell ref="L177:L181"/>
    <mergeCell ref="L172:L176"/>
    <mergeCell ref="L168:L171"/>
    <mergeCell ref="L166:L167"/>
    <mergeCell ref="L163:L165"/>
    <mergeCell ref="L158:L161"/>
    <mergeCell ref="L154:L157"/>
    <mergeCell ref="L246:L248"/>
    <mergeCell ref="L243:L245"/>
    <mergeCell ref="L240:L242"/>
    <mergeCell ref="L237:L239"/>
    <mergeCell ref="J240:J242"/>
    <mergeCell ref="K240:K242"/>
    <mergeCell ref="J225:J227"/>
    <mergeCell ref="K225:K227"/>
    <mergeCell ref="J228:J231"/>
    <mergeCell ref="J158:J161"/>
    <mergeCell ref="J208:J210"/>
    <mergeCell ref="K208:K210"/>
    <mergeCell ref="J211:J214"/>
    <mergeCell ref="J215:J218"/>
    <mergeCell ref="K166:K167"/>
    <mergeCell ref="J232:J236"/>
    <mergeCell ref="K232:K236"/>
    <mergeCell ref="K158:K161"/>
    <mergeCell ref="K163:K165"/>
    <mergeCell ref="H219:H223"/>
    <mergeCell ref="J219:J223"/>
    <mergeCell ref="K219:K223"/>
    <mergeCell ref="H172:H176"/>
    <mergeCell ref="J172:J176"/>
    <mergeCell ref="K172:K176"/>
    <mergeCell ref="H177:H181"/>
    <mergeCell ref="J177:J181"/>
    <mergeCell ref="K177:K181"/>
    <mergeCell ref="J182:J184"/>
    <mergeCell ref="K182:K184"/>
    <mergeCell ref="J185:J187"/>
    <mergeCell ref="K185:K187"/>
    <mergeCell ref="J189:J192"/>
    <mergeCell ref="J193:J195"/>
    <mergeCell ref="K211:K214"/>
    <mergeCell ref="K189:K192"/>
    <mergeCell ref="H185:H187"/>
    <mergeCell ref="D246:D248"/>
    <mergeCell ref="G246:G248"/>
    <mergeCell ref="H246:H248"/>
    <mergeCell ref="G67:G71"/>
    <mergeCell ref="H67:H71"/>
    <mergeCell ref="G232:G236"/>
    <mergeCell ref="G219:G223"/>
    <mergeCell ref="G177:G181"/>
    <mergeCell ref="G172:G176"/>
    <mergeCell ref="G166:G167"/>
    <mergeCell ref="H232:H236"/>
    <mergeCell ref="D240:D242"/>
    <mergeCell ref="G240:G242"/>
    <mergeCell ref="H240:H242"/>
    <mergeCell ref="D243:D245"/>
    <mergeCell ref="G243:G245"/>
    <mergeCell ref="H243:H245"/>
    <mergeCell ref="D232:D236"/>
    <mergeCell ref="H166:H167"/>
    <mergeCell ref="H101:H105"/>
    <mergeCell ref="D237:D239"/>
    <mergeCell ref="G237:G239"/>
    <mergeCell ref="H237:H239"/>
    <mergeCell ref="D219:D223"/>
    <mergeCell ref="D225:D227"/>
    <mergeCell ref="G225:G227"/>
    <mergeCell ref="H225:H227"/>
    <mergeCell ref="D228:D231"/>
    <mergeCell ref="G228:G231"/>
    <mergeCell ref="H228:H231"/>
    <mergeCell ref="K228:K231"/>
    <mergeCell ref="K237:K239"/>
    <mergeCell ref="J237:J239"/>
    <mergeCell ref="D215:D218"/>
    <mergeCell ref="G215:G218"/>
    <mergeCell ref="H215:H218"/>
    <mergeCell ref="K215:K218"/>
    <mergeCell ref="D208:D210"/>
    <mergeCell ref="G208:G210"/>
    <mergeCell ref="H208:H210"/>
    <mergeCell ref="D211:D214"/>
    <mergeCell ref="G211:G214"/>
    <mergeCell ref="H211:H214"/>
    <mergeCell ref="D200:D203"/>
    <mergeCell ref="G200:G203"/>
    <mergeCell ref="H200:H203"/>
    <mergeCell ref="K200:K203"/>
    <mergeCell ref="D204:D207"/>
    <mergeCell ref="G204:G207"/>
    <mergeCell ref="H204:H207"/>
    <mergeCell ref="K204:K207"/>
    <mergeCell ref="J200:J203"/>
    <mergeCell ref="J204:J207"/>
    <mergeCell ref="D196:D199"/>
    <mergeCell ref="G196:G199"/>
    <mergeCell ref="H196:H199"/>
    <mergeCell ref="K196:K199"/>
    <mergeCell ref="D193:D195"/>
    <mergeCell ref="G193:G195"/>
    <mergeCell ref="H193:H195"/>
    <mergeCell ref="K193:K195"/>
    <mergeCell ref="J196:J199"/>
    <mergeCell ref="D189:D192"/>
    <mergeCell ref="G189:G192"/>
    <mergeCell ref="H189:H192"/>
    <mergeCell ref="H168:H171"/>
    <mergeCell ref="K168:K171"/>
    <mergeCell ref="D172:D176"/>
    <mergeCell ref="D177:D181"/>
    <mergeCell ref="D182:D184"/>
    <mergeCell ref="G182:G184"/>
    <mergeCell ref="H182:H184"/>
    <mergeCell ref="J168:J171"/>
    <mergeCell ref="D185:D187"/>
    <mergeCell ref="G185:G187"/>
    <mergeCell ref="D168:D171"/>
    <mergeCell ref="G168:G171"/>
    <mergeCell ref="K154:K157"/>
    <mergeCell ref="K138:K140"/>
    <mergeCell ref="D141:D144"/>
    <mergeCell ref="J163:J165"/>
    <mergeCell ref="J166:J167"/>
    <mergeCell ref="D158:D161"/>
    <mergeCell ref="G158:G161"/>
    <mergeCell ref="D145:D147"/>
    <mergeCell ref="D151:D153"/>
    <mergeCell ref="H151:H153"/>
    <mergeCell ref="D154:D157"/>
    <mergeCell ref="G154:G157"/>
    <mergeCell ref="H154:H157"/>
    <mergeCell ref="D166:D167"/>
    <mergeCell ref="H158:H161"/>
    <mergeCell ref="D163:D165"/>
    <mergeCell ref="G163:G165"/>
    <mergeCell ref="H163:H165"/>
    <mergeCell ref="G151:G153"/>
    <mergeCell ref="J151:J153"/>
    <mergeCell ref="K151:K153"/>
    <mergeCell ref="K145:K150"/>
    <mergeCell ref="J145:J150"/>
    <mergeCell ref="G145:G150"/>
    <mergeCell ref="K44:K47"/>
    <mergeCell ref="D52:D55"/>
    <mergeCell ref="K48:K51"/>
    <mergeCell ref="H52:H55"/>
    <mergeCell ref="K52:K55"/>
    <mergeCell ref="G52:G55"/>
    <mergeCell ref="K57:K59"/>
    <mergeCell ref="H57:H59"/>
    <mergeCell ref="G57:G59"/>
    <mergeCell ref="G44:G47"/>
    <mergeCell ref="H44:H47"/>
    <mergeCell ref="G48:G51"/>
    <mergeCell ref="H48:H51"/>
    <mergeCell ref="J44:J47"/>
    <mergeCell ref="J48:J51"/>
    <mergeCell ref="J52:J55"/>
    <mergeCell ref="J57:J59"/>
    <mergeCell ref="J67:J71"/>
    <mergeCell ref="G63:G64"/>
    <mergeCell ref="H145:H150"/>
    <mergeCell ref="G141:G144"/>
    <mergeCell ref="H141:H144"/>
    <mergeCell ref="K141:K144"/>
    <mergeCell ref="J141:J144"/>
    <mergeCell ref="H138:H140"/>
    <mergeCell ref="J135:J137"/>
    <mergeCell ref="K101:K105"/>
    <mergeCell ref="K129:K131"/>
    <mergeCell ref="G122:G125"/>
    <mergeCell ref="H122:H125"/>
    <mergeCell ref="K122:K125"/>
    <mergeCell ref="G117:G119"/>
    <mergeCell ref="H117:H119"/>
    <mergeCell ref="H129:H131"/>
    <mergeCell ref="K107:K110"/>
    <mergeCell ref="H107:H110"/>
    <mergeCell ref="K114:K116"/>
    <mergeCell ref="K117:K119"/>
    <mergeCell ref="G114:G116"/>
    <mergeCell ref="H114:H116"/>
    <mergeCell ref="J122:J125"/>
    <mergeCell ref="J60:J62"/>
    <mergeCell ref="J101:J105"/>
    <mergeCell ref="J80:J82"/>
    <mergeCell ref="D48:D51"/>
    <mergeCell ref="K93:K96"/>
    <mergeCell ref="K97:K100"/>
    <mergeCell ref="G93:G96"/>
    <mergeCell ref="H93:H96"/>
    <mergeCell ref="G101:G105"/>
    <mergeCell ref="J97:J100"/>
    <mergeCell ref="J93:J96"/>
    <mergeCell ref="J89:J92"/>
    <mergeCell ref="K72:K75"/>
    <mergeCell ref="G89:G92"/>
    <mergeCell ref="K63:K64"/>
    <mergeCell ref="G65:G66"/>
    <mergeCell ref="H65:H66"/>
    <mergeCell ref="K65:K66"/>
    <mergeCell ref="J65:J66"/>
    <mergeCell ref="J63:J64"/>
    <mergeCell ref="K60:K62"/>
    <mergeCell ref="J72:J75"/>
    <mergeCell ref="K89:K92"/>
    <mergeCell ref="K67:K71"/>
    <mergeCell ref="K126:K128"/>
    <mergeCell ref="G129:G131"/>
    <mergeCell ref="J117:J119"/>
    <mergeCell ref="J114:J116"/>
    <mergeCell ref="J111:J113"/>
    <mergeCell ref="J107:J110"/>
    <mergeCell ref="J129:J131"/>
    <mergeCell ref="J126:J128"/>
    <mergeCell ref="C114:C116"/>
    <mergeCell ref="C117:C119"/>
    <mergeCell ref="D117:D119"/>
    <mergeCell ref="D114:D116"/>
    <mergeCell ref="D111:D113"/>
    <mergeCell ref="C101:C105"/>
    <mergeCell ref="D101:D105"/>
    <mergeCell ref="D89:D92"/>
    <mergeCell ref="D72:D75"/>
    <mergeCell ref="D60:D62"/>
    <mergeCell ref="C84:C85"/>
    <mergeCell ref="D107:D110"/>
    <mergeCell ref="D67:D71"/>
    <mergeCell ref="D97:D100"/>
    <mergeCell ref="D63:D64"/>
    <mergeCell ref="C87:C88"/>
    <mergeCell ref="G60:G62"/>
    <mergeCell ref="H60:H62"/>
    <mergeCell ref="C97:C99"/>
    <mergeCell ref="C18:D18"/>
    <mergeCell ref="C25:D25"/>
    <mergeCell ref="C26:D26"/>
    <mergeCell ref="C27:D27"/>
    <mergeCell ref="C28:D28"/>
    <mergeCell ref="C29:D29"/>
    <mergeCell ref="C81:C82"/>
    <mergeCell ref="C20:D20"/>
    <mergeCell ref="C21:D21"/>
    <mergeCell ref="C23:D23"/>
    <mergeCell ref="C24:D24"/>
    <mergeCell ref="D44:D47"/>
    <mergeCell ref="E34:H34"/>
    <mergeCell ref="E35:H35"/>
    <mergeCell ref="D65:D66"/>
    <mergeCell ref="H63:H64"/>
    <mergeCell ref="C63:C64"/>
    <mergeCell ref="C57:C59"/>
    <mergeCell ref="G97:G100"/>
    <mergeCell ref="E36:H36"/>
    <mergeCell ref="E37:H37"/>
    <mergeCell ref="D132:D134"/>
    <mergeCell ref="D138:D140"/>
    <mergeCell ref="G138:G140"/>
    <mergeCell ref="D122:D125"/>
    <mergeCell ref="G72:G75"/>
    <mergeCell ref="H72:H75"/>
    <mergeCell ref="H126:H128"/>
    <mergeCell ref="D93:D96"/>
    <mergeCell ref="D126:D128"/>
    <mergeCell ref="G132:G134"/>
    <mergeCell ref="H97:H100"/>
    <mergeCell ref="D135:D137"/>
    <mergeCell ref="D129:D131"/>
    <mergeCell ref="G111:G113"/>
    <mergeCell ref="H111:H113"/>
    <mergeCell ref="H89:H92"/>
    <mergeCell ref="D121:E121"/>
    <mergeCell ref="G135:G137"/>
    <mergeCell ref="H135:H137"/>
    <mergeCell ref="G107:G110"/>
    <mergeCell ref="D4:I4"/>
    <mergeCell ref="B7:K8"/>
    <mergeCell ref="C19:D19"/>
    <mergeCell ref="E40:H40"/>
    <mergeCell ref="E26:H26"/>
    <mergeCell ref="E27:H27"/>
    <mergeCell ref="E28:H28"/>
    <mergeCell ref="E29:H29"/>
    <mergeCell ref="E30:H30"/>
    <mergeCell ref="E17:H17"/>
    <mergeCell ref="G12:H12"/>
    <mergeCell ref="G13:H13"/>
    <mergeCell ref="E18:H18"/>
    <mergeCell ref="E20:H20"/>
    <mergeCell ref="E21:H21"/>
    <mergeCell ref="E23:H23"/>
    <mergeCell ref="E24:H24"/>
    <mergeCell ref="E25:H25"/>
    <mergeCell ref="E22:H22"/>
    <mergeCell ref="B33:D33"/>
    <mergeCell ref="C30:D30"/>
    <mergeCell ref="E38:H38"/>
    <mergeCell ref="E39:H39"/>
  </mergeCells>
  <conditionalFormatting sqref="E12:F12">
    <cfRule type="dataBar" priority="206">
      <dataBar>
        <cfvo type="num" val="0"/>
        <cfvo type="num" val="100"/>
        <color rgb="FF007C6B"/>
      </dataBar>
    </cfRule>
  </conditionalFormatting>
  <conditionalFormatting sqref="M246:S247 M243:S244 M240:S241 M237:S238 M232:S233 M182:S182 M185:S185 M193:S193 M208:S208 M219:S219 M225:S225 M177:S178 M172:S173 M163:S166 M122:S161 M103:S105 M107:S119 M57:S75 M100:S101 M96:S98 M77:S90 M92:S94 M44:S55">
    <cfRule type="notContainsBlanks" dxfId="45" priority="221">
      <formula>LEN(TRIM(M44))&gt;0</formula>
    </cfRule>
  </conditionalFormatting>
  <conditionalFormatting sqref="I77:I78 F77:F79 E77:E78">
    <cfRule type="containsText" dxfId="44" priority="204" operator="containsText" text="You">
      <formula>NOT(ISERROR(SEARCH("You",E77)))</formula>
    </cfRule>
  </conditionalFormatting>
  <conditionalFormatting sqref="H189:H223 H225:H248 H177:H187 H168:H173 H151:H161 H163:H166 H122:H141 H145 H77:H78 H80:H101 H107:H119 H44:H55 H57:H75">
    <cfRule type="containsText" dxfId="43" priority="63" operator="containsText" text="No Answer">
      <formula>NOT(ISERROR(SEARCH("No Answer",H44)))</formula>
    </cfRule>
  </conditionalFormatting>
  <conditionalFormatting sqref="B80:B82">
    <cfRule type="expression" dxfId="42" priority="73">
      <formula>$D$79="I do not use irrigation, I have a rainfed production system"</formula>
    </cfRule>
  </conditionalFormatting>
  <conditionalFormatting sqref="B83:B85">
    <cfRule type="expression" dxfId="41" priority="7">
      <formula>$D$79="I have an irrigated sufface water production system that is flood prone"</formula>
    </cfRule>
    <cfRule type="expression" dxfId="40" priority="72">
      <formula>$D$79="I have an irrigated sufface water production system that is flood prone"</formula>
    </cfRule>
  </conditionalFormatting>
  <conditionalFormatting sqref="B86:B88">
    <cfRule type="expression" dxfId="39" priority="69">
      <formula>$D$79=" I have an irrigated surface/ground water production system that is not flood-prone"</formula>
    </cfRule>
  </conditionalFormatting>
  <conditionalFormatting sqref="C80:K82">
    <cfRule type="expression" dxfId="38" priority="64">
      <formula>$D$79="I do not use irrigation, I have a rainfed production system"</formula>
    </cfRule>
  </conditionalFormatting>
  <conditionalFormatting sqref="M230:S230">
    <cfRule type="expression" dxfId="37" priority="592">
      <formula>$E$38="On"</formula>
    </cfRule>
  </conditionalFormatting>
  <conditionalFormatting sqref="M234:S234">
    <cfRule type="expression" dxfId="36" priority="594">
      <formula>$E$39="On"</formula>
    </cfRule>
  </conditionalFormatting>
  <conditionalFormatting sqref="M248:S248 M245:S245 M242:S242 M239:S239">
    <cfRule type="expression" dxfId="35" priority="596">
      <formula>$E$40="on"</formula>
    </cfRule>
  </conditionalFormatting>
  <conditionalFormatting sqref="M179:S179">
    <cfRule type="expression" dxfId="34" priority="601">
      <formula>$E$37="on"</formula>
    </cfRule>
  </conditionalFormatting>
  <conditionalFormatting sqref="M174:S174">
    <cfRule type="expression" dxfId="33" priority="603">
      <formula>$E$36="on"</formula>
    </cfRule>
  </conditionalFormatting>
  <conditionalFormatting sqref="G80:G82">
    <cfRule type="expression" dxfId="32" priority="49">
      <formula>$D$79="I do not use irrigation, I have a rainfed production system"</formula>
    </cfRule>
  </conditionalFormatting>
  <conditionalFormatting sqref="C92 C96 C100">
    <cfRule type="expression" dxfId="31" priority="14">
      <formula>$E$35="On"</formula>
    </cfRule>
  </conditionalFormatting>
  <conditionalFormatting sqref="C175:C176">
    <cfRule type="expression" dxfId="30" priority="13">
      <formula>$E$36="on"</formula>
    </cfRule>
  </conditionalFormatting>
  <conditionalFormatting sqref="C180:C181">
    <cfRule type="expression" dxfId="29" priority="12">
      <formula>$E$37="on"</formula>
    </cfRule>
  </conditionalFormatting>
  <conditionalFormatting sqref="G83:G85">
    <cfRule type="expression" dxfId="28" priority="47">
      <formula>$D$79="I have an irrigated surface water production system that is flood prone"</formula>
    </cfRule>
  </conditionalFormatting>
  <conditionalFormatting sqref="G86:G88">
    <cfRule type="expression" dxfId="27" priority="45">
      <formula>$D$79=" I have an irrigated surface/ground water production system that is not flood-prone"</formula>
    </cfRule>
  </conditionalFormatting>
  <conditionalFormatting sqref="C81:C82 C84 C87">
    <cfRule type="expression" dxfId="26" priority="43">
      <formula>$D$79="select here the type of water management system"</formula>
    </cfRule>
  </conditionalFormatting>
  <conditionalFormatting sqref="H225:H248">
    <cfRule type="containsText" dxfId="25" priority="40" operator="containsText" text="No Answer">
      <formula>NOT(ISERROR(SEARCH("No Answer",H225)))</formula>
    </cfRule>
  </conditionalFormatting>
  <conditionalFormatting sqref="B234">
    <cfRule type="expression" dxfId="24" priority="33">
      <formula>$E$39="on"</formula>
    </cfRule>
  </conditionalFormatting>
  <conditionalFormatting sqref="B232:K236">
    <cfRule type="expression" dxfId="23" priority="25">
      <formula>$E$39="On"</formula>
    </cfRule>
  </conditionalFormatting>
  <conditionalFormatting sqref="B234:C234">
    <cfRule type="expression" dxfId="22" priority="24">
      <formula>$E$39="On"</formula>
    </cfRule>
  </conditionalFormatting>
  <conditionalFormatting sqref="B237:K248">
    <cfRule type="expression" dxfId="21" priority="23">
      <formula>$E$40="on"</formula>
    </cfRule>
  </conditionalFormatting>
  <conditionalFormatting sqref="B230:C230">
    <cfRule type="expression" dxfId="20" priority="16">
      <formula>$E$38="On"</formula>
    </cfRule>
  </conditionalFormatting>
  <conditionalFormatting sqref="B228:K231">
    <cfRule type="expression" dxfId="19" priority="18">
      <formula>$E$38="On"</formula>
    </cfRule>
  </conditionalFormatting>
  <conditionalFormatting sqref="C248">
    <cfRule type="expression" dxfId="18" priority="15">
      <formula>$E$40="on"</formula>
    </cfRule>
  </conditionalFormatting>
  <conditionalFormatting sqref="C89:K100">
    <cfRule type="expression" dxfId="17" priority="57">
      <formula>$E$35="On"</formula>
    </cfRule>
  </conditionalFormatting>
  <conditionalFormatting sqref="C172:K176">
    <cfRule type="expression" dxfId="16" priority="56">
      <formula>$E$36="on"</formula>
    </cfRule>
  </conditionalFormatting>
  <conditionalFormatting sqref="C177:K181">
    <cfRule type="expression" dxfId="15" priority="53">
      <formula>$E$37="on"</formula>
    </cfRule>
  </conditionalFormatting>
  <conditionalFormatting sqref="K44:K248">
    <cfRule type="containsText" dxfId="14" priority="11" operator="containsText" text="Y">
      <formula>NOT(ISERROR(SEARCH("Y",K44)))</formula>
    </cfRule>
  </conditionalFormatting>
  <conditionalFormatting sqref="B80:K82">
    <cfRule type="expression" dxfId="13" priority="9">
      <formula>"$D$78=""I do not use irrigation, I have a rainfed production system"""</formula>
    </cfRule>
  </conditionalFormatting>
  <conditionalFormatting sqref="C80:D80 E80:K82">
    <cfRule type="expression" dxfId="12" priority="10">
      <formula>$D$79="I do not use irrigation, I have a rainfed production system"</formula>
    </cfRule>
  </conditionalFormatting>
  <conditionalFormatting sqref="C83:K85">
    <cfRule type="expression" dxfId="11" priority="6">
      <formula>$D$79="I have an irrigated surface water production system that is flood prone"</formula>
    </cfRule>
  </conditionalFormatting>
  <conditionalFormatting sqref="C84:C85">
    <cfRule type="expression" dxfId="10" priority="4">
      <formula>$D$79="I have an irrigated surface water production system that is flood prone"</formula>
    </cfRule>
  </conditionalFormatting>
  <conditionalFormatting sqref="C83:E85 H83:K85">
    <cfRule type="expression" dxfId="9" priority="3">
      <formula>$D$79="I have an irrigated surface water production system that is flood prone"</formula>
    </cfRule>
  </conditionalFormatting>
  <conditionalFormatting sqref="C86:E88 H86:I88">
    <cfRule type="expression" dxfId="8" priority="2">
      <formula>$D$79=" I have an irrigated surface/ground water production system that is not flood-prone"</formula>
    </cfRule>
  </conditionalFormatting>
  <conditionalFormatting sqref="K83:K85">
    <cfRule type="containsText" dxfId="7" priority="1" operator="containsText" text="Y">
      <formula>NOT(ISERROR(SEARCH("Y",K83)))</formula>
    </cfRule>
  </conditionalFormatting>
  <dataValidations count="11">
    <dataValidation type="list" allowBlank="1" showInputMessage="1" showErrorMessage="1" sqref="G63:G65 G166:G167">
      <formula1>two</formula1>
    </dataValidation>
    <dataValidation type="list" allowBlank="1" showInputMessage="1" showErrorMessage="1" sqref="G193:G195 G182:G187 G208:G210 G145 G163:G165 G151:G153 G126:G138 G111:G119 G57:G62 G225:G227 G237:G248 G80:G88">
      <formula1>three</formula1>
    </dataValidation>
    <dataValidation type="list" allowBlank="1" showInputMessage="1" showErrorMessage="1" sqref="G219:G223 G67:G71 G101:G105 G172:G181 G232:G236">
      <formula1>Five</formula1>
    </dataValidation>
    <dataValidation type="list" allowBlank="1" showInputMessage="1" showErrorMessage="1" sqref="G196:G207 G228:G231 G189:G192 G211:G218 G154:G161 G122 G48:G55 G107:G110 G72:G75 G44 G168:G171 G89:G100">
      <formula1>Four</formula1>
    </dataValidation>
    <dataValidation type="list" allowBlank="1" showInputMessage="1" showErrorMessage="1" sqref="E25:H25">
      <formula1>FS</formula1>
    </dataValidation>
    <dataValidation type="list" allowBlank="1" showInputMessage="1" showErrorMessage="1" sqref="E24:H24">
      <formula1>Size</formula1>
    </dataValidation>
    <dataValidation type="list" allowBlank="1" showInputMessage="1" showErrorMessage="1" sqref="E26:H26">
      <formula1>irr</formula1>
    </dataValidation>
    <dataValidation type="list" allowBlank="1" showInputMessage="1" showErrorMessage="1" sqref="D35:D40 E29:H29">
      <formula1>YN</formula1>
    </dataValidation>
    <dataValidation type="list" allowBlank="1" showInputMessage="1" showErrorMessage="1" sqref="D79">
      <formula1>IF</formula1>
    </dataValidation>
    <dataValidation type="list" allowBlank="1" showInputMessage="1" showErrorMessage="1" sqref="E27:H27">
      <formula1>Season</formula1>
    </dataValidation>
    <dataValidation type="list" allowBlank="1" showInputMessage="1" showErrorMessage="1" sqref="E28:H28">
      <formula1>Riva</formula1>
    </dataValidation>
  </dataValidations>
  <hyperlinks>
    <hyperlink ref="D148" r:id="rId1"/>
    <hyperlink ref="D149" r:id="rId2"/>
    <hyperlink ref="D150" r:id="rId3"/>
  </hyperlinks>
  <pageMargins left="0.7" right="0.7" top="0.75" bottom="0.75" header="0.3" footer="0.3"/>
  <pageSetup paperSize="9"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27"/>
  <sheetViews>
    <sheetView zoomScale="85" zoomScaleNormal="85" zoomScalePageLayoutView="85" workbookViewId="0">
      <selection activeCell="D5" sqref="D5:E12"/>
    </sheetView>
  </sheetViews>
  <sheetFormatPr baseColWidth="10" defaultColWidth="0" defaultRowHeight="15" zeroHeight="1" x14ac:dyDescent="0.2"/>
  <cols>
    <col min="1" max="1" width="5.6640625" style="256" customWidth="1"/>
    <col min="2" max="2" width="49.33203125" style="256" customWidth="1"/>
    <col min="3" max="3" width="45.5" style="256" customWidth="1"/>
    <col min="4" max="5" width="8.5" style="256" customWidth="1"/>
    <col min="6" max="6" width="56.83203125" style="256" customWidth="1"/>
    <col min="7" max="7" width="45.5" style="256" customWidth="1"/>
    <col min="8" max="16383" width="45.5" style="256" hidden="1"/>
    <col min="16384" max="16384" width="1.5" style="256" hidden="1"/>
  </cols>
  <sheetData>
    <row r="1" spans="1:7" ht="30" customHeight="1" x14ac:dyDescent="0.2">
      <c r="A1" s="593" t="s">
        <v>625</v>
      </c>
      <c r="B1" s="593"/>
      <c r="C1" s="593"/>
      <c r="D1" s="593"/>
      <c r="E1" s="593"/>
      <c r="F1" s="594"/>
      <c r="G1" s="296"/>
    </row>
    <row r="2" spans="1:7" ht="138.75" customHeight="1" x14ac:dyDescent="0.2">
      <c r="A2" s="595" t="s">
        <v>615</v>
      </c>
      <c r="B2" s="595"/>
      <c r="C2" s="595"/>
      <c r="D2" s="595"/>
      <c r="E2" s="595"/>
      <c r="F2" s="596"/>
      <c r="G2" s="293"/>
    </row>
    <row r="3" spans="1:7" x14ac:dyDescent="0.2">
      <c r="A3" s="262"/>
      <c r="B3" s="269"/>
      <c r="C3" s="263"/>
      <c r="D3" s="263"/>
      <c r="E3" s="263"/>
      <c r="F3" s="263"/>
      <c r="G3" s="298" t="s">
        <v>432</v>
      </c>
    </row>
    <row r="4" spans="1:7" ht="30" x14ac:dyDescent="0.2">
      <c r="A4" s="265" t="s">
        <v>496</v>
      </c>
      <c r="B4" s="270" t="s">
        <v>497</v>
      </c>
      <c r="C4" s="289" t="s">
        <v>566</v>
      </c>
      <c r="D4" s="266" t="s">
        <v>58</v>
      </c>
      <c r="E4" s="266"/>
      <c r="F4" s="266" t="s">
        <v>563</v>
      </c>
      <c r="G4" s="266"/>
    </row>
    <row r="5" spans="1:7" x14ac:dyDescent="0.2">
      <c r="A5" s="264" t="s">
        <v>498</v>
      </c>
      <c r="B5" s="261" t="s">
        <v>499</v>
      </c>
      <c r="C5" s="260" t="s">
        <v>500</v>
      </c>
      <c r="D5" s="293"/>
      <c r="E5" s="601" t="s">
        <v>569</v>
      </c>
      <c r="F5" s="597" t="s">
        <v>501</v>
      </c>
      <c r="G5" s="293"/>
    </row>
    <row r="6" spans="1:7" x14ac:dyDescent="0.2">
      <c r="A6" s="264" t="s">
        <v>502</v>
      </c>
      <c r="B6" s="261" t="s">
        <v>503</v>
      </c>
      <c r="C6" s="260" t="s">
        <v>504</v>
      </c>
      <c r="D6" s="293"/>
      <c r="E6" s="602"/>
      <c r="F6" s="598"/>
      <c r="G6" s="293"/>
    </row>
    <row r="7" spans="1:7" x14ac:dyDescent="0.2">
      <c r="A7" s="264" t="s">
        <v>505</v>
      </c>
      <c r="B7" s="261" t="s">
        <v>506</v>
      </c>
      <c r="C7" s="260" t="s">
        <v>507</v>
      </c>
      <c r="D7" s="293"/>
      <c r="E7" s="602"/>
      <c r="F7" s="598"/>
      <c r="G7" s="293"/>
    </row>
    <row r="8" spans="1:7" x14ac:dyDescent="0.2">
      <c r="A8" s="264" t="s">
        <v>508</v>
      </c>
      <c r="B8" s="261" t="s">
        <v>509</v>
      </c>
      <c r="C8" s="260" t="s">
        <v>507</v>
      </c>
      <c r="D8" s="293"/>
      <c r="E8" s="602"/>
      <c r="F8" s="598"/>
      <c r="G8" s="293"/>
    </row>
    <row r="9" spans="1:7" x14ac:dyDescent="0.2">
      <c r="A9" s="264" t="s">
        <v>510</v>
      </c>
      <c r="B9" s="261" t="s">
        <v>511</v>
      </c>
      <c r="C9" s="260" t="s">
        <v>512</v>
      </c>
      <c r="D9" s="293"/>
      <c r="E9" s="602"/>
      <c r="F9" s="598"/>
      <c r="G9" s="293"/>
    </row>
    <row r="10" spans="1:7" ht="30" x14ac:dyDescent="0.2">
      <c r="A10" s="264" t="s">
        <v>513</v>
      </c>
      <c r="B10" s="261" t="s">
        <v>514</v>
      </c>
      <c r="C10" s="260" t="s">
        <v>515</v>
      </c>
      <c r="D10" s="293"/>
      <c r="E10" s="602"/>
      <c r="F10" s="598"/>
      <c r="G10" s="293"/>
    </row>
    <row r="11" spans="1:7" ht="30" x14ac:dyDescent="0.2">
      <c r="A11" s="264" t="s">
        <v>516</v>
      </c>
      <c r="B11" s="261" t="s">
        <v>517</v>
      </c>
      <c r="C11" s="260" t="s">
        <v>518</v>
      </c>
      <c r="D11" s="293"/>
      <c r="E11" s="602"/>
      <c r="F11" s="598"/>
      <c r="G11" s="293"/>
    </row>
    <row r="12" spans="1:7" ht="45" x14ac:dyDescent="0.2">
      <c r="A12" s="264" t="s">
        <v>519</v>
      </c>
      <c r="B12" s="261" t="s">
        <v>520</v>
      </c>
      <c r="C12" s="281" t="s">
        <v>521</v>
      </c>
      <c r="D12" s="293"/>
      <c r="E12" s="603"/>
      <c r="F12" s="599"/>
      <c r="G12" s="293"/>
    </row>
    <row r="13" spans="1:7" ht="30" x14ac:dyDescent="0.2">
      <c r="A13" s="265" t="s">
        <v>522</v>
      </c>
      <c r="B13" s="270" t="s">
        <v>523</v>
      </c>
      <c r="C13" s="289" t="s">
        <v>567</v>
      </c>
      <c r="D13" s="266"/>
      <c r="E13" s="266"/>
      <c r="F13" s="266" t="s">
        <v>564</v>
      </c>
      <c r="G13" s="297"/>
    </row>
    <row r="14" spans="1:7" ht="45" x14ac:dyDescent="0.2">
      <c r="A14" s="264" t="s">
        <v>524</v>
      </c>
      <c r="B14" s="261" t="s">
        <v>525</v>
      </c>
      <c r="C14" s="260" t="s">
        <v>500</v>
      </c>
      <c r="D14" s="294"/>
      <c r="E14" s="604" t="s">
        <v>569</v>
      </c>
      <c r="F14" s="600" t="s">
        <v>526</v>
      </c>
      <c r="G14" s="293"/>
    </row>
    <row r="15" spans="1:7" ht="45" x14ac:dyDescent="0.2">
      <c r="A15" s="264" t="s">
        <v>527</v>
      </c>
      <c r="B15" s="261" t="s">
        <v>528</v>
      </c>
      <c r="C15" s="260" t="s">
        <v>529</v>
      </c>
      <c r="D15" s="294"/>
      <c r="E15" s="605"/>
      <c r="F15" s="600"/>
      <c r="G15" s="293"/>
    </row>
    <row r="16" spans="1:7" ht="45" x14ac:dyDescent="0.2">
      <c r="A16" s="264" t="s">
        <v>530</v>
      </c>
      <c r="B16" s="261" t="s">
        <v>531</v>
      </c>
      <c r="C16" s="260" t="s">
        <v>532</v>
      </c>
      <c r="D16" s="294"/>
      <c r="E16" s="605"/>
      <c r="F16" s="600"/>
      <c r="G16" s="293"/>
    </row>
    <row r="17" spans="1:7" x14ac:dyDescent="0.2">
      <c r="A17" s="264" t="s">
        <v>533</v>
      </c>
      <c r="B17" s="261" t="s">
        <v>534</v>
      </c>
      <c r="C17" s="260" t="s">
        <v>500</v>
      </c>
      <c r="D17" s="294"/>
      <c r="E17" s="606"/>
      <c r="F17" s="600"/>
      <c r="G17" s="293"/>
    </row>
    <row r="18" spans="1:7" ht="45" x14ac:dyDescent="0.2">
      <c r="A18" s="265" t="s">
        <v>535</v>
      </c>
      <c r="B18" s="270" t="s">
        <v>536</v>
      </c>
      <c r="C18" s="267"/>
      <c r="D18" s="295"/>
      <c r="E18" s="267"/>
      <c r="F18" s="267"/>
      <c r="G18" s="297"/>
    </row>
    <row r="19" spans="1:7" ht="30" x14ac:dyDescent="0.2">
      <c r="A19" s="265" t="s">
        <v>537</v>
      </c>
      <c r="B19" s="270" t="s">
        <v>538</v>
      </c>
      <c r="C19" s="267"/>
      <c r="D19" s="295"/>
      <c r="E19" s="267"/>
      <c r="F19" s="267"/>
      <c r="G19" s="297"/>
    </row>
    <row r="20" spans="1:7" x14ac:dyDescent="0.2">
      <c r="A20" s="265" t="s">
        <v>539</v>
      </c>
      <c r="B20" s="270" t="s">
        <v>540</v>
      </c>
      <c r="C20" s="267"/>
      <c r="D20" s="295"/>
      <c r="E20" s="267"/>
      <c r="F20" s="267"/>
      <c r="G20" s="297"/>
    </row>
    <row r="21" spans="1:7" x14ac:dyDescent="0.2">
      <c r="A21" s="265" t="s">
        <v>541</v>
      </c>
      <c r="B21" s="270" t="s">
        <v>542</v>
      </c>
      <c r="C21" s="266" t="s">
        <v>568</v>
      </c>
      <c r="D21" s="267"/>
      <c r="E21" s="267"/>
      <c r="F21" s="266" t="s">
        <v>565</v>
      </c>
      <c r="G21" s="297"/>
    </row>
    <row r="22" spans="1:7" x14ac:dyDescent="0.2">
      <c r="A22" s="268" t="s">
        <v>543</v>
      </c>
      <c r="B22" s="271" t="s">
        <v>544</v>
      </c>
      <c r="C22" s="597" t="s">
        <v>545</v>
      </c>
      <c r="D22" s="294"/>
      <c r="E22" s="604" t="s">
        <v>569</v>
      </c>
      <c r="F22" s="597" t="s">
        <v>546</v>
      </c>
      <c r="G22" s="293"/>
    </row>
    <row r="23" spans="1:7" ht="30" x14ac:dyDescent="0.2">
      <c r="A23" s="268" t="s">
        <v>547</v>
      </c>
      <c r="B23" s="271" t="s">
        <v>548</v>
      </c>
      <c r="C23" s="598"/>
      <c r="D23" s="294"/>
      <c r="E23" s="605"/>
      <c r="F23" s="598"/>
      <c r="G23" s="293"/>
    </row>
    <row r="24" spans="1:7" x14ac:dyDescent="0.2">
      <c r="A24" s="268" t="s">
        <v>549</v>
      </c>
      <c r="B24" s="271" t="s">
        <v>550</v>
      </c>
      <c r="C24" s="598"/>
      <c r="D24" s="294"/>
      <c r="E24" s="605"/>
      <c r="F24" s="598"/>
      <c r="G24" s="293"/>
    </row>
    <row r="25" spans="1:7" ht="30" x14ac:dyDescent="0.2">
      <c r="A25" s="268" t="s">
        <v>551</v>
      </c>
      <c r="B25" s="271" t="s">
        <v>552</v>
      </c>
      <c r="C25" s="598"/>
      <c r="D25" s="294"/>
      <c r="E25" s="606"/>
      <c r="F25" s="598"/>
      <c r="G25" s="293"/>
    </row>
    <row r="26" spans="1:7" ht="30" x14ac:dyDescent="0.2">
      <c r="A26" s="265" t="s">
        <v>553</v>
      </c>
      <c r="B26" s="270" t="s">
        <v>554</v>
      </c>
      <c r="C26" s="267"/>
      <c r="D26" s="267"/>
      <c r="E26" s="267"/>
      <c r="F26" s="267"/>
      <c r="G26" s="297"/>
    </row>
    <row r="27" spans="1:7" ht="30" x14ac:dyDescent="0.2">
      <c r="A27" s="265" t="s">
        <v>555</v>
      </c>
      <c r="B27" s="270" t="s">
        <v>556</v>
      </c>
      <c r="C27" s="267"/>
      <c r="D27" s="267"/>
      <c r="E27" s="267"/>
      <c r="F27" s="267"/>
      <c r="G27" s="297"/>
    </row>
  </sheetData>
  <sheetProtection selectLockedCells="1"/>
  <mergeCells count="9">
    <mergeCell ref="A1:F1"/>
    <mergeCell ref="A2:F2"/>
    <mergeCell ref="F5:F12"/>
    <mergeCell ref="F14:F17"/>
    <mergeCell ref="C22:C25"/>
    <mergeCell ref="F22:F25"/>
    <mergeCell ref="E5:E12"/>
    <mergeCell ref="E14:E17"/>
    <mergeCell ref="E22:E25"/>
  </mergeCells>
  <conditionalFormatting sqref="E5:E12">
    <cfRule type="expression" dxfId="6" priority="3">
      <formula>(COUNTIF(D5:D12,"Yes")&gt;0)</formula>
    </cfRule>
  </conditionalFormatting>
  <conditionalFormatting sqref="E14:E17">
    <cfRule type="expression" dxfId="5" priority="2">
      <formula>(COUNTIF(D14:D17,"Yes")&gt;0)</formula>
    </cfRule>
  </conditionalFormatting>
  <conditionalFormatting sqref="E22:E25">
    <cfRule type="expression" dxfId="4" priority="1">
      <formula>(COUNTIF(D22:D25,"Yes")&gt;0)</formula>
    </cfRule>
  </conditionalFormatting>
  <dataValidations count="1">
    <dataValidation type="list" allowBlank="1" showInputMessage="1" showErrorMessage="1" sqref="E18:E20 E26:E27 D5:D12 D22:D27 D14:D20 G5:G27 G2">
      <formula1>YN</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workbookViewId="0">
      <selection activeCell="G27" sqref="G27"/>
    </sheetView>
  </sheetViews>
  <sheetFormatPr baseColWidth="10" defaultColWidth="0" defaultRowHeight="15" zeroHeight="1" x14ac:dyDescent="0.2"/>
  <cols>
    <col min="1" max="1" width="1.33203125" style="328" customWidth="1"/>
    <col min="2" max="2" width="6" style="328" customWidth="1"/>
    <col min="3" max="3" width="29.6640625" style="328" customWidth="1"/>
    <col min="4" max="4" width="17.6640625" style="328" customWidth="1"/>
    <col min="5" max="5" width="43.33203125" style="328" customWidth="1"/>
    <col min="6" max="6" width="30.6640625" style="328" customWidth="1"/>
    <col min="7" max="7" width="35" style="328" customWidth="1"/>
    <col min="8" max="8" width="0" style="328" hidden="1" customWidth="1"/>
    <col min="9" max="16384" width="9.1640625" style="328" hidden="1"/>
  </cols>
  <sheetData>
    <row r="1" spans="2:7" ht="19" x14ac:dyDescent="0.25">
      <c r="B1" s="345" t="s">
        <v>659</v>
      </c>
      <c r="C1" s="345"/>
      <c r="D1" s="345"/>
      <c r="E1" s="345"/>
      <c r="F1" s="345"/>
      <c r="G1" s="345"/>
    </row>
    <row r="2" spans="2:7" x14ac:dyDescent="0.2">
      <c r="B2" s="350" t="s">
        <v>658</v>
      </c>
      <c r="C2" s="349" t="s">
        <v>657</v>
      </c>
      <c r="D2" s="349"/>
      <c r="E2" s="349"/>
      <c r="F2" s="349"/>
      <c r="G2" s="349"/>
    </row>
    <row r="3" spans="2:7" x14ac:dyDescent="0.2">
      <c r="B3" s="348" t="s">
        <v>656</v>
      </c>
      <c r="C3" s="607" t="s">
        <v>655</v>
      </c>
      <c r="D3" s="607"/>
      <c r="E3" s="607"/>
      <c r="F3" s="248"/>
      <c r="G3" s="248"/>
    </row>
    <row r="4" spans="2:7" x14ac:dyDescent="0.2">
      <c r="B4" s="347" t="s">
        <v>654</v>
      </c>
      <c r="C4" s="346" t="s">
        <v>653</v>
      </c>
      <c r="D4" s="346"/>
      <c r="E4" s="346"/>
      <c r="F4" s="346"/>
      <c r="G4" s="346"/>
    </row>
    <row r="5" spans="2:7" ht="19" x14ac:dyDescent="0.25">
      <c r="B5" s="345" t="s">
        <v>652</v>
      </c>
      <c r="C5" s="345"/>
      <c r="D5" s="345" t="s">
        <v>651</v>
      </c>
      <c r="E5" s="345" t="s">
        <v>650</v>
      </c>
      <c r="F5" s="345" t="s">
        <v>649</v>
      </c>
      <c r="G5" s="345" t="s">
        <v>432</v>
      </c>
    </row>
    <row r="6" spans="2:7" ht="16" thickBot="1" x14ac:dyDescent="0.25">
      <c r="B6" s="336" t="s">
        <v>648</v>
      </c>
      <c r="C6" s="336"/>
      <c r="D6" s="336"/>
      <c r="E6" s="336"/>
      <c r="F6" s="336"/>
      <c r="G6" s="336"/>
    </row>
    <row r="7" spans="2:7" ht="16" thickBot="1" x14ac:dyDescent="0.25">
      <c r="B7" s="340" t="s">
        <v>407</v>
      </c>
      <c r="C7" s="339" t="s">
        <v>419</v>
      </c>
      <c r="D7" s="342"/>
      <c r="E7" s="338" t="s">
        <v>420</v>
      </c>
      <c r="F7" s="337" t="s">
        <v>639</v>
      </c>
      <c r="G7" s="474"/>
    </row>
    <row r="8" spans="2:7" ht="16" thickBot="1" x14ac:dyDescent="0.25">
      <c r="B8" s="340"/>
      <c r="C8" s="339"/>
      <c r="D8" s="342"/>
      <c r="E8" s="338" t="s">
        <v>421</v>
      </c>
      <c r="F8" s="337"/>
      <c r="G8" s="474"/>
    </row>
    <row r="9" spans="2:7" ht="16" thickBot="1" x14ac:dyDescent="0.25">
      <c r="B9" s="333" t="s">
        <v>408</v>
      </c>
      <c r="C9" s="332" t="s">
        <v>422</v>
      </c>
      <c r="D9" s="342"/>
      <c r="E9" s="330" t="s">
        <v>433</v>
      </c>
      <c r="F9" s="329" t="s">
        <v>639</v>
      </c>
      <c r="G9" s="473"/>
    </row>
    <row r="10" spans="2:7" ht="16" thickBot="1" x14ac:dyDescent="0.25">
      <c r="B10" s="333"/>
      <c r="C10" s="332"/>
      <c r="D10" s="342"/>
      <c r="E10" s="330" t="s">
        <v>434</v>
      </c>
      <c r="F10" s="329"/>
      <c r="G10" s="473"/>
    </row>
    <row r="11" spans="2:7" ht="16" thickBot="1" x14ac:dyDescent="0.25">
      <c r="B11" s="340" t="s">
        <v>409</v>
      </c>
      <c r="C11" s="339" t="s">
        <v>423</v>
      </c>
      <c r="D11" s="342"/>
      <c r="E11" s="338" t="s">
        <v>435</v>
      </c>
      <c r="F11" s="337" t="s">
        <v>639</v>
      </c>
      <c r="G11" s="474"/>
    </row>
    <row r="12" spans="2:7" ht="16" thickBot="1" x14ac:dyDescent="0.25">
      <c r="B12" s="336" t="s">
        <v>647</v>
      </c>
      <c r="C12" s="335"/>
      <c r="D12" s="336"/>
      <c r="E12" s="335"/>
      <c r="F12" s="335"/>
      <c r="G12" s="334"/>
    </row>
    <row r="13" spans="2:7" ht="16" thickBot="1" x14ac:dyDescent="0.25">
      <c r="B13" s="333" t="s">
        <v>410</v>
      </c>
      <c r="C13" s="332" t="s">
        <v>16</v>
      </c>
      <c r="D13" s="344" t="s">
        <v>646</v>
      </c>
      <c r="E13" s="330" t="s">
        <v>436</v>
      </c>
      <c r="F13" s="329" t="s">
        <v>645</v>
      </c>
      <c r="G13" s="473"/>
    </row>
    <row r="14" spans="2:7" ht="16" thickBot="1" x14ac:dyDescent="0.25">
      <c r="B14" s="336" t="s">
        <v>644</v>
      </c>
      <c r="C14" s="335"/>
      <c r="D14" s="336"/>
      <c r="E14" s="335"/>
      <c r="F14" s="335"/>
      <c r="G14" s="334"/>
    </row>
    <row r="15" spans="2:7" ht="31" thickBot="1" x14ac:dyDescent="0.25">
      <c r="B15" s="340" t="s">
        <v>411</v>
      </c>
      <c r="C15" s="339" t="s">
        <v>424</v>
      </c>
      <c r="D15" s="342"/>
      <c r="E15" s="338" t="s">
        <v>437</v>
      </c>
      <c r="F15" s="337" t="s">
        <v>639</v>
      </c>
      <c r="G15" s="474"/>
    </row>
    <row r="16" spans="2:7" ht="16" thickBot="1" x14ac:dyDescent="0.25">
      <c r="B16" s="333" t="s">
        <v>412</v>
      </c>
      <c r="C16" s="332" t="s">
        <v>425</v>
      </c>
      <c r="D16" s="342"/>
      <c r="E16" s="330" t="s">
        <v>438</v>
      </c>
      <c r="F16" s="329" t="s">
        <v>639</v>
      </c>
      <c r="G16" s="473"/>
    </row>
    <row r="17" spans="2:7" ht="31" thickBot="1" x14ac:dyDescent="0.25">
      <c r="B17" s="333"/>
      <c r="C17" s="332"/>
      <c r="D17" s="342"/>
      <c r="E17" s="330" t="s">
        <v>439</v>
      </c>
      <c r="F17" s="329" t="s">
        <v>643</v>
      </c>
      <c r="G17" s="473"/>
    </row>
    <row r="18" spans="2:7" ht="16" thickBot="1" x14ac:dyDescent="0.25">
      <c r="B18" s="340" t="s">
        <v>413</v>
      </c>
      <c r="C18" s="339" t="s">
        <v>426</v>
      </c>
      <c r="D18" s="342"/>
      <c r="E18" s="338" t="s">
        <v>440</v>
      </c>
      <c r="F18" s="337" t="s">
        <v>639</v>
      </c>
      <c r="G18" s="474"/>
    </row>
    <row r="19" spans="2:7" ht="31" thickBot="1" x14ac:dyDescent="0.25">
      <c r="B19" s="340"/>
      <c r="C19" s="339"/>
      <c r="D19" s="342"/>
      <c r="E19" s="338" t="s">
        <v>441</v>
      </c>
      <c r="F19" s="337" t="s">
        <v>642</v>
      </c>
      <c r="G19" s="474"/>
    </row>
    <row r="20" spans="2:7" ht="31" thickBot="1" x14ac:dyDescent="0.25">
      <c r="B20" s="333" t="s">
        <v>414</v>
      </c>
      <c r="C20" s="332" t="s">
        <v>427</v>
      </c>
      <c r="D20" s="343">
        <f>'PI8 - Pesticide use'!B7</f>
        <v>0</v>
      </c>
      <c r="E20" s="330" t="s">
        <v>636</v>
      </c>
      <c r="F20" s="329" t="s">
        <v>639</v>
      </c>
      <c r="G20" s="473"/>
    </row>
    <row r="21" spans="2:7" ht="16" thickBot="1" x14ac:dyDescent="0.25">
      <c r="B21" s="336" t="s">
        <v>641</v>
      </c>
      <c r="C21" s="335"/>
      <c r="D21" s="336"/>
      <c r="E21" s="335"/>
      <c r="F21" s="335"/>
      <c r="G21" s="334"/>
    </row>
    <row r="22" spans="2:7" ht="16" thickBot="1" x14ac:dyDescent="0.25">
      <c r="B22" s="333" t="s">
        <v>415</v>
      </c>
      <c r="C22" s="332" t="s">
        <v>640</v>
      </c>
      <c r="D22" s="342"/>
      <c r="E22" s="330" t="s">
        <v>442</v>
      </c>
      <c r="F22" s="329" t="s">
        <v>639</v>
      </c>
      <c r="G22" s="473"/>
    </row>
    <row r="23" spans="2:7" ht="16" thickBot="1" x14ac:dyDescent="0.25">
      <c r="B23" s="336" t="s">
        <v>638</v>
      </c>
      <c r="C23" s="335"/>
      <c r="D23" s="336"/>
      <c r="E23" s="335"/>
      <c r="F23" s="335"/>
      <c r="G23" s="334"/>
    </row>
    <row r="24" spans="2:7" ht="31" thickBot="1" x14ac:dyDescent="0.25">
      <c r="B24" s="333" t="s">
        <v>416</v>
      </c>
      <c r="C24" s="332" t="s">
        <v>429</v>
      </c>
      <c r="D24" s="341">
        <f>'PI10 H&amp;S'!B7</f>
        <v>0</v>
      </c>
      <c r="E24" s="330" t="s">
        <v>636</v>
      </c>
      <c r="F24" s="329" t="s">
        <v>635</v>
      </c>
      <c r="G24" s="473"/>
    </row>
    <row r="25" spans="2:7" ht="31" thickBot="1" x14ac:dyDescent="0.25">
      <c r="B25" s="340" t="s">
        <v>417</v>
      </c>
      <c r="C25" s="339" t="s">
        <v>430</v>
      </c>
      <c r="D25" s="331">
        <f>'PI11Child Labor'!B7</f>
        <v>0</v>
      </c>
      <c r="E25" s="338" t="s">
        <v>636</v>
      </c>
      <c r="F25" s="337" t="s">
        <v>635</v>
      </c>
      <c r="G25" s="474"/>
    </row>
    <row r="26" spans="2:7" ht="16" thickBot="1" x14ac:dyDescent="0.25">
      <c r="B26" s="336" t="s">
        <v>637</v>
      </c>
      <c r="C26" s="335"/>
      <c r="D26" s="336"/>
      <c r="E26" s="335"/>
      <c r="F26" s="335"/>
      <c r="G26" s="334"/>
    </row>
    <row r="27" spans="2:7" ht="31" thickBot="1" x14ac:dyDescent="0.25">
      <c r="B27" s="333" t="s">
        <v>418</v>
      </c>
      <c r="C27" s="332" t="s">
        <v>431</v>
      </c>
      <c r="D27" s="331">
        <f>'PI12 Women''s empowerment'!B7</f>
        <v>0</v>
      </c>
      <c r="E27" s="330" t="s">
        <v>636</v>
      </c>
      <c r="F27" s="329" t="s">
        <v>635</v>
      </c>
      <c r="G27" s="473"/>
    </row>
  </sheetData>
  <sheetProtection sheet="1" objects="1" scenarios="1" selectLockedCells="1"/>
  <mergeCells count="1">
    <mergeCell ref="C3:E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7"/>
  <sheetViews>
    <sheetView workbookViewId="0">
      <selection activeCell="F63" sqref="F63:F79"/>
    </sheetView>
  </sheetViews>
  <sheetFormatPr baseColWidth="10" defaultColWidth="0" defaultRowHeight="15" zeroHeight="1" x14ac:dyDescent="0.2"/>
  <cols>
    <col min="1" max="1" width="13.33203125" style="256" customWidth="1"/>
    <col min="2" max="2" width="25" style="256" customWidth="1"/>
    <col min="3" max="3" width="43.33203125" style="256" customWidth="1"/>
    <col min="4" max="4" width="30.5" style="256" customWidth="1"/>
    <col min="5" max="7" width="9.1640625" style="256" customWidth="1"/>
    <col min="8" max="8" width="22.1640625" style="256" customWidth="1"/>
    <col min="9" max="16384" width="9.1640625" style="256" hidden="1"/>
  </cols>
  <sheetData>
    <row r="1" spans="1:8" ht="33" thickTop="1" thickBot="1" x14ac:dyDescent="0.4">
      <c r="A1" s="646" t="s">
        <v>793</v>
      </c>
      <c r="B1" s="647"/>
      <c r="C1" s="647"/>
      <c r="D1" s="647"/>
      <c r="E1" s="647"/>
      <c r="F1" s="647"/>
      <c r="G1" s="647"/>
      <c r="H1" s="648"/>
    </row>
    <row r="2" spans="1:8" ht="16" thickTop="1" x14ac:dyDescent="0.2">
      <c r="A2" s="406" t="s">
        <v>792</v>
      </c>
      <c r="B2" s="405" t="s">
        <v>791</v>
      </c>
      <c r="C2" s="404"/>
      <c r="D2" s="404"/>
      <c r="E2" s="404"/>
      <c r="F2" s="404"/>
      <c r="G2" s="404"/>
      <c r="H2" s="403"/>
    </row>
    <row r="3" spans="1:8" x14ac:dyDescent="0.2">
      <c r="A3" s="402" t="s">
        <v>650</v>
      </c>
      <c r="B3" s="401" t="s">
        <v>790</v>
      </c>
      <c r="C3" s="400"/>
      <c r="D3" s="400"/>
      <c r="E3" s="400"/>
      <c r="F3" s="400"/>
      <c r="G3" s="400"/>
      <c r="H3" s="399"/>
    </row>
    <row r="4" spans="1:8" x14ac:dyDescent="0.2">
      <c r="A4" s="402" t="s">
        <v>649</v>
      </c>
      <c r="B4" s="401" t="s">
        <v>789</v>
      </c>
      <c r="C4" s="400"/>
      <c r="D4" s="400"/>
      <c r="E4" s="400"/>
      <c r="F4" s="400"/>
      <c r="G4" s="400"/>
      <c r="H4" s="399"/>
    </row>
    <row r="5" spans="1:8" ht="16" thickBot="1" x14ac:dyDescent="0.25">
      <c r="A5" s="398" t="s">
        <v>788</v>
      </c>
      <c r="B5" s="397"/>
      <c r="C5" s="396"/>
      <c r="D5" s="396"/>
      <c r="E5" s="396"/>
      <c r="F5" s="396"/>
      <c r="G5" s="396"/>
      <c r="H5" s="395"/>
    </row>
    <row r="6" spans="1:8" ht="24" x14ac:dyDescent="0.2">
      <c r="A6" s="394"/>
      <c r="B6" s="643" t="s">
        <v>787</v>
      </c>
      <c r="C6" s="644"/>
      <c r="D6" s="645"/>
      <c r="E6" s="393"/>
      <c r="F6" s="393"/>
      <c r="G6" s="393"/>
      <c r="H6" s="392"/>
    </row>
    <row r="7" spans="1:8" ht="21" x14ac:dyDescent="0.2">
      <c r="A7" s="391"/>
      <c r="B7" s="649">
        <f>SUM(G10:G107)</f>
        <v>0</v>
      </c>
      <c r="C7" s="650"/>
      <c r="D7" s="390" t="s">
        <v>14</v>
      </c>
      <c r="E7" s="389"/>
      <c r="F7" s="389"/>
      <c r="G7" s="389"/>
      <c r="H7" s="388"/>
    </row>
    <row r="8" spans="1:8" ht="16" thickBot="1" x14ac:dyDescent="0.25">
      <c r="A8" s="387"/>
      <c r="B8" s="386"/>
      <c r="C8" s="386"/>
      <c r="D8" s="385"/>
      <c r="E8" s="386"/>
      <c r="F8" s="385"/>
      <c r="G8" s="385"/>
      <c r="H8" s="384"/>
    </row>
    <row r="9" spans="1:8" ht="16" thickBot="1" x14ac:dyDescent="0.25">
      <c r="A9" s="381" t="s">
        <v>105</v>
      </c>
      <c r="B9" s="382" t="s">
        <v>786</v>
      </c>
      <c r="C9" s="383" t="s">
        <v>785</v>
      </c>
      <c r="D9" s="382" t="s">
        <v>784</v>
      </c>
      <c r="E9" s="381" t="s">
        <v>225</v>
      </c>
      <c r="F9" s="381" t="s">
        <v>58</v>
      </c>
      <c r="G9" s="381" t="s">
        <v>14</v>
      </c>
      <c r="H9" s="380" t="s">
        <v>432</v>
      </c>
    </row>
    <row r="10" spans="1:8" x14ac:dyDescent="0.2">
      <c r="A10" s="651">
        <v>1</v>
      </c>
      <c r="B10" s="653" t="s">
        <v>783</v>
      </c>
      <c r="C10" s="379" t="s">
        <v>782</v>
      </c>
      <c r="D10" s="638" t="s">
        <v>126</v>
      </c>
      <c r="E10" s="655">
        <v>10</v>
      </c>
      <c r="F10" s="633"/>
      <c r="G10" s="620" t="str">
        <f>IF(F10="","No answer",(IF(F10="a",10,(IF(F10="b",10,(IF(F10="C",0,"Error")))))))</f>
        <v>No answer</v>
      </c>
      <c r="H10" s="475"/>
    </row>
    <row r="11" spans="1:8" x14ac:dyDescent="0.2">
      <c r="A11" s="652"/>
      <c r="B11" s="654"/>
      <c r="C11" s="376" t="s">
        <v>781</v>
      </c>
      <c r="D11" s="631"/>
      <c r="E11" s="656"/>
      <c r="F11" s="634"/>
      <c r="G11" s="621"/>
      <c r="H11" s="476"/>
    </row>
    <row r="12" spans="1:8" x14ac:dyDescent="0.2">
      <c r="A12" s="652"/>
      <c r="B12" s="654"/>
      <c r="C12" s="376" t="s">
        <v>780</v>
      </c>
      <c r="D12" s="631"/>
      <c r="E12" s="656"/>
      <c r="F12" s="634"/>
      <c r="G12" s="621"/>
      <c r="H12" s="476"/>
    </row>
    <row r="13" spans="1:8" x14ac:dyDescent="0.2">
      <c r="A13" s="652"/>
      <c r="B13" s="654"/>
      <c r="C13" s="376" t="s">
        <v>779</v>
      </c>
      <c r="D13" s="631"/>
      <c r="E13" s="656"/>
      <c r="F13" s="634"/>
      <c r="G13" s="621"/>
      <c r="H13" s="476"/>
    </row>
    <row r="14" spans="1:8" x14ac:dyDescent="0.2">
      <c r="A14" s="652"/>
      <c r="B14" s="654"/>
      <c r="C14" s="376" t="s">
        <v>778</v>
      </c>
      <c r="D14" s="631"/>
      <c r="E14" s="656"/>
      <c r="F14" s="634"/>
      <c r="G14" s="621"/>
      <c r="H14" s="476"/>
    </row>
    <row r="15" spans="1:8" ht="28" x14ac:dyDescent="0.2">
      <c r="A15" s="652"/>
      <c r="B15" s="654"/>
      <c r="C15" s="378" t="s">
        <v>777</v>
      </c>
      <c r="D15" s="631"/>
      <c r="E15" s="656"/>
      <c r="F15" s="634"/>
      <c r="G15" s="621"/>
      <c r="H15" s="476"/>
    </row>
    <row r="16" spans="1:8" x14ac:dyDescent="0.2">
      <c r="A16" s="652"/>
      <c r="B16" s="654"/>
      <c r="C16" s="378" t="s">
        <v>776</v>
      </c>
      <c r="D16" s="631"/>
      <c r="E16" s="656"/>
      <c r="F16" s="634"/>
      <c r="G16" s="621"/>
      <c r="H16" s="476"/>
    </row>
    <row r="17" spans="1:8" ht="28" x14ac:dyDescent="0.2">
      <c r="A17" s="652"/>
      <c r="B17" s="654"/>
      <c r="C17" s="378" t="s">
        <v>775</v>
      </c>
      <c r="D17" s="631"/>
      <c r="E17" s="656"/>
      <c r="F17" s="634"/>
      <c r="G17" s="621"/>
      <c r="H17" s="476"/>
    </row>
    <row r="18" spans="1:8" x14ac:dyDescent="0.2">
      <c r="A18" s="652"/>
      <c r="B18" s="654"/>
      <c r="C18" s="377"/>
      <c r="D18" s="631"/>
      <c r="E18" s="656"/>
      <c r="F18" s="634"/>
      <c r="G18" s="621"/>
      <c r="H18" s="476"/>
    </row>
    <row r="19" spans="1:8" x14ac:dyDescent="0.2">
      <c r="A19" s="652"/>
      <c r="B19" s="654"/>
      <c r="C19" s="377" t="s">
        <v>774</v>
      </c>
      <c r="D19" s="631"/>
      <c r="E19" s="656"/>
      <c r="F19" s="634"/>
      <c r="G19" s="621"/>
      <c r="H19" s="476"/>
    </row>
    <row r="20" spans="1:8" ht="16" thickBot="1" x14ac:dyDescent="0.25">
      <c r="A20" s="652"/>
      <c r="B20" s="654"/>
      <c r="C20" s="376" t="s">
        <v>773</v>
      </c>
      <c r="D20" s="639"/>
      <c r="E20" s="657"/>
      <c r="F20" s="634"/>
      <c r="G20" s="621"/>
      <c r="H20" s="476"/>
    </row>
    <row r="21" spans="1:8" ht="25" thickBot="1" x14ac:dyDescent="0.25">
      <c r="A21" s="652"/>
      <c r="B21" s="654"/>
      <c r="C21" s="376" t="s">
        <v>772</v>
      </c>
      <c r="D21" s="353" t="s">
        <v>771</v>
      </c>
      <c r="E21" s="352">
        <v>10</v>
      </c>
      <c r="F21" s="634"/>
      <c r="G21" s="621"/>
      <c r="H21" s="476"/>
    </row>
    <row r="22" spans="1:8" ht="37" thickBot="1" x14ac:dyDescent="0.25">
      <c r="A22" s="652"/>
      <c r="B22" s="654"/>
      <c r="C22" s="376" t="s">
        <v>770</v>
      </c>
      <c r="D22" s="375" t="s">
        <v>769</v>
      </c>
      <c r="E22" s="374">
        <v>0</v>
      </c>
      <c r="F22" s="635"/>
      <c r="G22" s="622"/>
      <c r="H22" s="476"/>
    </row>
    <row r="23" spans="1:8" x14ac:dyDescent="0.2">
      <c r="A23" s="651">
        <v>2</v>
      </c>
      <c r="B23" s="653" t="s">
        <v>768</v>
      </c>
      <c r="C23" s="356" t="s">
        <v>767</v>
      </c>
      <c r="D23" s="638" t="s">
        <v>766</v>
      </c>
      <c r="E23" s="655">
        <v>10</v>
      </c>
      <c r="F23" s="633"/>
      <c r="G23" s="620" t="str">
        <f>IF(F23="","No answer",(IF(F23="a",10,(IF(F23="b",10,(IF(F23="C",0,"Error")))))))</f>
        <v>No answer</v>
      </c>
      <c r="H23" s="475"/>
    </row>
    <row r="24" spans="1:8" x14ac:dyDescent="0.2">
      <c r="A24" s="652"/>
      <c r="B24" s="654"/>
      <c r="C24" s="355" t="s">
        <v>765</v>
      </c>
      <c r="D24" s="631"/>
      <c r="E24" s="656"/>
      <c r="F24" s="634"/>
      <c r="G24" s="621"/>
      <c r="H24" s="476"/>
    </row>
    <row r="25" spans="1:8" ht="24" x14ac:dyDescent="0.2">
      <c r="A25" s="652"/>
      <c r="B25" s="654"/>
      <c r="C25" s="355" t="s">
        <v>764</v>
      </c>
      <c r="D25" s="631"/>
      <c r="E25" s="656"/>
      <c r="F25" s="634"/>
      <c r="G25" s="621"/>
      <c r="H25" s="476"/>
    </row>
    <row r="26" spans="1:8" ht="24" x14ac:dyDescent="0.2">
      <c r="A26" s="652"/>
      <c r="B26" s="654"/>
      <c r="C26" s="355" t="s">
        <v>763</v>
      </c>
      <c r="D26" s="631"/>
      <c r="E26" s="656"/>
      <c r="F26" s="634"/>
      <c r="G26" s="621"/>
      <c r="H26" s="476"/>
    </row>
    <row r="27" spans="1:8" ht="16" thickBot="1" x14ac:dyDescent="0.25">
      <c r="A27" s="652"/>
      <c r="B27" s="654"/>
      <c r="C27" s="355" t="s">
        <v>762</v>
      </c>
      <c r="D27" s="639"/>
      <c r="E27" s="657"/>
      <c r="F27" s="634"/>
      <c r="G27" s="621"/>
      <c r="H27" s="476"/>
    </row>
    <row r="28" spans="1:8" ht="16" thickBot="1" x14ac:dyDescent="0.25">
      <c r="A28" s="652"/>
      <c r="B28" s="654"/>
      <c r="C28" s="355" t="s">
        <v>761</v>
      </c>
      <c r="D28" s="353" t="s">
        <v>760</v>
      </c>
      <c r="E28" s="352">
        <v>10</v>
      </c>
      <c r="F28" s="634"/>
      <c r="G28" s="621"/>
      <c r="H28" s="476"/>
    </row>
    <row r="29" spans="1:8" ht="37" thickBot="1" x14ac:dyDescent="0.25">
      <c r="A29" s="658"/>
      <c r="B29" s="659"/>
      <c r="C29" s="354" t="s">
        <v>759</v>
      </c>
      <c r="D29" s="353" t="s">
        <v>758</v>
      </c>
      <c r="E29" s="352">
        <v>0</v>
      </c>
      <c r="F29" s="635"/>
      <c r="G29" s="622"/>
      <c r="H29" s="477"/>
    </row>
    <row r="30" spans="1:8" ht="16" thickBot="1" x14ac:dyDescent="0.25">
      <c r="A30" s="636">
        <v>3</v>
      </c>
      <c r="B30" s="638" t="s">
        <v>757</v>
      </c>
      <c r="C30" s="640" t="s">
        <v>756</v>
      </c>
      <c r="D30" s="353" t="s">
        <v>126</v>
      </c>
      <c r="E30" s="373">
        <v>10</v>
      </c>
      <c r="F30" s="633"/>
      <c r="G30" s="620" t="str">
        <f>IF(F30="","No answer",(IF(F30="a",10,(IF(F30="b",10,(IF(F30="C",5,(IF(F30="d",0,"Error")))))))))</f>
        <v>No answer</v>
      </c>
      <c r="H30" s="475"/>
    </row>
    <row r="31" spans="1:8" ht="25" thickBot="1" x14ac:dyDescent="0.25">
      <c r="A31" s="630"/>
      <c r="B31" s="631"/>
      <c r="C31" s="641"/>
      <c r="D31" s="353" t="s">
        <v>134</v>
      </c>
      <c r="E31" s="352">
        <v>10</v>
      </c>
      <c r="F31" s="634"/>
      <c r="G31" s="621"/>
      <c r="H31" s="476"/>
    </row>
    <row r="32" spans="1:8" ht="25" thickBot="1" x14ac:dyDescent="0.25">
      <c r="A32" s="630"/>
      <c r="B32" s="631"/>
      <c r="C32" s="641"/>
      <c r="D32" s="353" t="s">
        <v>755</v>
      </c>
      <c r="E32" s="352">
        <v>5</v>
      </c>
      <c r="F32" s="634"/>
      <c r="G32" s="621"/>
      <c r="H32" s="476"/>
    </row>
    <row r="33" spans="1:8" ht="37" thickBot="1" x14ac:dyDescent="0.25">
      <c r="A33" s="637"/>
      <c r="B33" s="639"/>
      <c r="C33" s="642"/>
      <c r="D33" s="353" t="s">
        <v>754</v>
      </c>
      <c r="E33" s="352">
        <v>0</v>
      </c>
      <c r="F33" s="635"/>
      <c r="G33" s="622"/>
      <c r="H33" s="476"/>
    </row>
    <row r="34" spans="1:8" ht="16" thickBot="1" x14ac:dyDescent="0.25">
      <c r="A34" s="630">
        <v>4</v>
      </c>
      <c r="B34" s="631" t="s">
        <v>753</v>
      </c>
      <c r="C34" s="632" t="s">
        <v>752</v>
      </c>
      <c r="D34" s="353" t="s">
        <v>126</v>
      </c>
      <c r="E34" s="352">
        <v>10</v>
      </c>
      <c r="F34" s="633"/>
      <c r="G34" s="620" t="str">
        <f>IF(F34="","No answer",(IF(F34="a",10,(IF(F34="b",10,(IF(F34="C",5,(IF(F34="d",0,"Error")))))))))</f>
        <v>No answer</v>
      </c>
      <c r="H34" s="475"/>
    </row>
    <row r="35" spans="1:8" ht="25" thickBot="1" x14ac:dyDescent="0.25">
      <c r="A35" s="630"/>
      <c r="B35" s="631"/>
      <c r="C35" s="632"/>
      <c r="D35" s="353" t="s">
        <v>751</v>
      </c>
      <c r="E35" s="352">
        <v>10</v>
      </c>
      <c r="F35" s="634"/>
      <c r="G35" s="621"/>
      <c r="H35" s="476"/>
    </row>
    <row r="36" spans="1:8" ht="25" thickBot="1" x14ac:dyDescent="0.25">
      <c r="A36" s="630"/>
      <c r="B36" s="631"/>
      <c r="C36" s="632"/>
      <c r="D36" s="353" t="s">
        <v>750</v>
      </c>
      <c r="E36" s="352">
        <v>5</v>
      </c>
      <c r="F36" s="634"/>
      <c r="G36" s="621"/>
      <c r="H36" s="476"/>
    </row>
    <row r="37" spans="1:8" ht="25" thickBot="1" x14ac:dyDescent="0.25">
      <c r="A37" s="630"/>
      <c r="B37" s="631"/>
      <c r="C37" s="632"/>
      <c r="D37" s="353" t="s">
        <v>749</v>
      </c>
      <c r="E37" s="352">
        <v>0</v>
      </c>
      <c r="F37" s="635"/>
      <c r="G37" s="622"/>
      <c r="H37" s="477"/>
    </row>
    <row r="38" spans="1:8" ht="16" thickBot="1" x14ac:dyDescent="0.25">
      <c r="A38" s="624">
        <v>5</v>
      </c>
      <c r="B38" s="611" t="s">
        <v>748</v>
      </c>
      <c r="C38" s="367" t="s">
        <v>747</v>
      </c>
      <c r="D38" s="614" t="s">
        <v>746</v>
      </c>
      <c r="E38" s="626">
        <v>10</v>
      </c>
      <c r="F38" s="627"/>
      <c r="G38" s="620" t="str">
        <f>IF(F38="","No answer",(IF(F38="a",10,(IF(F38="b",5,(IF(F38="C",2,(IF(F38="d",0,"Error")))))))))</f>
        <v>No answer</v>
      </c>
      <c r="H38" s="475"/>
    </row>
    <row r="39" spans="1:8" ht="16" thickBot="1" x14ac:dyDescent="0.25">
      <c r="A39" s="623"/>
      <c r="B39" s="612"/>
      <c r="C39" s="362" t="s">
        <v>745</v>
      </c>
      <c r="D39" s="614"/>
      <c r="E39" s="626"/>
      <c r="F39" s="628"/>
      <c r="G39" s="621"/>
      <c r="H39" s="476"/>
    </row>
    <row r="40" spans="1:8" ht="16" thickBot="1" x14ac:dyDescent="0.25">
      <c r="A40" s="623"/>
      <c r="B40" s="612"/>
      <c r="C40" s="362" t="s">
        <v>744</v>
      </c>
      <c r="D40" s="614"/>
      <c r="E40" s="626"/>
      <c r="F40" s="628"/>
      <c r="G40" s="621"/>
      <c r="H40" s="476"/>
    </row>
    <row r="41" spans="1:8" ht="16" thickBot="1" x14ac:dyDescent="0.25">
      <c r="A41" s="623"/>
      <c r="B41" s="612"/>
      <c r="C41" s="362" t="s">
        <v>743</v>
      </c>
      <c r="D41" s="614"/>
      <c r="E41" s="626"/>
      <c r="F41" s="628"/>
      <c r="G41" s="621"/>
      <c r="H41" s="476"/>
    </row>
    <row r="42" spans="1:8" ht="16" thickBot="1" x14ac:dyDescent="0.25">
      <c r="A42" s="623"/>
      <c r="B42" s="612"/>
      <c r="C42" s="362" t="s">
        <v>742</v>
      </c>
      <c r="D42" s="614"/>
      <c r="E42" s="626"/>
      <c r="F42" s="628"/>
      <c r="G42" s="621"/>
      <c r="H42" s="476"/>
    </row>
    <row r="43" spans="1:8" ht="16" thickBot="1" x14ac:dyDescent="0.25">
      <c r="A43" s="623"/>
      <c r="B43" s="612"/>
      <c r="C43" s="362" t="s">
        <v>741</v>
      </c>
      <c r="D43" s="614"/>
      <c r="E43" s="626"/>
      <c r="F43" s="628"/>
      <c r="G43" s="621"/>
      <c r="H43" s="476"/>
    </row>
    <row r="44" spans="1:8" ht="16" thickBot="1" x14ac:dyDescent="0.25">
      <c r="A44" s="623"/>
      <c r="B44" s="612"/>
      <c r="C44" s="363"/>
      <c r="D44" s="614"/>
      <c r="E44" s="626"/>
      <c r="F44" s="628"/>
      <c r="G44" s="621"/>
      <c r="H44" s="476"/>
    </row>
    <row r="45" spans="1:8" ht="28" thickBot="1" x14ac:dyDescent="0.25">
      <c r="A45" s="623"/>
      <c r="B45" s="612"/>
      <c r="C45" s="363" t="s">
        <v>740</v>
      </c>
      <c r="D45" s="614"/>
      <c r="E45" s="626"/>
      <c r="F45" s="628"/>
      <c r="G45" s="621"/>
      <c r="H45" s="476"/>
    </row>
    <row r="46" spans="1:8" ht="78.75" customHeight="1" thickBot="1" x14ac:dyDescent="0.25">
      <c r="A46" s="623"/>
      <c r="B46" s="612"/>
      <c r="C46" s="372" t="s">
        <v>739</v>
      </c>
      <c r="D46" s="353" t="s">
        <v>738</v>
      </c>
      <c r="E46" s="352">
        <v>5</v>
      </c>
      <c r="F46" s="628"/>
      <c r="G46" s="621"/>
      <c r="H46" s="476"/>
    </row>
    <row r="47" spans="1:8" ht="66.75" customHeight="1" thickBot="1" x14ac:dyDescent="0.25">
      <c r="A47" s="623"/>
      <c r="B47" s="612"/>
      <c r="C47" s="362" t="s">
        <v>737</v>
      </c>
      <c r="D47" s="353" t="s">
        <v>736</v>
      </c>
      <c r="E47" s="352">
        <v>2</v>
      </c>
      <c r="F47" s="628"/>
      <c r="G47" s="621"/>
      <c r="H47" s="476"/>
    </row>
    <row r="48" spans="1:8" ht="29" thickBot="1" x14ac:dyDescent="0.25">
      <c r="A48" s="625"/>
      <c r="B48" s="613"/>
      <c r="C48" s="371" t="s">
        <v>735</v>
      </c>
      <c r="D48" s="353" t="s">
        <v>734</v>
      </c>
      <c r="E48" s="352">
        <v>0</v>
      </c>
      <c r="F48" s="629"/>
      <c r="G48" s="622"/>
      <c r="H48" s="477"/>
    </row>
    <row r="49" spans="1:8" ht="16" thickBot="1" x14ac:dyDescent="0.25">
      <c r="A49" s="623">
        <v>6</v>
      </c>
      <c r="B49" s="612" t="s">
        <v>733</v>
      </c>
      <c r="C49" s="368" t="s">
        <v>732</v>
      </c>
      <c r="D49" s="614" t="s">
        <v>731</v>
      </c>
      <c r="E49" s="626">
        <v>10</v>
      </c>
      <c r="F49" s="616"/>
      <c r="G49" s="617" t="str">
        <f>IF(F49="","No answer",(IF(F49="a",10,(IF(F49="b",5,(IF(F49="C",2,(IF(F49="d",0,"Error")))))))))</f>
        <v>No answer</v>
      </c>
      <c r="H49" s="475"/>
    </row>
    <row r="50" spans="1:8" ht="16" thickBot="1" x14ac:dyDescent="0.25">
      <c r="A50" s="623"/>
      <c r="B50" s="612"/>
      <c r="C50" s="370" t="s">
        <v>730</v>
      </c>
      <c r="D50" s="614"/>
      <c r="E50" s="626"/>
      <c r="F50" s="616"/>
      <c r="G50" s="617"/>
      <c r="H50" s="476"/>
    </row>
    <row r="51" spans="1:8" ht="16" thickBot="1" x14ac:dyDescent="0.25">
      <c r="A51" s="623"/>
      <c r="B51" s="612"/>
      <c r="C51" s="370" t="s">
        <v>729</v>
      </c>
      <c r="D51" s="614"/>
      <c r="E51" s="626"/>
      <c r="F51" s="616"/>
      <c r="G51" s="617"/>
      <c r="H51" s="476"/>
    </row>
    <row r="52" spans="1:8" ht="29" thickBot="1" x14ac:dyDescent="0.25">
      <c r="A52" s="623"/>
      <c r="B52" s="612"/>
      <c r="C52" s="370" t="s">
        <v>728</v>
      </c>
      <c r="D52" s="614"/>
      <c r="E52" s="626"/>
      <c r="F52" s="616"/>
      <c r="G52" s="617"/>
      <c r="H52" s="476"/>
    </row>
    <row r="53" spans="1:8" ht="16" thickBot="1" x14ac:dyDescent="0.25">
      <c r="A53" s="623"/>
      <c r="B53" s="612"/>
      <c r="C53" s="370" t="s">
        <v>727</v>
      </c>
      <c r="D53" s="614"/>
      <c r="E53" s="626"/>
      <c r="F53" s="616"/>
      <c r="G53" s="617"/>
      <c r="H53" s="476"/>
    </row>
    <row r="54" spans="1:8" ht="16" thickBot="1" x14ac:dyDescent="0.25">
      <c r="A54" s="623"/>
      <c r="B54" s="612"/>
      <c r="C54" s="370" t="s">
        <v>726</v>
      </c>
      <c r="D54" s="614"/>
      <c r="E54" s="626"/>
      <c r="F54" s="616"/>
      <c r="G54" s="617"/>
      <c r="H54" s="476"/>
    </row>
    <row r="55" spans="1:8" ht="29" thickBot="1" x14ac:dyDescent="0.25">
      <c r="A55" s="623"/>
      <c r="B55" s="612"/>
      <c r="C55" s="370" t="s">
        <v>725</v>
      </c>
      <c r="D55" s="614"/>
      <c r="E55" s="626"/>
      <c r="F55" s="616"/>
      <c r="G55" s="617"/>
      <c r="H55" s="476"/>
    </row>
    <row r="56" spans="1:8" ht="29" thickBot="1" x14ac:dyDescent="0.25">
      <c r="A56" s="623"/>
      <c r="B56" s="612"/>
      <c r="C56" s="370" t="s">
        <v>724</v>
      </c>
      <c r="D56" s="614"/>
      <c r="E56" s="626"/>
      <c r="F56" s="616"/>
      <c r="G56" s="617"/>
      <c r="H56" s="476"/>
    </row>
    <row r="57" spans="1:8" ht="16" thickBot="1" x14ac:dyDescent="0.25">
      <c r="A57" s="623"/>
      <c r="B57" s="612"/>
      <c r="C57" s="368"/>
      <c r="D57" s="614"/>
      <c r="E57" s="626"/>
      <c r="F57" s="616"/>
      <c r="G57" s="617"/>
      <c r="H57" s="476"/>
    </row>
    <row r="58" spans="1:8" ht="28" thickBot="1" x14ac:dyDescent="0.25">
      <c r="A58" s="623"/>
      <c r="B58" s="612"/>
      <c r="C58" s="368" t="s">
        <v>723</v>
      </c>
      <c r="D58" s="614"/>
      <c r="E58" s="626"/>
      <c r="F58" s="616"/>
      <c r="G58" s="617"/>
      <c r="H58" s="476"/>
    </row>
    <row r="59" spans="1:8" ht="43" thickBot="1" x14ac:dyDescent="0.25">
      <c r="A59" s="623"/>
      <c r="B59" s="612"/>
      <c r="C59" s="370" t="s">
        <v>722</v>
      </c>
      <c r="D59" s="614"/>
      <c r="E59" s="626"/>
      <c r="F59" s="616"/>
      <c r="G59" s="617"/>
      <c r="H59" s="476"/>
    </row>
    <row r="60" spans="1:8" ht="37" thickBot="1" x14ac:dyDescent="0.25">
      <c r="A60" s="623"/>
      <c r="B60" s="612"/>
      <c r="C60" s="369" t="s">
        <v>721</v>
      </c>
      <c r="D60" s="353" t="s">
        <v>720</v>
      </c>
      <c r="E60" s="352">
        <v>5</v>
      </c>
      <c r="F60" s="616"/>
      <c r="G60" s="617"/>
      <c r="H60" s="476"/>
    </row>
    <row r="61" spans="1:8" ht="49" thickBot="1" x14ac:dyDescent="0.25">
      <c r="A61" s="623"/>
      <c r="B61" s="612"/>
      <c r="C61" s="369" t="s">
        <v>719</v>
      </c>
      <c r="D61" s="353" t="s">
        <v>718</v>
      </c>
      <c r="E61" s="352">
        <v>2</v>
      </c>
      <c r="F61" s="616"/>
      <c r="G61" s="617"/>
      <c r="H61" s="476"/>
    </row>
    <row r="62" spans="1:8" ht="49" thickBot="1" x14ac:dyDescent="0.25">
      <c r="A62" s="623"/>
      <c r="B62" s="612"/>
      <c r="C62" s="368"/>
      <c r="D62" s="353" t="s">
        <v>717</v>
      </c>
      <c r="E62" s="352">
        <v>0</v>
      </c>
      <c r="F62" s="616"/>
      <c r="G62" s="617"/>
      <c r="H62" s="477"/>
    </row>
    <row r="63" spans="1:8" ht="26" thickBot="1" x14ac:dyDescent="0.25">
      <c r="A63" s="608">
        <v>7</v>
      </c>
      <c r="B63" s="611" t="s">
        <v>716</v>
      </c>
      <c r="C63" s="367" t="s">
        <v>715</v>
      </c>
      <c r="D63" s="614" t="s">
        <v>714</v>
      </c>
      <c r="E63" s="615">
        <v>10</v>
      </c>
      <c r="F63" s="616"/>
      <c r="G63" s="617" t="str">
        <f>IF(F63="","No answer",(IF(F63="a",10,(IF(F63="b",5,(IF(F63="C",2,(IF(F63="d",0,"Error")))))))))</f>
        <v>No answer</v>
      </c>
      <c r="H63" s="475"/>
    </row>
    <row r="64" spans="1:8" ht="16" thickBot="1" x14ac:dyDescent="0.25">
      <c r="A64" s="609"/>
      <c r="B64" s="612"/>
      <c r="C64" s="366" t="s">
        <v>713</v>
      </c>
      <c r="D64" s="614"/>
      <c r="E64" s="615"/>
      <c r="F64" s="616"/>
      <c r="G64" s="617"/>
      <c r="H64" s="476"/>
    </row>
    <row r="65" spans="1:8" ht="16" thickBot="1" x14ac:dyDescent="0.25">
      <c r="A65" s="609"/>
      <c r="B65" s="612"/>
      <c r="C65" s="366" t="s">
        <v>712</v>
      </c>
      <c r="D65" s="614"/>
      <c r="E65" s="615"/>
      <c r="F65" s="616"/>
      <c r="G65" s="617"/>
      <c r="H65" s="476"/>
    </row>
    <row r="66" spans="1:8" ht="26" thickBot="1" x14ac:dyDescent="0.25">
      <c r="A66" s="609"/>
      <c r="B66" s="612"/>
      <c r="C66" s="366" t="s">
        <v>711</v>
      </c>
      <c r="D66" s="614"/>
      <c r="E66" s="615"/>
      <c r="F66" s="616"/>
      <c r="G66" s="617"/>
      <c r="H66" s="476"/>
    </row>
    <row r="67" spans="1:8" ht="26" thickBot="1" x14ac:dyDescent="0.25">
      <c r="A67" s="609"/>
      <c r="B67" s="612"/>
      <c r="C67" s="366" t="s">
        <v>710</v>
      </c>
      <c r="D67" s="614"/>
      <c r="E67" s="615"/>
      <c r="F67" s="616"/>
      <c r="G67" s="617"/>
      <c r="H67" s="476"/>
    </row>
    <row r="68" spans="1:8" ht="16" thickBot="1" x14ac:dyDescent="0.25">
      <c r="A68" s="609"/>
      <c r="B68" s="612"/>
      <c r="C68" s="366" t="s">
        <v>709</v>
      </c>
      <c r="D68" s="614"/>
      <c r="E68" s="615"/>
      <c r="F68" s="616"/>
      <c r="G68" s="617"/>
      <c r="H68" s="476"/>
    </row>
    <row r="69" spans="1:8" ht="26" thickBot="1" x14ac:dyDescent="0.25">
      <c r="A69" s="609"/>
      <c r="B69" s="612"/>
      <c r="C69" s="366" t="s">
        <v>708</v>
      </c>
      <c r="D69" s="614"/>
      <c r="E69" s="615"/>
      <c r="F69" s="616"/>
      <c r="G69" s="617"/>
      <c r="H69" s="476"/>
    </row>
    <row r="70" spans="1:8" ht="16" thickBot="1" x14ac:dyDescent="0.25">
      <c r="A70" s="609"/>
      <c r="B70" s="612"/>
      <c r="C70" s="365" t="s">
        <v>707</v>
      </c>
      <c r="D70" s="614"/>
      <c r="E70" s="615"/>
      <c r="F70" s="616"/>
      <c r="G70" s="617"/>
      <c r="H70" s="476"/>
    </row>
    <row r="71" spans="1:8" ht="16" thickBot="1" x14ac:dyDescent="0.25">
      <c r="A71" s="609"/>
      <c r="B71" s="612"/>
      <c r="C71" s="360"/>
      <c r="D71" s="614"/>
      <c r="E71" s="615"/>
      <c r="F71" s="616"/>
      <c r="G71" s="617"/>
      <c r="H71" s="476"/>
    </row>
    <row r="72" spans="1:8" ht="16" thickBot="1" x14ac:dyDescent="0.25">
      <c r="A72" s="609"/>
      <c r="B72" s="612"/>
      <c r="C72" s="364"/>
      <c r="D72" s="614"/>
      <c r="E72" s="615"/>
      <c r="F72" s="616"/>
      <c r="G72" s="617"/>
      <c r="H72" s="476"/>
    </row>
    <row r="73" spans="1:8" ht="26" thickBot="1" x14ac:dyDescent="0.25">
      <c r="A73" s="609"/>
      <c r="B73" s="612"/>
      <c r="C73" s="363" t="s">
        <v>706</v>
      </c>
      <c r="D73" s="614"/>
      <c r="E73" s="615"/>
      <c r="F73" s="616"/>
      <c r="G73" s="617"/>
      <c r="H73" s="476"/>
    </row>
    <row r="74" spans="1:8" ht="16" thickBot="1" x14ac:dyDescent="0.25">
      <c r="A74" s="609"/>
      <c r="B74" s="612"/>
      <c r="C74" s="362" t="s">
        <v>705</v>
      </c>
      <c r="D74" s="614"/>
      <c r="E74" s="615"/>
      <c r="F74" s="616"/>
      <c r="G74" s="617"/>
      <c r="H74" s="476"/>
    </row>
    <row r="75" spans="1:8" ht="29" thickBot="1" x14ac:dyDescent="0.25">
      <c r="A75" s="609"/>
      <c r="B75" s="612"/>
      <c r="C75" s="362" t="s">
        <v>704</v>
      </c>
      <c r="D75" s="614"/>
      <c r="E75" s="615"/>
      <c r="F75" s="616"/>
      <c r="G75" s="617"/>
      <c r="H75" s="476"/>
    </row>
    <row r="76" spans="1:8" ht="29" thickBot="1" x14ac:dyDescent="0.25">
      <c r="A76" s="609"/>
      <c r="B76" s="612"/>
      <c r="C76" s="362" t="s">
        <v>703</v>
      </c>
      <c r="D76" s="614"/>
      <c r="E76" s="615"/>
      <c r="F76" s="616"/>
      <c r="G76" s="617"/>
      <c r="H76" s="476"/>
    </row>
    <row r="77" spans="1:8" ht="61" thickBot="1" x14ac:dyDescent="0.25">
      <c r="A77" s="609"/>
      <c r="B77" s="612"/>
      <c r="C77" s="361" t="s">
        <v>702</v>
      </c>
      <c r="D77" s="353" t="s">
        <v>701</v>
      </c>
      <c r="E77" s="352">
        <v>5</v>
      </c>
      <c r="F77" s="616"/>
      <c r="G77" s="617"/>
      <c r="H77" s="476"/>
    </row>
    <row r="78" spans="1:8" ht="37" thickBot="1" x14ac:dyDescent="0.25">
      <c r="A78" s="609"/>
      <c r="B78" s="612"/>
      <c r="C78" s="360"/>
      <c r="D78" s="353" t="s">
        <v>700</v>
      </c>
      <c r="E78" s="352">
        <v>2</v>
      </c>
      <c r="F78" s="616"/>
      <c r="G78" s="617"/>
      <c r="H78" s="476"/>
    </row>
    <row r="79" spans="1:8" ht="37" thickBot="1" x14ac:dyDescent="0.25">
      <c r="A79" s="609"/>
      <c r="B79" s="612"/>
      <c r="C79" s="359" t="s">
        <v>699</v>
      </c>
      <c r="D79" s="353" t="s">
        <v>698</v>
      </c>
      <c r="E79" s="352">
        <v>0</v>
      </c>
      <c r="F79" s="616"/>
      <c r="G79" s="617"/>
      <c r="H79" s="476"/>
    </row>
    <row r="80" spans="1:8" ht="16" thickBot="1" x14ac:dyDescent="0.25">
      <c r="A80" s="608">
        <v>8</v>
      </c>
      <c r="B80" s="618" t="s">
        <v>697</v>
      </c>
      <c r="C80" s="356" t="s">
        <v>696</v>
      </c>
      <c r="D80" s="614" t="s">
        <v>695</v>
      </c>
      <c r="E80" s="615">
        <v>10</v>
      </c>
      <c r="F80" s="616"/>
      <c r="G80" s="617" t="str">
        <f>IF(F80="","No answer",(IF(F80="a",10,(IF(F80="b",5,(IF(F80="C",2,(IF(F80="d",0,"Error")))))))))</f>
        <v>No answer</v>
      </c>
      <c r="H80" s="475"/>
    </row>
    <row r="81" spans="1:8" ht="37" thickBot="1" x14ac:dyDescent="0.25">
      <c r="A81" s="609"/>
      <c r="B81" s="619"/>
      <c r="C81" s="355" t="s">
        <v>694</v>
      </c>
      <c r="D81" s="614"/>
      <c r="E81" s="615"/>
      <c r="F81" s="616"/>
      <c r="G81" s="617"/>
      <c r="H81" s="476"/>
    </row>
    <row r="82" spans="1:8" ht="16" thickBot="1" x14ac:dyDescent="0.25">
      <c r="A82" s="609"/>
      <c r="B82" s="619"/>
      <c r="C82" s="355" t="s">
        <v>693</v>
      </c>
      <c r="D82" s="614"/>
      <c r="E82" s="615"/>
      <c r="F82" s="616"/>
      <c r="G82" s="617"/>
      <c r="H82" s="476"/>
    </row>
    <row r="83" spans="1:8" ht="16" thickBot="1" x14ac:dyDescent="0.25">
      <c r="A83" s="609"/>
      <c r="B83" s="619"/>
      <c r="C83" s="355" t="s">
        <v>692</v>
      </c>
      <c r="D83" s="614"/>
      <c r="E83" s="615"/>
      <c r="F83" s="616"/>
      <c r="G83" s="617"/>
      <c r="H83" s="476"/>
    </row>
    <row r="84" spans="1:8" ht="16" thickBot="1" x14ac:dyDescent="0.25">
      <c r="A84" s="609"/>
      <c r="B84" s="619"/>
      <c r="C84" s="355" t="s">
        <v>691</v>
      </c>
      <c r="D84" s="614"/>
      <c r="E84" s="615"/>
      <c r="F84" s="616"/>
      <c r="G84" s="617"/>
      <c r="H84" s="476"/>
    </row>
    <row r="85" spans="1:8" ht="16" thickBot="1" x14ac:dyDescent="0.25">
      <c r="A85" s="609"/>
      <c r="B85" s="619"/>
      <c r="C85" s="358"/>
      <c r="D85" s="614"/>
      <c r="E85" s="615"/>
      <c r="F85" s="616"/>
      <c r="G85" s="617"/>
      <c r="H85" s="476"/>
    </row>
    <row r="86" spans="1:8" ht="16" thickBot="1" x14ac:dyDescent="0.25">
      <c r="A86" s="609"/>
      <c r="B86" s="619"/>
      <c r="C86" s="357"/>
      <c r="D86" s="614"/>
      <c r="E86" s="615"/>
      <c r="F86" s="616"/>
      <c r="G86" s="617"/>
      <c r="H86" s="476"/>
    </row>
    <row r="87" spans="1:8" ht="37" thickBot="1" x14ac:dyDescent="0.25">
      <c r="A87" s="609"/>
      <c r="B87" s="619"/>
      <c r="C87" s="357" t="s">
        <v>690</v>
      </c>
      <c r="D87" s="353" t="s">
        <v>689</v>
      </c>
      <c r="E87" s="352">
        <v>5</v>
      </c>
      <c r="F87" s="616"/>
      <c r="G87" s="617"/>
      <c r="H87" s="476"/>
    </row>
    <row r="88" spans="1:8" ht="37" thickBot="1" x14ac:dyDescent="0.25">
      <c r="A88" s="609"/>
      <c r="B88" s="619"/>
      <c r="C88" s="355" t="s">
        <v>688</v>
      </c>
      <c r="D88" s="353" t="s">
        <v>687</v>
      </c>
      <c r="E88" s="352">
        <v>2</v>
      </c>
      <c r="F88" s="616"/>
      <c r="G88" s="617"/>
      <c r="H88" s="476"/>
    </row>
    <row r="89" spans="1:8" ht="49" thickBot="1" x14ac:dyDescent="0.25">
      <c r="A89" s="609"/>
      <c r="B89" s="619"/>
      <c r="C89" s="355" t="s">
        <v>686</v>
      </c>
      <c r="D89" s="353" t="s">
        <v>685</v>
      </c>
      <c r="E89" s="352">
        <v>0</v>
      </c>
      <c r="F89" s="616"/>
      <c r="G89" s="617"/>
      <c r="H89" s="477"/>
    </row>
    <row r="90" spans="1:8" ht="16" thickBot="1" x14ac:dyDescent="0.25">
      <c r="A90" s="608">
        <v>9</v>
      </c>
      <c r="B90" s="618" t="s">
        <v>684</v>
      </c>
      <c r="C90" s="356" t="s">
        <v>683</v>
      </c>
      <c r="D90" s="614" t="s">
        <v>682</v>
      </c>
      <c r="E90" s="615">
        <v>10</v>
      </c>
      <c r="F90" s="616"/>
      <c r="G90" s="617" t="str">
        <f>IF(F90="","No answer",(IF(F90="a",10,(IF(F90="b",5,(IF(F90="C",2,(IF(F90="d",0,"Error")))))))))</f>
        <v>No answer</v>
      </c>
      <c r="H90" s="475"/>
    </row>
    <row r="91" spans="1:8" ht="16" thickBot="1" x14ac:dyDescent="0.25">
      <c r="A91" s="609"/>
      <c r="B91" s="619"/>
      <c r="C91" s="355" t="s">
        <v>681</v>
      </c>
      <c r="D91" s="614"/>
      <c r="E91" s="615"/>
      <c r="F91" s="616"/>
      <c r="G91" s="617"/>
      <c r="H91" s="476"/>
    </row>
    <row r="92" spans="1:8" ht="25" thickBot="1" x14ac:dyDescent="0.25">
      <c r="A92" s="609"/>
      <c r="B92" s="619"/>
      <c r="C92" s="355" t="s">
        <v>680</v>
      </c>
      <c r="D92" s="614"/>
      <c r="E92" s="615"/>
      <c r="F92" s="616"/>
      <c r="G92" s="617"/>
      <c r="H92" s="476"/>
    </row>
    <row r="93" spans="1:8" ht="16" thickBot="1" x14ac:dyDescent="0.25">
      <c r="A93" s="609"/>
      <c r="B93" s="619"/>
      <c r="C93" s="355" t="s">
        <v>679</v>
      </c>
      <c r="D93" s="614"/>
      <c r="E93" s="615"/>
      <c r="F93" s="616"/>
      <c r="G93" s="617"/>
      <c r="H93" s="476"/>
    </row>
    <row r="94" spans="1:8" ht="16" thickBot="1" x14ac:dyDescent="0.25">
      <c r="A94" s="609"/>
      <c r="B94" s="619"/>
      <c r="C94" s="355" t="s">
        <v>678</v>
      </c>
      <c r="D94" s="614"/>
      <c r="E94" s="615"/>
      <c r="F94" s="616"/>
      <c r="G94" s="617"/>
      <c r="H94" s="476"/>
    </row>
    <row r="95" spans="1:8" ht="16" thickBot="1" x14ac:dyDescent="0.25">
      <c r="A95" s="609"/>
      <c r="B95" s="619"/>
      <c r="C95" s="355" t="s">
        <v>677</v>
      </c>
      <c r="D95" s="614"/>
      <c r="E95" s="615"/>
      <c r="F95" s="616"/>
      <c r="G95" s="617"/>
      <c r="H95" s="476"/>
    </row>
    <row r="96" spans="1:8" ht="16" thickBot="1" x14ac:dyDescent="0.25">
      <c r="A96" s="609"/>
      <c r="B96" s="619"/>
      <c r="C96" s="355" t="s">
        <v>676</v>
      </c>
      <c r="D96" s="614"/>
      <c r="E96" s="615"/>
      <c r="F96" s="616"/>
      <c r="G96" s="617"/>
      <c r="H96" s="476"/>
    </row>
    <row r="97" spans="1:8" ht="16" thickBot="1" x14ac:dyDescent="0.25">
      <c r="A97" s="609"/>
      <c r="B97" s="619"/>
      <c r="C97" s="355" t="s">
        <v>675</v>
      </c>
      <c r="D97" s="614"/>
      <c r="E97" s="615"/>
      <c r="F97" s="616"/>
      <c r="G97" s="617"/>
      <c r="H97" s="476"/>
    </row>
    <row r="98" spans="1:8" ht="16" thickBot="1" x14ac:dyDescent="0.25">
      <c r="A98" s="609"/>
      <c r="B98" s="619"/>
      <c r="C98" s="358"/>
      <c r="D98" s="614"/>
      <c r="E98" s="615"/>
      <c r="F98" s="616"/>
      <c r="G98" s="617"/>
      <c r="H98" s="476"/>
    </row>
    <row r="99" spans="1:8" ht="16" thickBot="1" x14ac:dyDescent="0.25">
      <c r="A99" s="609"/>
      <c r="B99" s="619"/>
      <c r="C99" s="357"/>
      <c r="D99" s="614"/>
      <c r="E99" s="615"/>
      <c r="F99" s="616"/>
      <c r="G99" s="617"/>
      <c r="H99" s="476"/>
    </row>
    <row r="100" spans="1:8" ht="16" thickBot="1" x14ac:dyDescent="0.25">
      <c r="A100" s="609"/>
      <c r="B100" s="619"/>
      <c r="C100" s="357" t="s">
        <v>674</v>
      </c>
      <c r="D100" s="614"/>
      <c r="E100" s="615"/>
      <c r="F100" s="616"/>
      <c r="G100" s="617"/>
      <c r="H100" s="476"/>
    </row>
    <row r="101" spans="1:8" ht="37" thickBot="1" x14ac:dyDescent="0.25">
      <c r="A101" s="609"/>
      <c r="B101" s="619"/>
      <c r="C101" s="355" t="s">
        <v>673</v>
      </c>
      <c r="D101" s="353" t="s">
        <v>672</v>
      </c>
      <c r="E101" s="352">
        <v>5</v>
      </c>
      <c r="F101" s="616"/>
      <c r="G101" s="617"/>
      <c r="H101" s="476"/>
    </row>
    <row r="102" spans="1:8" ht="37" thickBot="1" x14ac:dyDescent="0.25">
      <c r="A102" s="609"/>
      <c r="B102" s="619"/>
      <c r="C102" s="355" t="s">
        <v>671</v>
      </c>
      <c r="D102" s="353" t="s">
        <v>670</v>
      </c>
      <c r="E102" s="352">
        <v>2</v>
      </c>
      <c r="F102" s="616"/>
      <c r="G102" s="617"/>
      <c r="H102" s="476"/>
    </row>
    <row r="103" spans="1:8" ht="53.25" customHeight="1" thickBot="1" x14ac:dyDescent="0.25">
      <c r="A103" s="609"/>
      <c r="B103" s="619"/>
      <c r="C103" s="355" t="s">
        <v>669</v>
      </c>
      <c r="D103" s="353" t="s">
        <v>668</v>
      </c>
      <c r="E103" s="352">
        <v>0</v>
      </c>
      <c r="F103" s="616"/>
      <c r="G103" s="617"/>
      <c r="H103" s="477"/>
    </row>
    <row r="104" spans="1:8" ht="16" thickBot="1" x14ac:dyDescent="0.25">
      <c r="A104" s="608">
        <v>10</v>
      </c>
      <c r="B104" s="611" t="s">
        <v>667</v>
      </c>
      <c r="C104" s="356" t="s">
        <v>666</v>
      </c>
      <c r="D104" s="614" t="s">
        <v>665</v>
      </c>
      <c r="E104" s="615">
        <v>10</v>
      </c>
      <c r="F104" s="616"/>
      <c r="G104" s="617" t="str">
        <f>IF(F104="","No answer",(IF(F104="a",10,(IF(F104="b",5,(IF(F104="C",0,"Error")))))))</f>
        <v>No answer</v>
      </c>
      <c r="H104" s="475"/>
    </row>
    <row r="105" spans="1:8" ht="16" thickBot="1" x14ac:dyDescent="0.25">
      <c r="A105" s="609"/>
      <c r="B105" s="612"/>
      <c r="C105" s="355" t="s">
        <v>664</v>
      </c>
      <c r="D105" s="614"/>
      <c r="E105" s="615"/>
      <c r="F105" s="616"/>
      <c r="G105" s="617"/>
      <c r="H105" s="476"/>
    </row>
    <row r="106" spans="1:8" ht="25" thickBot="1" x14ac:dyDescent="0.25">
      <c r="A106" s="609"/>
      <c r="B106" s="612"/>
      <c r="C106" s="355" t="s">
        <v>663</v>
      </c>
      <c r="D106" s="353" t="s">
        <v>662</v>
      </c>
      <c r="E106" s="352">
        <v>5</v>
      </c>
      <c r="F106" s="616"/>
      <c r="G106" s="617"/>
      <c r="H106" s="476"/>
    </row>
    <row r="107" spans="1:8" ht="25" thickBot="1" x14ac:dyDescent="0.25">
      <c r="A107" s="610"/>
      <c r="B107" s="613"/>
      <c r="C107" s="354" t="s">
        <v>661</v>
      </c>
      <c r="D107" s="353" t="s">
        <v>660</v>
      </c>
      <c r="E107" s="352">
        <v>0</v>
      </c>
      <c r="F107" s="616"/>
      <c r="G107" s="617"/>
      <c r="H107" s="478"/>
    </row>
  </sheetData>
  <sheetProtection sheet="1" objects="1" scenarios="1" selectLockedCells="1"/>
  <mergeCells count="61">
    <mergeCell ref="G23:G29"/>
    <mergeCell ref="B6:D6"/>
    <mergeCell ref="A1:H1"/>
    <mergeCell ref="B7:C7"/>
    <mergeCell ref="A10:A22"/>
    <mergeCell ref="B10:B22"/>
    <mergeCell ref="D10:D20"/>
    <mergeCell ref="E10:E20"/>
    <mergeCell ref="G10:G22"/>
    <mergeCell ref="F10:F22"/>
    <mergeCell ref="A23:A29"/>
    <mergeCell ref="B23:B29"/>
    <mergeCell ref="D23:D27"/>
    <mergeCell ref="E23:E27"/>
    <mergeCell ref="F23:F29"/>
    <mergeCell ref="A30:A33"/>
    <mergeCell ref="B30:B33"/>
    <mergeCell ref="C30:C33"/>
    <mergeCell ref="F30:F33"/>
    <mergeCell ref="G30:G33"/>
    <mergeCell ref="G34:G37"/>
    <mergeCell ref="A34:A37"/>
    <mergeCell ref="B34:B37"/>
    <mergeCell ref="C34:C37"/>
    <mergeCell ref="F34:F37"/>
    <mergeCell ref="A80:A89"/>
    <mergeCell ref="G38:G48"/>
    <mergeCell ref="A49:A62"/>
    <mergeCell ref="B49:B62"/>
    <mergeCell ref="D49:D59"/>
    <mergeCell ref="A38:A48"/>
    <mergeCell ref="B38:B48"/>
    <mergeCell ref="D38:D45"/>
    <mergeCell ref="E38:E45"/>
    <mergeCell ref="F38:F48"/>
    <mergeCell ref="E49:E59"/>
    <mergeCell ref="F49:F62"/>
    <mergeCell ref="A63:A79"/>
    <mergeCell ref="B63:B79"/>
    <mergeCell ref="D63:D76"/>
    <mergeCell ref="E63:E76"/>
    <mergeCell ref="F63:F79"/>
    <mergeCell ref="G49:G62"/>
    <mergeCell ref="B80:B89"/>
    <mergeCell ref="D80:D86"/>
    <mergeCell ref="E80:E86"/>
    <mergeCell ref="F80:F89"/>
    <mergeCell ref="G80:G89"/>
    <mergeCell ref="G63:G79"/>
    <mergeCell ref="F104:F107"/>
    <mergeCell ref="G104:G107"/>
    <mergeCell ref="B90:B103"/>
    <mergeCell ref="D90:D100"/>
    <mergeCell ref="E90:E100"/>
    <mergeCell ref="F90:F103"/>
    <mergeCell ref="G90:G103"/>
    <mergeCell ref="A90:A103"/>
    <mergeCell ref="A104:A107"/>
    <mergeCell ref="B104:B107"/>
    <mergeCell ref="D104:D105"/>
    <mergeCell ref="E104:E105"/>
  </mergeCells>
  <conditionalFormatting sqref="G10:G107">
    <cfRule type="expression" dxfId="3" priority="2">
      <formula>G10:G107="No answer"</formula>
    </cfRule>
  </conditionalFormatting>
  <conditionalFormatting sqref="B7:C7">
    <cfRule type="dataBar" priority="1">
      <dataBar>
        <cfvo type="num" val="0"/>
        <cfvo type="num" val="100"/>
        <color rgb="FF007C68"/>
      </dataBar>
    </cfRule>
  </conditionalFormatting>
  <dataValidations count="2">
    <dataValidation type="list" allowBlank="1" showInputMessage="1" showErrorMessage="1" sqref="F104:F107 F10:F29">
      <formula1>three</formula1>
    </dataValidation>
    <dataValidation type="list" allowBlank="1" showInputMessage="1" showErrorMessage="1" sqref="F30:F103">
      <formula1>Four</formula1>
    </dataValidation>
  </dataValidations>
  <hyperlinks>
    <hyperlink ref="C15" r:id="rId1" display="http://chm.pops.int/TheConvention/ThePOPs/ListingofPOPs/tabid/2509/Default.aspx"/>
    <hyperlink ref="C16" r:id="rId2" display="http://www.pic.int/TheConvention/Chemicals/AnnexIIIChemicals/tabid/1132/language/en-US/Default.aspx"/>
    <hyperlink ref="C17" r:id="rId3" display="http://www.who.int/ipcs/publications/pesticides_hazard_2009.pdf?ua=1"/>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108"/>
  <sheetViews>
    <sheetView workbookViewId="0">
      <selection activeCell="F29" sqref="F29:F32"/>
    </sheetView>
  </sheetViews>
  <sheetFormatPr baseColWidth="10" defaultColWidth="0" defaultRowHeight="15" zeroHeight="1" x14ac:dyDescent="0.2"/>
  <cols>
    <col min="1" max="1" width="14.6640625" style="257" customWidth="1"/>
    <col min="2" max="2" width="32.33203125" style="257" customWidth="1"/>
    <col min="3" max="3" width="49" style="257" customWidth="1"/>
    <col min="4" max="4" width="33.33203125" style="257" customWidth="1"/>
    <col min="5" max="5" width="7.6640625" style="407" customWidth="1"/>
    <col min="6" max="6" width="8.6640625" style="257" customWidth="1"/>
    <col min="7" max="7" width="9.5" style="257" customWidth="1"/>
    <col min="8" max="8" width="16.83203125" style="257" customWidth="1"/>
    <col min="9" max="16383" width="9.1640625" style="257" hidden="1"/>
    <col min="16384" max="16384" width="1.5" style="257" hidden="1"/>
  </cols>
  <sheetData>
    <row r="1" spans="1:8" ht="33" thickTop="1" thickBot="1" x14ac:dyDescent="0.4">
      <c r="A1" s="646" t="s">
        <v>857</v>
      </c>
      <c r="B1" s="647"/>
      <c r="C1" s="647"/>
      <c r="D1" s="647"/>
      <c r="E1" s="647"/>
      <c r="F1" s="647"/>
      <c r="G1" s="647"/>
      <c r="H1" s="648"/>
    </row>
    <row r="2" spans="1:8" ht="15.75" customHeight="1" thickTop="1" x14ac:dyDescent="0.2">
      <c r="A2" s="406" t="s">
        <v>792</v>
      </c>
      <c r="B2" s="405" t="s">
        <v>856</v>
      </c>
      <c r="C2" s="404"/>
      <c r="D2" s="404"/>
      <c r="E2" s="404"/>
      <c r="F2" s="404"/>
      <c r="G2" s="404"/>
      <c r="H2" s="403"/>
    </row>
    <row r="3" spans="1:8" x14ac:dyDescent="0.2">
      <c r="A3" s="402" t="s">
        <v>650</v>
      </c>
      <c r="B3" s="401" t="s">
        <v>790</v>
      </c>
      <c r="C3" s="400"/>
      <c r="D3" s="400"/>
      <c r="E3" s="400"/>
      <c r="F3" s="400"/>
      <c r="G3" s="400"/>
      <c r="H3" s="399"/>
    </row>
    <row r="4" spans="1:8" x14ac:dyDescent="0.2">
      <c r="A4" s="402" t="s">
        <v>649</v>
      </c>
      <c r="B4" s="401" t="s">
        <v>635</v>
      </c>
      <c r="C4" s="400"/>
      <c r="D4" s="400"/>
      <c r="E4" s="400"/>
      <c r="F4" s="400"/>
      <c r="G4" s="400"/>
      <c r="H4" s="399"/>
    </row>
    <row r="5" spans="1:8" ht="16" thickBot="1" x14ac:dyDescent="0.25">
      <c r="A5" s="398" t="s">
        <v>788</v>
      </c>
      <c r="B5" s="433" t="s">
        <v>855</v>
      </c>
      <c r="C5" s="432"/>
      <c r="D5" s="432"/>
      <c r="E5" s="432"/>
      <c r="F5" s="432"/>
      <c r="G5" s="432"/>
      <c r="H5" s="431"/>
    </row>
    <row r="6" spans="1:8" ht="25" thickBot="1" x14ac:dyDescent="0.25">
      <c r="A6" s="394"/>
      <c r="B6" s="643" t="s">
        <v>787</v>
      </c>
      <c r="C6" s="644"/>
      <c r="D6" s="645"/>
      <c r="E6" s="393"/>
      <c r="F6" s="393"/>
      <c r="G6" s="430"/>
      <c r="H6" s="392"/>
    </row>
    <row r="7" spans="1:8" ht="22" thickBot="1" x14ac:dyDescent="0.25">
      <c r="A7" s="391"/>
      <c r="B7" s="671">
        <f>(SUM(G11:G60))</f>
        <v>0</v>
      </c>
      <c r="C7" s="672"/>
      <c r="D7" s="390" t="s">
        <v>14</v>
      </c>
      <c r="E7" s="389"/>
      <c r="F7" s="389"/>
      <c r="G7" s="429"/>
      <c r="H7" s="392"/>
    </row>
    <row r="8" spans="1:8" x14ac:dyDescent="0.2">
      <c r="A8" s="428"/>
      <c r="B8" s="426"/>
      <c r="C8" s="426"/>
      <c r="D8" s="426"/>
      <c r="E8" s="427"/>
      <c r="F8" s="426"/>
      <c r="G8" s="425"/>
      <c r="H8" s="388"/>
    </row>
    <row r="9" spans="1:8" ht="16" thickBot="1" x14ac:dyDescent="0.25">
      <c r="A9" s="424"/>
      <c r="B9" s="423"/>
      <c r="C9" s="423"/>
      <c r="D9" s="423"/>
      <c r="E9" s="422"/>
      <c r="F9" s="385"/>
      <c r="G9" s="421"/>
      <c r="H9" s="384"/>
    </row>
    <row r="10" spans="1:8" ht="16" thickBot="1" x14ac:dyDescent="0.25">
      <c r="A10" s="381" t="s">
        <v>105</v>
      </c>
      <c r="B10" s="382" t="s">
        <v>786</v>
      </c>
      <c r="C10" s="383" t="s">
        <v>785</v>
      </c>
      <c r="D10" s="382" t="s">
        <v>784</v>
      </c>
      <c r="E10" s="381" t="s">
        <v>225</v>
      </c>
      <c r="F10" s="381" t="s">
        <v>58</v>
      </c>
      <c r="G10" s="381" t="s">
        <v>14</v>
      </c>
      <c r="H10" s="380" t="s">
        <v>432</v>
      </c>
    </row>
    <row r="11" spans="1:8" ht="25" thickBot="1" x14ac:dyDescent="0.25">
      <c r="A11" s="668">
        <v>1</v>
      </c>
      <c r="B11" s="673" t="s">
        <v>854</v>
      </c>
      <c r="C11" s="418" t="s">
        <v>853</v>
      </c>
      <c r="D11" s="614" t="s">
        <v>852</v>
      </c>
      <c r="E11" s="669">
        <v>10</v>
      </c>
      <c r="F11" s="660"/>
      <c r="G11" s="620" t="str">
        <f>IF(F11="","No answer",(IF(F11="a",10,(IF(F11="b",5,(IF(F11="C",0,"Error")))))))</f>
        <v>No answer</v>
      </c>
      <c r="H11" s="475"/>
    </row>
    <row r="12" spans="1:8" ht="16" thickBot="1" x14ac:dyDescent="0.25">
      <c r="A12" s="668"/>
      <c r="B12" s="673"/>
      <c r="C12" s="420"/>
      <c r="D12" s="614"/>
      <c r="E12" s="669"/>
      <c r="F12" s="661"/>
      <c r="G12" s="621"/>
      <c r="H12" s="476"/>
    </row>
    <row r="13" spans="1:8" ht="25" thickBot="1" x14ac:dyDescent="0.25">
      <c r="A13" s="668"/>
      <c r="B13" s="673"/>
      <c r="C13" s="420" t="s">
        <v>851</v>
      </c>
      <c r="D13" s="614"/>
      <c r="E13" s="669"/>
      <c r="F13" s="661"/>
      <c r="G13" s="621"/>
      <c r="H13" s="476"/>
    </row>
    <row r="14" spans="1:8" ht="25" thickBot="1" x14ac:dyDescent="0.25">
      <c r="A14" s="668"/>
      <c r="B14" s="673"/>
      <c r="C14" s="417" t="s">
        <v>850</v>
      </c>
      <c r="D14" s="614"/>
      <c r="E14" s="669"/>
      <c r="F14" s="661"/>
      <c r="G14" s="621"/>
      <c r="H14" s="476"/>
    </row>
    <row r="15" spans="1:8" ht="16" thickBot="1" x14ac:dyDescent="0.25">
      <c r="A15" s="668"/>
      <c r="B15" s="673"/>
      <c r="C15" s="420"/>
      <c r="D15" s="614"/>
      <c r="E15" s="669"/>
      <c r="F15" s="661"/>
      <c r="G15" s="621"/>
      <c r="H15" s="476"/>
    </row>
    <row r="16" spans="1:8" ht="16" thickBot="1" x14ac:dyDescent="0.25">
      <c r="A16" s="668"/>
      <c r="B16" s="673"/>
      <c r="C16" s="420" t="s">
        <v>849</v>
      </c>
      <c r="D16" s="614"/>
      <c r="E16" s="669"/>
      <c r="F16" s="661"/>
      <c r="G16" s="621"/>
      <c r="H16" s="476"/>
    </row>
    <row r="17" spans="1:8" ht="25" thickBot="1" x14ac:dyDescent="0.25">
      <c r="A17" s="668"/>
      <c r="B17" s="673"/>
      <c r="C17" s="417" t="s">
        <v>848</v>
      </c>
      <c r="D17" s="614"/>
      <c r="E17" s="669"/>
      <c r="F17" s="661"/>
      <c r="G17" s="621"/>
      <c r="H17" s="476"/>
    </row>
    <row r="18" spans="1:8" ht="16" thickBot="1" x14ac:dyDescent="0.25">
      <c r="A18" s="668"/>
      <c r="B18" s="673"/>
      <c r="C18" s="420"/>
      <c r="D18" s="614"/>
      <c r="E18" s="669"/>
      <c r="F18" s="661"/>
      <c r="G18" s="621"/>
      <c r="H18" s="476"/>
    </row>
    <row r="19" spans="1:8" ht="16" thickBot="1" x14ac:dyDescent="0.25">
      <c r="A19" s="668"/>
      <c r="B19" s="673"/>
      <c r="C19" s="420" t="s">
        <v>847</v>
      </c>
      <c r="D19" s="614"/>
      <c r="E19" s="669"/>
      <c r="F19" s="661"/>
      <c r="G19" s="621"/>
      <c r="H19" s="476"/>
    </row>
    <row r="20" spans="1:8" ht="37" thickBot="1" x14ac:dyDescent="0.25">
      <c r="A20" s="668"/>
      <c r="B20" s="673"/>
      <c r="C20" s="417" t="s">
        <v>846</v>
      </c>
      <c r="D20" s="353" t="s">
        <v>845</v>
      </c>
      <c r="E20" s="410">
        <v>5</v>
      </c>
      <c r="F20" s="661"/>
      <c r="G20" s="621"/>
      <c r="H20" s="476"/>
    </row>
    <row r="21" spans="1:8" ht="37" thickBot="1" x14ac:dyDescent="0.25">
      <c r="A21" s="668"/>
      <c r="B21" s="673"/>
      <c r="C21" s="419" t="s">
        <v>844</v>
      </c>
      <c r="D21" s="353" t="s">
        <v>843</v>
      </c>
      <c r="E21" s="410">
        <v>0</v>
      </c>
      <c r="F21" s="662"/>
      <c r="G21" s="622"/>
      <c r="H21" s="476"/>
    </row>
    <row r="22" spans="1:8" ht="25" thickBot="1" x14ac:dyDescent="0.25">
      <c r="A22" s="663">
        <v>2</v>
      </c>
      <c r="B22" s="614" t="s">
        <v>842</v>
      </c>
      <c r="C22" s="670" t="s">
        <v>841</v>
      </c>
      <c r="D22" s="353" t="s">
        <v>154</v>
      </c>
      <c r="E22" s="373">
        <v>10</v>
      </c>
      <c r="F22" s="660"/>
      <c r="G22" s="620" t="str">
        <f>IF(F22="","No answer",(IF(F22="a",10,(IF(F22="b",10,(IF(F22="C",5,(IF(F22="d",0,"Error")))))))))</f>
        <v>No answer</v>
      </c>
      <c r="H22" s="475"/>
    </row>
    <row r="23" spans="1:8" ht="37" thickBot="1" x14ac:dyDescent="0.25">
      <c r="A23" s="663"/>
      <c r="B23" s="614"/>
      <c r="C23" s="670"/>
      <c r="D23" s="353" t="s">
        <v>840</v>
      </c>
      <c r="E23" s="373">
        <v>10</v>
      </c>
      <c r="F23" s="661"/>
      <c r="G23" s="621"/>
      <c r="H23" s="476"/>
    </row>
    <row r="24" spans="1:8" ht="36.75" customHeight="1" thickBot="1" x14ac:dyDescent="0.25">
      <c r="A24" s="663"/>
      <c r="B24" s="614"/>
      <c r="C24" s="670"/>
      <c r="D24" s="353" t="s">
        <v>839</v>
      </c>
      <c r="E24" s="373">
        <v>5</v>
      </c>
      <c r="F24" s="661"/>
      <c r="G24" s="621"/>
      <c r="H24" s="476"/>
    </row>
    <row r="25" spans="1:8" ht="25" thickBot="1" x14ac:dyDescent="0.25">
      <c r="A25" s="663"/>
      <c r="B25" s="614"/>
      <c r="C25" s="670"/>
      <c r="D25" s="353" t="s">
        <v>838</v>
      </c>
      <c r="E25" s="373">
        <v>0</v>
      </c>
      <c r="F25" s="662"/>
      <c r="G25" s="622"/>
      <c r="H25" s="477"/>
    </row>
    <row r="26" spans="1:8" ht="25" thickBot="1" x14ac:dyDescent="0.25">
      <c r="A26" s="663">
        <v>3</v>
      </c>
      <c r="B26" s="614" t="s">
        <v>837</v>
      </c>
      <c r="C26" s="670" t="s">
        <v>836</v>
      </c>
      <c r="D26" s="353" t="s">
        <v>835</v>
      </c>
      <c r="E26" s="373">
        <v>10</v>
      </c>
      <c r="F26" s="660"/>
      <c r="G26" s="620" t="str">
        <f>IF(F26="","No answer",(IF(F26="a",10,(IF(F26="b",5,(IF(F26="C",0,"Error")))))))</f>
        <v>No answer</v>
      </c>
      <c r="H26" s="475"/>
    </row>
    <row r="27" spans="1:8" ht="25" thickBot="1" x14ac:dyDescent="0.25">
      <c r="A27" s="663"/>
      <c r="B27" s="614"/>
      <c r="C27" s="670"/>
      <c r="D27" s="353" t="s">
        <v>834</v>
      </c>
      <c r="E27" s="373">
        <v>5</v>
      </c>
      <c r="F27" s="661"/>
      <c r="G27" s="621"/>
      <c r="H27" s="476"/>
    </row>
    <row r="28" spans="1:8" ht="25" thickBot="1" x14ac:dyDescent="0.25">
      <c r="A28" s="663"/>
      <c r="B28" s="614"/>
      <c r="C28" s="670"/>
      <c r="D28" s="353" t="s">
        <v>833</v>
      </c>
      <c r="E28" s="373">
        <v>0</v>
      </c>
      <c r="F28" s="662"/>
      <c r="G28" s="622"/>
      <c r="H28" s="477"/>
    </row>
    <row r="29" spans="1:8" ht="15.75" customHeight="1" thickBot="1" x14ac:dyDescent="0.25">
      <c r="A29" s="663">
        <v>4</v>
      </c>
      <c r="B29" s="614" t="s">
        <v>832</v>
      </c>
      <c r="C29" s="667" t="s">
        <v>831</v>
      </c>
      <c r="D29" s="353" t="s">
        <v>126</v>
      </c>
      <c r="E29" s="373">
        <v>10</v>
      </c>
      <c r="F29" s="660"/>
      <c r="G29" s="620" t="str">
        <f>IF(F29="","No answer",(IF(F29="a",10,(IF(F29="b",10,(IF(F29="C",5,(IF(F29="d",0,"Error")))))))))</f>
        <v>No answer</v>
      </c>
      <c r="H29" s="475"/>
    </row>
    <row r="30" spans="1:8" ht="25" thickBot="1" x14ac:dyDescent="0.25">
      <c r="A30" s="663"/>
      <c r="B30" s="614"/>
      <c r="C30" s="667"/>
      <c r="D30" s="353" t="s">
        <v>165</v>
      </c>
      <c r="E30" s="373">
        <v>10</v>
      </c>
      <c r="F30" s="661"/>
      <c r="G30" s="621"/>
      <c r="H30" s="476"/>
    </row>
    <row r="31" spans="1:8" ht="25" thickBot="1" x14ac:dyDescent="0.25">
      <c r="A31" s="663"/>
      <c r="B31" s="614"/>
      <c r="C31" s="667"/>
      <c r="D31" s="353" t="s">
        <v>830</v>
      </c>
      <c r="E31" s="373">
        <v>5</v>
      </c>
      <c r="F31" s="661"/>
      <c r="G31" s="621"/>
      <c r="H31" s="476"/>
    </row>
    <row r="32" spans="1:8" ht="25" thickBot="1" x14ac:dyDescent="0.25">
      <c r="A32" s="663"/>
      <c r="B32" s="614"/>
      <c r="C32" s="667"/>
      <c r="D32" s="353" t="s">
        <v>829</v>
      </c>
      <c r="E32" s="373">
        <v>0</v>
      </c>
      <c r="F32" s="662"/>
      <c r="G32" s="622"/>
      <c r="H32" s="477"/>
    </row>
    <row r="33" spans="1:8" ht="25" thickBot="1" x14ac:dyDescent="0.25">
      <c r="A33" s="668">
        <v>5</v>
      </c>
      <c r="B33" s="614" t="s">
        <v>828</v>
      </c>
      <c r="C33" s="418" t="s">
        <v>827</v>
      </c>
      <c r="D33" s="614" t="s">
        <v>126</v>
      </c>
      <c r="E33" s="626">
        <v>10</v>
      </c>
      <c r="F33" s="660"/>
      <c r="G33" s="620" t="str">
        <f>IF(F33="","No answer",(IF(F33="a",10,(IF(F33="b",10,(IF(F33="C",5,(IF(F33="d",0,"Error")))))))))</f>
        <v>No answer</v>
      </c>
      <c r="H33" s="475"/>
    </row>
    <row r="34" spans="1:8" ht="16" thickBot="1" x14ac:dyDescent="0.25">
      <c r="A34" s="668"/>
      <c r="B34" s="614"/>
      <c r="C34" s="417" t="s">
        <v>826</v>
      </c>
      <c r="D34" s="614"/>
      <c r="E34" s="626"/>
      <c r="F34" s="661"/>
      <c r="G34" s="621"/>
      <c r="H34" s="476"/>
    </row>
    <row r="35" spans="1:8" ht="16" thickBot="1" x14ac:dyDescent="0.25">
      <c r="A35" s="668"/>
      <c r="B35" s="614"/>
      <c r="C35" s="417" t="s">
        <v>825</v>
      </c>
      <c r="D35" s="614"/>
      <c r="E35" s="626"/>
      <c r="F35" s="661"/>
      <c r="G35" s="621"/>
      <c r="H35" s="476"/>
    </row>
    <row r="36" spans="1:8" ht="49" thickBot="1" x14ac:dyDescent="0.25">
      <c r="A36" s="668"/>
      <c r="B36" s="614"/>
      <c r="C36" s="417" t="s">
        <v>824</v>
      </c>
      <c r="D36" s="353" t="s">
        <v>823</v>
      </c>
      <c r="E36" s="373">
        <v>10</v>
      </c>
      <c r="F36" s="661"/>
      <c r="G36" s="621"/>
      <c r="H36" s="476"/>
    </row>
    <row r="37" spans="1:8" ht="37" thickBot="1" x14ac:dyDescent="0.25">
      <c r="A37" s="668"/>
      <c r="B37" s="614"/>
      <c r="C37" s="417" t="s">
        <v>822</v>
      </c>
      <c r="D37" s="353" t="s">
        <v>821</v>
      </c>
      <c r="E37" s="373">
        <v>5</v>
      </c>
      <c r="F37" s="661"/>
      <c r="G37" s="621"/>
      <c r="H37" s="476"/>
    </row>
    <row r="38" spans="1:8" ht="37" thickBot="1" x14ac:dyDescent="0.25">
      <c r="A38" s="668"/>
      <c r="B38" s="614"/>
      <c r="C38" s="416" t="s">
        <v>820</v>
      </c>
      <c r="D38" s="353" t="s">
        <v>819</v>
      </c>
      <c r="E38" s="373">
        <v>0</v>
      </c>
      <c r="F38" s="662"/>
      <c r="G38" s="622"/>
      <c r="H38" s="477"/>
    </row>
    <row r="39" spans="1:8" ht="25" thickBot="1" x14ac:dyDescent="0.25">
      <c r="A39" s="663">
        <v>6</v>
      </c>
      <c r="B39" s="614" t="s">
        <v>818</v>
      </c>
      <c r="C39" s="667" t="s">
        <v>817</v>
      </c>
      <c r="D39" s="353" t="s">
        <v>816</v>
      </c>
      <c r="E39" s="373">
        <v>10</v>
      </c>
      <c r="F39" s="660"/>
      <c r="G39" s="620" t="str">
        <f>IF(F39="","No answer",(IF(F39="a",10,(IF(F39="b",10,(IF(F39="C",5,(IF(F39="d",0,"Error")))))))))</f>
        <v>No answer</v>
      </c>
      <c r="H39" s="475"/>
    </row>
    <row r="40" spans="1:8" ht="16" thickBot="1" x14ac:dyDescent="0.25">
      <c r="A40" s="663"/>
      <c r="B40" s="614"/>
      <c r="C40" s="667"/>
      <c r="D40" s="353" t="s">
        <v>171</v>
      </c>
      <c r="E40" s="373">
        <v>10</v>
      </c>
      <c r="F40" s="661"/>
      <c r="G40" s="621"/>
      <c r="H40" s="476"/>
    </row>
    <row r="41" spans="1:8" ht="16" thickBot="1" x14ac:dyDescent="0.25">
      <c r="A41" s="663"/>
      <c r="B41" s="614"/>
      <c r="C41" s="667"/>
      <c r="D41" s="353" t="s">
        <v>815</v>
      </c>
      <c r="E41" s="373">
        <v>5</v>
      </c>
      <c r="F41" s="661"/>
      <c r="G41" s="621"/>
      <c r="H41" s="476"/>
    </row>
    <row r="42" spans="1:8" ht="16" thickBot="1" x14ac:dyDescent="0.25">
      <c r="A42" s="663"/>
      <c r="B42" s="614"/>
      <c r="C42" s="667"/>
      <c r="D42" s="353" t="s">
        <v>814</v>
      </c>
      <c r="E42" s="373">
        <v>0</v>
      </c>
      <c r="F42" s="662"/>
      <c r="G42" s="622"/>
      <c r="H42" s="476"/>
    </row>
    <row r="43" spans="1:8" ht="15.75" customHeight="1" thickBot="1" x14ac:dyDescent="0.25">
      <c r="A43" s="663">
        <v>7</v>
      </c>
      <c r="B43" s="614" t="s">
        <v>813</v>
      </c>
      <c r="C43" s="664" t="s">
        <v>812</v>
      </c>
      <c r="D43" s="353" t="s">
        <v>126</v>
      </c>
      <c r="E43" s="373">
        <v>10</v>
      </c>
      <c r="F43" s="660"/>
      <c r="G43" s="620" t="str">
        <f>IF(F43="","No answer",(IF(F43="a",10,(IF(F43="b",3,(IF(F43="C",0,"Error")))))))</f>
        <v>No answer</v>
      </c>
      <c r="H43" s="475"/>
    </row>
    <row r="44" spans="1:8" ht="37" thickBot="1" x14ac:dyDescent="0.25">
      <c r="A44" s="663"/>
      <c r="B44" s="614"/>
      <c r="C44" s="664"/>
      <c r="D44" s="353" t="s">
        <v>811</v>
      </c>
      <c r="E44" s="373">
        <v>3</v>
      </c>
      <c r="F44" s="661"/>
      <c r="G44" s="621"/>
      <c r="H44" s="476"/>
    </row>
    <row r="45" spans="1:8" ht="37" thickBot="1" x14ac:dyDescent="0.25">
      <c r="A45" s="663"/>
      <c r="B45" s="614"/>
      <c r="C45" s="664"/>
      <c r="D45" s="353" t="s">
        <v>173</v>
      </c>
      <c r="E45" s="373">
        <v>0</v>
      </c>
      <c r="F45" s="662"/>
      <c r="G45" s="622"/>
      <c r="H45" s="476"/>
    </row>
    <row r="46" spans="1:8" ht="15.75" customHeight="1" thickBot="1" x14ac:dyDescent="0.25">
      <c r="A46" s="665">
        <v>8</v>
      </c>
      <c r="B46" s="666" t="s">
        <v>810</v>
      </c>
      <c r="C46" s="667" t="s">
        <v>809</v>
      </c>
      <c r="D46" s="353" t="s">
        <v>126</v>
      </c>
      <c r="E46" s="373">
        <v>10</v>
      </c>
      <c r="F46" s="660"/>
      <c r="G46" s="620" t="str">
        <f>IF(F46="","No answer",(IF(F46="a",10,(IF(F46="b",10,(IF(F46="C",5,(IF(F46="d",0,"Error")))))))))</f>
        <v>No answer</v>
      </c>
      <c r="H46" s="475"/>
    </row>
    <row r="47" spans="1:8" ht="37" thickBot="1" x14ac:dyDescent="0.25">
      <c r="A47" s="665"/>
      <c r="B47" s="666"/>
      <c r="C47" s="667"/>
      <c r="D47" s="353" t="s">
        <v>808</v>
      </c>
      <c r="E47" s="373">
        <v>10</v>
      </c>
      <c r="F47" s="661"/>
      <c r="G47" s="621"/>
      <c r="H47" s="476"/>
    </row>
    <row r="48" spans="1:8" ht="25" thickBot="1" x14ac:dyDescent="0.25">
      <c r="A48" s="665"/>
      <c r="B48" s="666"/>
      <c r="C48" s="667"/>
      <c r="D48" s="353" t="s">
        <v>807</v>
      </c>
      <c r="E48" s="373">
        <v>5</v>
      </c>
      <c r="F48" s="661"/>
      <c r="G48" s="621"/>
      <c r="H48" s="476"/>
    </row>
    <row r="49" spans="1:8" ht="25" thickBot="1" x14ac:dyDescent="0.25">
      <c r="A49" s="665"/>
      <c r="B49" s="666"/>
      <c r="C49" s="667"/>
      <c r="D49" s="415" t="s">
        <v>177</v>
      </c>
      <c r="E49" s="373">
        <v>0</v>
      </c>
      <c r="F49" s="662"/>
      <c r="G49" s="622"/>
      <c r="H49" s="477"/>
    </row>
    <row r="50" spans="1:8" ht="24.75" customHeight="1" thickBot="1" x14ac:dyDescent="0.25">
      <c r="A50" s="663">
        <v>9</v>
      </c>
      <c r="B50" s="614" t="s">
        <v>806</v>
      </c>
      <c r="C50" s="667" t="s">
        <v>805</v>
      </c>
      <c r="D50" s="353" t="s">
        <v>179</v>
      </c>
      <c r="E50" s="373">
        <v>10</v>
      </c>
      <c r="F50" s="660"/>
      <c r="G50" s="620" t="str">
        <f>IF(F50="","No answer",(IF(F50="a",10,(IF(F50="b",10,(IF(F50="C",5,(IF(F50="d",0,"Error")))))))))</f>
        <v>No answer</v>
      </c>
      <c r="H50" s="475"/>
    </row>
    <row r="51" spans="1:8" ht="26" thickBot="1" x14ac:dyDescent="0.25">
      <c r="A51" s="663"/>
      <c r="B51" s="614"/>
      <c r="C51" s="667"/>
      <c r="D51" s="411" t="s">
        <v>804</v>
      </c>
      <c r="E51" s="373">
        <v>10</v>
      </c>
      <c r="F51" s="661"/>
      <c r="G51" s="621"/>
      <c r="H51" s="476"/>
    </row>
    <row r="52" spans="1:8" ht="26" thickBot="1" x14ac:dyDescent="0.25">
      <c r="A52" s="663"/>
      <c r="B52" s="614"/>
      <c r="C52" s="667"/>
      <c r="D52" s="411" t="s">
        <v>803</v>
      </c>
      <c r="E52" s="373">
        <v>5</v>
      </c>
      <c r="F52" s="661"/>
      <c r="G52" s="621"/>
      <c r="H52" s="476"/>
    </row>
    <row r="53" spans="1:8" ht="26" thickBot="1" x14ac:dyDescent="0.25">
      <c r="A53" s="663"/>
      <c r="B53" s="614"/>
      <c r="C53" s="667"/>
      <c r="D53" s="411" t="s">
        <v>802</v>
      </c>
      <c r="E53" s="373">
        <v>0</v>
      </c>
      <c r="F53" s="662"/>
      <c r="G53" s="622"/>
      <c r="H53" s="476"/>
    </row>
    <row r="54" spans="1:8" ht="15.75" customHeight="1" thickBot="1" x14ac:dyDescent="0.25">
      <c r="A54" s="663">
        <v>10</v>
      </c>
      <c r="B54" s="614" t="s">
        <v>801</v>
      </c>
      <c r="C54" s="667" t="s">
        <v>800</v>
      </c>
      <c r="D54" s="353" t="s">
        <v>126</v>
      </c>
      <c r="E54" s="373">
        <v>10</v>
      </c>
      <c r="F54" s="660"/>
      <c r="G54" s="620" t="str">
        <f>IF(F54="","No answer",(IF(F54="a",10,(IF(F54="b",10,(IF(F54="C",10,(IF(F54="d",0,"Error")))))))))</f>
        <v>No answer</v>
      </c>
      <c r="H54" s="475"/>
    </row>
    <row r="55" spans="1:8" ht="26" thickBot="1" x14ac:dyDescent="0.25">
      <c r="A55" s="663"/>
      <c r="B55" s="614"/>
      <c r="C55" s="667"/>
      <c r="D55" s="411" t="s">
        <v>799</v>
      </c>
      <c r="E55" s="373">
        <v>10</v>
      </c>
      <c r="F55" s="661"/>
      <c r="G55" s="621"/>
      <c r="H55" s="476"/>
    </row>
    <row r="56" spans="1:8" ht="16" thickBot="1" x14ac:dyDescent="0.25">
      <c r="A56" s="663"/>
      <c r="B56" s="614"/>
      <c r="C56" s="667"/>
      <c r="D56" s="414" t="s">
        <v>798</v>
      </c>
      <c r="E56" s="669">
        <v>10</v>
      </c>
      <c r="F56" s="661"/>
      <c r="G56" s="621"/>
      <c r="H56" s="476"/>
    </row>
    <row r="57" spans="1:8" ht="49" thickBot="1" x14ac:dyDescent="0.25">
      <c r="A57" s="663"/>
      <c r="B57" s="614"/>
      <c r="C57" s="667"/>
      <c r="D57" s="413" t="s">
        <v>797</v>
      </c>
      <c r="E57" s="669"/>
      <c r="F57" s="661"/>
      <c r="G57" s="621"/>
      <c r="H57" s="476"/>
    </row>
    <row r="58" spans="1:8" ht="37" thickBot="1" x14ac:dyDescent="0.25">
      <c r="A58" s="663"/>
      <c r="B58" s="614"/>
      <c r="C58" s="667"/>
      <c r="D58" s="413" t="s">
        <v>796</v>
      </c>
      <c r="E58" s="669"/>
      <c r="F58" s="661"/>
      <c r="G58" s="621"/>
      <c r="H58" s="476"/>
    </row>
    <row r="59" spans="1:8" ht="49" thickBot="1" x14ac:dyDescent="0.25">
      <c r="A59" s="663"/>
      <c r="B59" s="614"/>
      <c r="C59" s="667"/>
      <c r="D59" s="412" t="s">
        <v>795</v>
      </c>
      <c r="E59" s="669"/>
      <c r="F59" s="661"/>
      <c r="G59" s="621"/>
      <c r="H59" s="476"/>
    </row>
    <row r="60" spans="1:8" ht="50" thickBot="1" x14ac:dyDescent="0.25">
      <c r="A60" s="663"/>
      <c r="B60" s="614"/>
      <c r="C60" s="667"/>
      <c r="D60" s="411" t="s">
        <v>794</v>
      </c>
      <c r="E60" s="410">
        <v>0</v>
      </c>
      <c r="F60" s="662"/>
      <c r="G60" s="622"/>
      <c r="H60" s="476"/>
    </row>
    <row r="61" spans="1:8" hidden="1" x14ac:dyDescent="0.2">
      <c r="H61" s="408"/>
    </row>
    <row r="62" spans="1:8" hidden="1" x14ac:dyDescent="0.2">
      <c r="H62" s="408"/>
    </row>
    <row r="63" spans="1:8" ht="16" hidden="1" thickBot="1" x14ac:dyDescent="0.25">
      <c r="H63" s="351"/>
    </row>
    <row r="64" spans="1:8" hidden="1" x14ac:dyDescent="0.2">
      <c r="H64" s="409"/>
    </row>
    <row r="65" spans="8:8" hidden="1" x14ac:dyDescent="0.2">
      <c r="H65" s="408"/>
    </row>
    <row r="66" spans="8:8" hidden="1" x14ac:dyDescent="0.2">
      <c r="H66" s="408"/>
    </row>
    <row r="67" spans="8:8" hidden="1" x14ac:dyDescent="0.2">
      <c r="H67" s="408"/>
    </row>
    <row r="68" spans="8:8" hidden="1" x14ac:dyDescent="0.2">
      <c r="H68" s="408"/>
    </row>
    <row r="69" spans="8:8" hidden="1" x14ac:dyDescent="0.2">
      <c r="H69" s="408"/>
    </row>
    <row r="70" spans="8:8" hidden="1" x14ac:dyDescent="0.2">
      <c r="H70" s="408"/>
    </row>
    <row r="71" spans="8:8" hidden="1" x14ac:dyDescent="0.2">
      <c r="H71" s="408"/>
    </row>
    <row r="72" spans="8:8" hidden="1" x14ac:dyDescent="0.2">
      <c r="H72" s="408"/>
    </row>
    <row r="73" spans="8:8" hidden="1" x14ac:dyDescent="0.2">
      <c r="H73" s="408"/>
    </row>
    <row r="74" spans="8:8" hidden="1" x14ac:dyDescent="0.2">
      <c r="H74" s="408"/>
    </row>
    <row r="75" spans="8:8" hidden="1" x14ac:dyDescent="0.2">
      <c r="H75" s="408"/>
    </row>
    <row r="76" spans="8:8" hidden="1" x14ac:dyDescent="0.2">
      <c r="H76" s="408"/>
    </row>
    <row r="77" spans="8:8" hidden="1" x14ac:dyDescent="0.2">
      <c r="H77" s="408"/>
    </row>
    <row r="78" spans="8:8" hidden="1" x14ac:dyDescent="0.2">
      <c r="H78" s="408"/>
    </row>
    <row r="79" spans="8:8" hidden="1" x14ac:dyDescent="0.2">
      <c r="H79" s="408"/>
    </row>
    <row r="80" spans="8:8" hidden="1" x14ac:dyDescent="0.2">
      <c r="H80" s="408"/>
    </row>
    <row r="81" spans="8:8" hidden="1" x14ac:dyDescent="0.2">
      <c r="H81" s="409"/>
    </row>
    <row r="82" spans="8:8" hidden="1" x14ac:dyDescent="0.2">
      <c r="H82" s="408"/>
    </row>
    <row r="83" spans="8:8" hidden="1" x14ac:dyDescent="0.2">
      <c r="H83" s="408"/>
    </row>
    <row r="84" spans="8:8" hidden="1" x14ac:dyDescent="0.2">
      <c r="H84" s="408"/>
    </row>
    <row r="85" spans="8:8" hidden="1" x14ac:dyDescent="0.2">
      <c r="H85" s="408"/>
    </row>
    <row r="86" spans="8:8" hidden="1" x14ac:dyDescent="0.2">
      <c r="H86" s="408"/>
    </row>
    <row r="87" spans="8:8" hidden="1" x14ac:dyDescent="0.2">
      <c r="H87" s="408"/>
    </row>
    <row r="88" spans="8:8" hidden="1" x14ac:dyDescent="0.2">
      <c r="H88" s="408"/>
    </row>
    <row r="89" spans="8:8" hidden="1" x14ac:dyDescent="0.2">
      <c r="H89" s="408"/>
    </row>
    <row r="90" spans="8:8" ht="16" hidden="1" thickBot="1" x14ac:dyDescent="0.25">
      <c r="H90" s="351"/>
    </row>
    <row r="91" spans="8:8" hidden="1" x14ac:dyDescent="0.2">
      <c r="H91" s="409"/>
    </row>
    <row r="92" spans="8:8" hidden="1" x14ac:dyDescent="0.2">
      <c r="H92" s="408"/>
    </row>
    <row r="93" spans="8:8" hidden="1" x14ac:dyDescent="0.2">
      <c r="H93" s="408"/>
    </row>
    <row r="94" spans="8:8" hidden="1" x14ac:dyDescent="0.2">
      <c r="H94" s="408"/>
    </row>
    <row r="95" spans="8:8" hidden="1" x14ac:dyDescent="0.2">
      <c r="H95" s="408"/>
    </row>
    <row r="96" spans="8:8" hidden="1" x14ac:dyDescent="0.2">
      <c r="H96" s="408"/>
    </row>
    <row r="97" spans="8:8" hidden="1" x14ac:dyDescent="0.2">
      <c r="H97" s="408"/>
    </row>
    <row r="98" spans="8:8" hidden="1" x14ac:dyDescent="0.2">
      <c r="H98" s="408"/>
    </row>
    <row r="99" spans="8:8" hidden="1" x14ac:dyDescent="0.2">
      <c r="H99" s="408"/>
    </row>
    <row r="100" spans="8:8" hidden="1" x14ac:dyDescent="0.2">
      <c r="H100" s="408"/>
    </row>
    <row r="101" spans="8:8" hidden="1" x14ac:dyDescent="0.2">
      <c r="H101" s="408"/>
    </row>
    <row r="102" spans="8:8" hidden="1" x14ac:dyDescent="0.2">
      <c r="H102" s="408"/>
    </row>
    <row r="103" spans="8:8" hidden="1" x14ac:dyDescent="0.2">
      <c r="H103" s="408"/>
    </row>
    <row r="104" spans="8:8" ht="16" hidden="1" thickBot="1" x14ac:dyDescent="0.25">
      <c r="H104" s="351"/>
    </row>
    <row r="105" spans="8:8" hidden="1" x14ac:dyDescent="0.2">
      <c r="H105" s="409"/>
    </row>
    <row r="106" spans="8:8" hidden="1" x14ac:dyDescent="0.2">
      <c r="H106" s="408"/>
    </row>
    <row r="107" spans="8:8" hidden="1" x14ac:dyDescent="0.2">
      <c r="H107" s="408"/>
    </row>
    <row r="108" spans="8:8" ht="16" hidden="1" thickBot="1" x14ac:dyDescent="0.25">
      <c r="H108" s="351"/>
    </row>
  </sheetData>
  <sheetProtection sheet="1" objects="1" scenarios="1"/>
  <mergeCells count="56">
    <mergeCell ref="F29:F32"/>
    <mergeCell ref="G29:G32"/>
    <mergeCell ref="A26:A28"/>
    <mergeCell ref="A11:A21"/>
    <mergeCell ref="B11:B21"/>
    <mergeCell ref="A29:A32"/>
    <mergeCell ref="B29:B32"/>
    <mergeCell ref="C29:C32"/>
    <mergeCell ref="A1:H1"/>
    <mergeCell ref="A22:A25"/>
    <mergeCell ref="B22:B25"/>
    <mergeCell ref="C22:C25"/>
    <mergeCell ref="B26:B28"/>
    <mergeCell ref="C26:C28"/>
    <mergeCell ref="D11:D19"/>
    <mergeCell ref="E11:E19"/>
    <mergeCell ref="B6:D6"/>
    <mergeCell ref="B7:C7"/>
    <mergeCell ref="F11:F21"/>
    <mergeCell ref="E56:E59"/>
    <mergeCell ref="A50:A53"/>
    <mergeCell ref="B50:B53"/>
    <mergeCell ref="C50:C53"/>
    <mergeCell ref="A54:A60"/>
    <mergeCell ref="B54:B60"/>
    <mergeCell ref="C54:C60"/>
    <mergeCell ref="A39:A42"/>
    <mergeCell ref="B39:B42"/>
    <mergeCell ref="C39:C42"/>
    <mergeCell ref="G33:G38"/>
    <mergeCell ref="A33:A38"/>
    <mergeCell ref="B33:B38"/>
    <mergeCell ref="D33:D35"/>
    <mergeCell ref="E33:E35"/>
    <mergeCell ref="A43:A45"/>
    <mergeCell ref="B43:B45"/>
    <mergeCell ref="C43:C45"/>
    <mergeCell ref="A46:A49"/>
    <mergeCell ref="B46:B49"/>
    <mergeCell ref="C46:C49"/>
    <mergeCell ref="G43:G45"/>
    <mergeCell ref="G46:G49"/>
    <mergeCell ref="F54:F60"/>
    <mergeCell ref="F50:F53"/>
    <mergeCell ref="G11:G21"/>
    <mergeCell ref="G22:G25"/>
    <mergeCell ref="G26:G28"/>
    <mergeCell ref="G50:G53"/>
    <mergeCell ref="G54:G60"/>
    <mergeCell ref="F43:F45"/>
    <mergeCell ref="F39:F42"/>
    <mergeCell ref="F33:F38"/>
    <mergeCell ref="F46:F49"/>
    <mergeCell ref="G39:G42"/>
    <mergeCell ref="F26:F28"/>
    <mergeCell ref="F22:F25"/>
  </mergeCells>
  <conditionalFormatting sqref="G11:G60">
    <cfRule type="expression" dxfId="2" priority="2">
      <formula>G11:G60="No answer"</formula>
    </cfRule>
  </conditionalFormatting>
  <conditionalFormatting sqref="B7:C7">
    <cfRule type="dataBar" priority="1">
      <dataBar>
        <cfvo type="num" val="0"/>
        <cfvo type="num" val="100"/>
        <color rgb="FF007C6B"/>
      </dataBar>
    </cfRule>
  </conditionalFormatting>
  <dataValidations count="2">
    <dataValidation type="list" allowBlank="1" showInputMessage="1" showErrorMessage="1" sqref="F43:F45 F11:F21 F26:F28">
      <formula1>three</formula1>
    </dataValidation>
    <dataValidation type="list" allowBlank="1" showInputMessage="1" showErrorMessage="1" sqref="F22:F25 F46:F60 F29:F42">
      <formula1>Four</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28"/>
  <sheetViews>
    <sheetView workbookViewId="0">
      <selection activeCell="F24" sqref="F24:F28"/>
    </sheetView>
  </sheetViews>
  <sheetFormatPr baseColWidth="10" defaultColWidth="0" defaultRowHeight="15" zeroHeight="1" x14ac:dyDescent="0.2"/>
  <cols>
    <col min="1" max="1" width="15.6640625" style="434" customWidth="1"/>
    <col min="2" max="2" width="31.33203125" style="434" customWidth="1"/>
    <col min="3" max="3" width="30.5" style="434" customWidth="1"/>
    <col min="4" max="4" width="37.33203125" style="434" customWidth="1"/>
    <col min="5" max="5" width="10.5" style="434" customWidth="1"/>
    <col min="6" max="6" width="10.1640625" style="434" customWidth="1"/>
    <col min="7" max="7" width="11.5" style="434" customWidth="1"/>
    <col min="8" max="8" width="18.33203125" style="434" customWidth="1"/>
    <col min="9" max="16383" width="9.1640625" style="434" hidden="1"/>
    <col min="16384" max="16384" width="2" style="434" hidden="1"/>
  </cols>
  <sheetData>
    <row r="1" spans="1:8" ht="33" thickTop="1" thickBot="1" x14ac:dyDescent="0.4">
      <c r="A1" s="646" t="s">
        <v>882</v>
      </c>
      <c r="B1" s="647"/>
      <c r="C1" s="647"/>
      <c r="D1" s="647"/>
      <c r="E1" s="647"/>
      <c r="F1" s="647"/>
      <c r="G1" s="647"/>
      <c r="H1" s="648"/>
    </row>
    <row r="2" spans="1:8" ht="16" thickTop="1" x14ac:dyDescent="0.2">
      <c r="A2" s="406" t="s">
        <v>792</v>
      </c>
      <c r="B2" s="405" t="s">
        <v>881</v>
      </c>
      <c r="C2" s="453"/>
      <c r="D2" s="453"/>
      <c r="E2" s="453"/>
      <c r="F2" s="453"/>
      <c r="G2" s="453"/>
      <c r="H2" s="452"/>
    </row>
    <row r="3" spans="1:8" x14ac:dyDescent="0.2">
      <c r="A3" s="402" t="s">
        <v>650</v>
      </c>
      <c r="B3" s="451" t="s">
        <v>790</v>
      </c>
      <c r="C3" s="450"/>
      <c r="D3" s="450"/>
      <c r="E3" s="450"/>
      <c r="F3" s="450"/>
      <c r="G3" s="450"/>
      <c r="H3" s="449"/>
    </row>
    <row r="4" spans="1:8" x14ac:dyDescent="0.2">
      <c r="A4" s="402" t="s">
        <v>649</v>
      </c>
      <c r="B4" s="451" t="s">
        <v>635</v>
      </c>
      <c r="C4" s="450"/>
      <c r="D4" s="450"/>
      <c r="E4" s="450"/>
      <c r="F4" s="450"/>
      <c r="G4" s="450"/>
      <c r="H4" s="449"/>
    </row>
    <row r="5" spans="1:8" ht="16" thickBot="1" x14ac:dyDescent="0.25">
      <c r="A5" s="398" t="s">
        <v>788</v>
      </c>
      <c r="B5" s="448" t="s">
        <v>855</v>
      </c>
      <c r="C5" s="447"/>
      <c r="D5" s="447"/>
      <c r="E5" s="447"/>
      <c r="F5" s="447"/>
      <c r="G5" s="447"/>
      <c r="H5" s="446"/>
    </row>
    <row r="6" spans="1:8" ht="23.25" customHeight="1" x14ac:dyDescent="0.2">
      <c r="A6" s="445"/>
      <c r="B6" s="643" t="s">
        <v>787</v>
      </c>
      <c r="C6" s="644"/>
      <c r="D6" s="645"/>
      <c r="E6" s="393"/>
      <c r="F6" s="393"/>
      <c r="G6" s="430"/>
      <c r="H6" s="443"/>
    </row>
    <row r="7" spans="1:8" ht="22" thickBot="1" x14ac:dyDescent="0.25">
      <c r="A7" s="444"/>
      <c r="B7" s="671">
        <f>(SUM(G10:G28))</f>
        <v>0</v>
      </c>
      <c r="C7" s="672"/>
      <c r="D7" s="390" t="s">
        <v>14</v>
      </c>
      <c r="E7" s="389"/>
      <c r="F7" s="389"/>
      <c r="G7" s="429"/>
      <c r="H7" s="443"/>
    </row>
    <row r="8" spans="1:8" ht="16" thickBot="1" x14ac:dyDescent="0.25">
      <c r="A8" s="428"/>
      <c r="B8" s="426"/>
      <c r="C8" s="426"/>
      <c r="D8" s="426"/>
      <c r="E8" s="427"/>
      <c r="F8" s="426"/>
      <c r="G8" s="425"/>
      <c r="H8" s="443"/>
    </row>
    <row r="9" spans="1:8" ht="16" thickBot="1" x14ac:dyDescent="0.25">
      <c r="A9" s="381" t="s">
        <v>105</v>
      </c>
      <c r="B9" s="382" t="s">
        <v>786</v>
      </c>
      <c r="C9" s="383" t="s">
        <v>785</v>
      </c>
      <c r="D9" s="382" t="s">
        <v>784</v>
      </c>
      <c r="E9" s="381" t="s">
        <v>225</v>
      </c>
      <c r="F9" s="381" t="s">
        <v>58</v>
      </c>
      <c r="G9" s="381" t="s">
        <v>14</v>
      </c>
      <c r="H9" s="380" t="s">
        <v>432</v>
      </c>
    </row>
    <row r="10" spans="1:8" ht="37" thickBot="1" x14ac:dyDescent="0.25">
      <c r="A10" s="677">
        <v>1</v>
      </c>
      <c r="B10" s="678" t="s">
        <v>880</v>
      </c>
      <c r="C10" s="678" t="s">
        <v>879</v>
      </c>
      <c r="D10" s="442" t="s">
        <v>878</v>
      </c>
      <c r="E10" s="680">
        <v>25</v>
      </c>
      <c r="F10" s="627"/>
      <c r="G10" s="674" t="str">
        <f>IF(F10="","No answer",(IF(F10="a",25,(IF(F10="b",10,(IF(F10="C",0,"Error")))))))</f>
        <v>No answer</v>
      </c>
      <c r="H10" s="479"/>
    </row>
    <row r="11" spans="1:8" ht="16" thickBot="1" x14ac:dyDescent="0.25">
      <c r="A11" s="677"/>
      <c r="B11" s="678"/>
      <c r="C11" s="678"/>
      <c r="D11" s="441" t="s">
        <v>877</v>
      </c>
      <c r="E11" s="680"/>
      <c r="F11" s="628"/>
      <c r="G11" s="675"/>
      <c r="H11" s="480"/>
    </row>
    <row r="12" spans="1:8" ht="25" thickBot="1" x14ac:dyDescent="0.25">
      <c r="A12" s="677"/>
      <c r="B12" s="678"/>
      <c r="C12" s="678"/>
      <c r="D12" s="441" t="s">
        <v>876</v>
      </c>
      <c r="E12" s="680"/>
      <c r="F12" s="628"/>
      <c r="G12" s="675"/>
      <c r="H12" s="480"/>
    </row>
    <row r="13" spans="1:8" ht="16" thickBot="1" x14ac:dyDescent="0.25">
      <c r="A13" s="677"/>
      <c r="B13" s="678"/>
      <c r="C13" s="678"/>
      <c r="D13" s="441" t="s">
        <v>875</v>
      </c>
      <c r="E13" s="680"/>
      <c r="F13" s="628"/>
      <c r="G13" s="675"/>
      <c r="H13" s="480"/>
    </row>
    <row r="14" spans="1:8" ht="16" thickBot="1" x14ac:dyDescent="0.25">
      <c r="A14" s="677"/>
      <c r="B14" s="678"/>
      <c r="C14" s="678"/>
      <c r="D14" s="441" t="s">
        <v>874</v>
      </c>
      <c r="E14" s="680"/>
      <c r="F14" s="628"/>
      <c r="G14" s="675"/>
      <c r="H14" s="480"/>
    </row>
    <row r="15" spans="1:8" ht="16" thickBot="1" x14ac:dyDescent="0.25">
      <c r="A15" s="677"/>
      <c r="B15" s="678"/>
      <c r="C15" s="678"/>
      <c r="D15" s="440" t="s">
        <v>873</v>
      </c>
      <c r="E15" s="680"/>
      <c r="F15" s="628"/>
      <c r="G15" s="675"/>
      <c r="H15" s="480"/>
    </row>
    <row r="16" spans="1:8" ht="49" thickBot="1" x14ac:dyDescent="0.25">
      <c r="A16" s="677"/>
      <c r="B16" s="678"/>
      <c r="C16" s="678"/>
      <c r="D16" s="436" t="s">
        <v>185</v>
      </c>
      <c r="E16" s="435">
        <v>10</v>
      </c>
      <c r="F16" s="628"/>
      <c r="G16" s="675"/>
      <c r="H16" s="480"/>
    </row>
    <row r="17" spans="1:8" ht="49" thickBot="1" x14ac:dyDescent="0.25">
      <c r="A17" s="677"/>
      <c r="B17" s="678"/>
      <c r="C17" s="678"/>
      <c r="D17" s="436" t="s">
        <v>186</v>
      </c>
      <c r="E17" s="435">
        <v>0</v>
      </c>
      <c r="F17" s="629"/>
      <c r="G17" s="676"/>
      <c r="H17" s="481"/>
    </row>
    <row r="18" spans="1:8" ht="61" thickBot="1" x14ac:dyDescent="0.25">
      <c r="A18" s="677">
        <v>2</v>
      </c>
      <c r="B18" s="678" t="s">
        <v>872</v>
      </c>
      <c r="C18" s="439" t="s">
        <v>871</v>
      </c>
      <c r="D18" s="678" t="s">
        <v>870</v>
      </c>
      <c r="E18" s="680">
        <v>25</v>
      </c>
      <c r="F18" s="627"/>
      <c r="G18" s="674" t="str">
        <f>IF(F18="","No answer",(IF(F18="a",25,(IF(F18="b",25,(IF(F18="C",10,(IF(F18="d",0,"Error")))))))))</f>
        <v>No answer</v>
      </c>
      <c r="H18" s="479"/>
    </row>
    <row r="19" spans="1:8" ht="16" thickBot="1" x14ac:dyDescent="0.25">
      <c r="A19" s="677"/>
      <c r="B19" s="678"/>
      <c r="C19" s="438" t="s">
        <v>869</v>
      </c>
      <c r="D19" s="678"/>
      <c r="E19" s="680"/>
      <c r="F19" s="628"/>
      <c r="G19" s="675"/>
      <c r="H19" s="480"/>
    </row>
    <row r="20" spans="1:8" ht="16" thickBot="1" x14ac:dyDescent="0.25">
      <c r="A20" s="677"/>
      <c r="B20" s="678"/>
      <c r="C20" s="438" t="s">
        <v>868</v>
      </c>
      <c r="D20" s="678"/>
      <c r="E20" s="680"/>
      <c r="F20" s="628"/>
      <c r="G20" s="675"/>
      <c r="H20" s="480"/>
    </row>
    <row r="21" spans="1:8" ht="25" thickBot="1" x14ac:dyDescent="0.25">
      <c r="A21" s="677"/>
      <c r="B21" s="678"/>
      <c r="C21" s="438" t="s">
        <v>867</v>
      </c>
      <c r="D21" s="436" t="s">
        <v>866</v>
      </c>
      <c r="E21" s="435">
        <v>25</v>
      </c>
      <c r="F21" s="628"/>
      <c r="G21" s="675"/>
      <c r="H21" s="480"/>
    </row>
    <row r="22" spans="1:8" ht="37" thickBot="1" x14ac:dyDescent="0.25">
      <c r="A22" s="677"/>
      <c r="B22" s="678"/>
      <c r="C22" s="438" t="s">
        <v>865</v>
      </c>
      <c r="D22" s="436" t="s">
        <v>444</v>
      </c>
      <c r="E22" s="435">
        <v>10</v>
      </c>
      <c r="F22" s="628"/>
      <c r="G22" s="675"/>
      <c r="H22" s="480"/>
    </row>
    <row r="23" spans="1:8" ht="25" thickBot="1" x14ac:dyDescent="0.25">
      <c r="A23" s="677"/>
      <c r="B23" s="678"/>
      <c r="C23" s="437" t="s">
        <v>864</v>
      </c>
      <c r="D23" s="436" t="s">
        <v>445</v>
      </c>
      <c r="E23" s="435">
        <v>0</v>
      </c>
      <c r="F23" s="629"/>
      <c r="G23" s="676"/>
      <c r="H23" s="481"/>
    </row>
    <row r="24" spans="1:8" ht="25" thickBot="1" x14ac:dyDescent="0.25">
      <c r="A24" s="677">
        <v>3</v>
      </c>
      <c r="B24" s="678" t="s">
        <v>863</v>
      </c>
      <c r="C24" s="679" t="s">
        <v>862</v>
      </c>
      <c r="D24" s="436" t="s">
        <v>861</v>
      </c>
      <c r="E24" s="435">
        <v>50</v>
      </c>
      <c r="F24" s="627"/>
      <c r="G24" s="674" t="str">
        <f>IF(F24="","No Answer",(IF(F24="a",50,(IF(F24="b",50,(IF(F24="c",25,(IF(F24="d",10,(IF(F24="e",0,"error")))))))))))</f>
        <v>No Answer</v>
      </c>
      <c r="H24" s="479"/>
    </row>
    <row r="25" spans="1:8" ht="25" thickBot="1" x14ac:dyDescent="0.25">
      <c r="A25" s="677"/>
      <c r="B25" s="678"/>
      <c r="C25" s="679"/>
      <c r="D25" s="436" t="s">
        <v>446</v>
      </c>
      <c r="E25" s="435">
        <v>50</v>
      </c>
      <c r="F25" s="628"/>
      <c r="G25" s="675"/>
      <c r="H25" s="480"/>
    </row>
    <row r="26" spans="1:8" ht="25" thickBot="1" x14ac:dyDescent="0.25">
      <c r="A26" s="677"/>
      <c r="B26" s="678"/>
      <c r="C26" s="679"/>
      <c r="D26" s="436" t="s">
        <v>860</v>
      </c>
      <c r="E26" s="435">
        <v>25</v>
      </c>
      <c r="F26" s="628"/>
      <c r="G26" s="675"/>
      <c r="H26" s="480"/>
    </row>
    <row r="27" spans="1:8" ht="61" thickBot="1" x14ac:dyDescent="0.25">
      <c r="A27" s="677"/>
      <c r="B27" s="678"/>
      <c r="C27" s="679"/>
      <c r="D27" s="436" t="s">
        <v>859</v>
      </c>
      <c r="E27" s="435">
        <v>10</v>
      </c>
      <c r="F27" s="628"/>
      <c r="G27" s="675"/>
      <c r="H27" s="480"/>
    </row>
    <row r="28" spans="1:8" ht="48.75" customHeight="1" thickBot="1" x14ac:dyDescent="0.25">
      <c r="A28" s="677"/>
      <c r="B28" s="678"/>
      <c r="C28" s="679"/>
      <c r="D28" s="436" t="s">
        <v>858</v>
      </c>
      <c r="E28" s="435">
        <v>0</v>
      </c>
      <c r="F28" s="629"/>
      <c r="G28" s="676"/>
      <c r="H28" s="481"/>
    </row>
  </sheetData>
  <sheetProtection sheet="1" objects="1" scenarios="1" selectLockedCells="1"/>
  <mergeCells count="20">
    <mergeCell ref="F10:F17"/>
    <mergeCell ref="D18:D20"/>
    <mergeCell ref="E18:E20"/>
    <mergeCell ref="E10:E15"/>
    <mergeCell ref="A1:H1"/>
    <mergeCell ref="B6:D6"/>
    <mergeCell ref="B7:C7"/>
    <mergeCell ref="G24:G28"/>
    <mergeCell ref="G18:G23"/>
    <mergeCell ref="G10:G17"/>
    <mergeCell ref="A24:A28"/>
    <mergeCell ref="B24:B28"/>
    <mergeCell ref="C24:C28"/>
    <mergeCell ref="A10:A17"/>
    <mergeCell ref="B10:B17"/>
    <mergeCell ref="C10:C17"/>
    <mergeCell ref="A18:A23"/>
    <mergeCell ref="B18:B23"/>
    <mergeCell ref="F24:F28"/>
    <mergeCell ref="F18:F23"/>
  </mergeCells>
  <conditionalFormatting sqref="G10:G28">
    <cfRule type="expression" dxfId="1" priority="2">
      <formula>G10:G60="No answer"</formula>
    </cfRule>
  </conditionalFormatting>
  <conditionalFormatting sqref="B7:C7">
    <cfRule type="dataBar" priority="1">
      <dataBar>
        <cfvo type="num" val="0"/>
        <cfvo type="num" val="100"/>
        <color rgb="FF007C68"/>
      </dataBar>
    </cfRule>
  </conditionalFormatting>
  <dataValidations count="3">
    <dataValidation type="list" allowBlank="1" showInputMessage="1" showErrorMessage="1" sqref="F24:F28">
      <formula1>Five</formula1>
    </dataValidation>
    <dataValidation type="list" allowBlank="1" showInputMessage="1" showErrorMessage="1" sqref="F18:F23">
      <formula1>Four</formula1>
    </dataValidation>
    <dataValidation type="list" allowBlank="1" showInputMessage="1" showErrorMessage="1" sqref="F10">
      <formula1>three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38"/>
  <sheetViews>
    <sheetView workbookViewId="0">
      <selection activeCell="F28" sqref="F28:F30"/>
    </sheetView>
  </sheetViews>
  <sheetFormatPr baseColWidth="10" defaultColWidth="0" defaultRowHeight="15" zeroHeight="1" x14ac:dyDescent="0.2"/>
  <cols>
    <col min="1" max="1" width="14.83203125" style="257" customWidth="1"/>
    <col min="2" max="2" width="34.5" style="257" customWidth="1"/>
    <col min="3" max="3" width="34.1640625" style="257" customWidth="1"/>
    <col min="4" max="4" width="34.83203125" style="257" customWidth="1"/>
    <col min="5" max="5" width="7" style="257" customWidth="1"/>
    <col min="6" max="6" width="9.1640625" style="257" customWidth="1"/>
    <col min="7" max="7" width="12.1640625" style="257" customWidth="1"/>
    <col min="8" max="8" width="21.6640625" style="257" customWidth="1"/>
    <col min="9" max="9" width="9.1640625" style="257" hidden="1"/>
    <col min="10" max="16383" width="9.1640625" hidden="1"/>
    <col min="16384" max="16384" width="2" hidden="1"/>
  </cols>
  <sheetData>
    <row r="1" spans="1:8" customFormat="1" ht="33" thickTop="1" thickBot="1" x14ac:dyDescent="0.4">
      <c r="A1" s="472" t="s">
        <v>928</v>
      </c>
      <c r="B1" s="471"/>
      <c r="C1" s="471"/>
      <c r="D1" s="471"/>
      <c r="E1" s="471"/>
      <c r="F1" s="471"/>
      <c r="G1" s="471"/>
      <c r="H1" s="470"/>
    </row>
    <row r="2" spans="1:8" customFormat="1" ht="15.75" customHeight="1" thickTop="1" x14ac:dyDescent="0.2">
      <c r="A2" s="406" t="s">
        <v>792</v>
      </c>
      <c r="B2" s="469" t="s">
        <v>927</v>
      </c>
      <c r="C2" s="468"/>
      <c r="D2" s="468"/>
      <c r="E2" s="468"/>
      <c r="F2" s="468"/>
      <c r="G2" s="468"/>
      <c r="H2" s="468"/>
    </row>
    <row r="3" spans="1:8" customFormat="1" x14ac:dyDescent="0.2">
      <c r="A3" s="402" t="s">
        <v>650</v>
      </c>
      <c r="B3" s="467" t="s">
        <v>790</v>
      </c>
      <c r="C3" s="466"/>
      <c r="D3" s="466"/>
      <c r="E3" s="466"/>
      <c r="F3" s="466"/>
      <c r="G3" s="466"/>
      <c r="H3" s="466"/>
    </row>
    <row r="4" spans="1:8" customFormat="1" x14ac:dyDescent="0.2">
      <c r="A4" s="402" t="s">
        <v>649</v>
      </c>
      <c r="B4" s="467" t="s">
        <v>635</v>
      </c>
      <c r="C4" s="466"/>
      <c r="D4" s="466"/>
      <c r="E4" s="466"/>
      <c r="F4" s="466"/>
      <c r="G4" s="466"/>
      <c r="H4" s="466"/>
    </row>
    <row r="5" spans="1:8" customFormat="1" ht="15.75" customHeight="1" thickBot="1" x14ac:dyDescent="0.25">
      <c r="A5" s="398" t="s">
        <v>788</v>
      </c>
      <c r="B5" s="465" t="s">
        <v>855</v>
      </c>
      <c r="C5" s="464"/>
      <c r="D5" s="464"/>
      <c r="E5" s="464"/>
      <c r="F5" s="464"/>
      <c r="G5" s="464"/>
      <c r="H5" s="464"/>
    </row>
    <row r="6" spans="1:8" customFormat="1" ht="24" x14ac:dyDescent="0.2">
      <c r="A6" s="445"/>
      <c r="B6" s="463" t="s">
        <v>787</v>
      </c>
      <c r="C6" s="462"/>
      <c r="D6" s="461"/>
      <c r="E6" s="393"/>
      <c r="F6" s="393"/>
      <c r="G6" s="430"/>
      <c r="H6" s="430"/>
    </row>
    <row r="7" spans="1:8" customFormat="1" ht="22" thickBot="1" x14ac:dyDescent="0.25">
      <c r="A7" s="444"/>
      <c r="B7" s="460">
        <f>(SUM(G10:G38))</f>
        <v>0</v>
      </c>
      <c r="C7" s="459"/>
      <c r="D7" s="390" t="s">
        <v>14</v>
      </c>
      <c r="E7" s="389"/>
      <c r="F7" s="389"/>
      <c r="G7" s="429"/>
      <c r="H7" s="429"/>
    </row>
    <row r="8" spans="1:8" customFormat="1" ht="16" thickBot="1" x14ac:dyDescent="0.25">
      <c r="A8" s="428"/>
      <c r="B8" s="426"/>
      <c r="C8" s="426"/>
      <c r="D8" s="426"/>
      <c r="E8" s="427"/>
      <c r="F8" s="426"/>
      <c r="G8" s="425"/>
      <c r="H8" s="425"/>
    </row>
    <row r="9" spans="1:8" customFormat="1" ht="16" thickBot="1" x14ac:dyDescent="0.25">
      <c r="A9" s="381" t="s">
        <v>105</v>
      </c>
      <c r="B9" s="382" t="s">
        <v>786</v>
      </c>
      <c r="C9" s="383" t="s">
        <v>785</v>
      </c>
      <c r="D9" s="382" t="s">
        <v>784</v>
      </c>
      <c r="E9" s="381" t="s">
        <v>225</v>
      </c>
      <c r="F9" s="381" t="s">
        <v>58</v>
      </c>
      <c r="G9" s="381" t="s">
        <v>14</v>
      </c>
      <c r="H9" s="458" t="s">
        <v>432</v>
      </c>
    </row>
    <row r="10" spans="1:8" customFormat="1" ht="25" thickBot="1" x14ac:dyDescent="0.25">
      <c r="A10" s="663">
        <v>1</v>
      </c>
      <c r="B10" s="681" t="s">
        <v>926</v>
      </c>
      <c r="C10" s="682" t="s">
        <v>925</v>
      </c>
      <c r="D10" s="455" t="s">
        <v>899</v>
      </c>
      <c r="E10" s="454">
        <v>10</v>
      </c>
      <c r="F10" s="627"/>
      <c r="G10" s="551" t="str">
        <f>IF(F10="","No answer",(IF(F10="a",10,(IF(F10="b",2,(IF(F10="C",0,"Error")))))))</f>
        <v>No answer</v>
      </c>
      <c r="H10" s="475"/>
    </row>
    <row r="11" spans="1:8" customFormat="1" ht="25" thickBot="1" x14ac:dyDescent="0.25">
      <c r="A11" s="663"/>
      <c r="B11" s="681"/>
      <c r="C11" s="682"/>
      <c r="D11" s="455" t="s">
        <v>898</v>
      </c>
      <c r="E11" s="454">
        <v>2</v>
      </c>
      <c r="F11" s="628"/>
      <c r="G11" s="541"/>
      <c r="H11" s="476"/>
    </row>
    <row r="12" spans="1:8" customFormat="1" ht="25" thickBot="1" x14ac:dyDescent="0.25">
      <c r="A12" s="663"/>
      <c r="B12" s="681"/>
      <c r="C12" s="682"/>
      <c r="D12" s="455" t="s">
        <v>897</v>
      </c>
      <c r="E12" s="454">
        <v>0</v>
      </c>
      <c r="F12" s="629"/>
      <c r="G12" s="542"/>
      <c r="H12" s="477"/>
    </row>
    <row r="13" spans="1:8" customFormat="1" ht="25" thickBot="1" x14ac:dyDescent="0.25">
      <c r="A13" s="665">
        <v>2</v>
      </c>
      <c r="B13" s="682" t="s">
        <v>924</v>
      </c>
      <c r="C13" s="682" t="s">
        <v>923</v>
      </c>
      <c r="D13" s="455" t="s">
        <v>899</v>
      </c>
      <c r="E13" s="454">
        <v>10</v>
      </c>
      <c r="F13" s="627"/>
      <c r="G13" s="551" t="str">
        <f>IF(F13="","No answer",(IF(F13="a",10,(IF(F13="b",2,(IF(F13="C",0,"Error")))))))</f>
        <v>No answer</v>
      </c>
      <c r="H13" s="475"/>
    </row>
    <row r="14" spans="1:8" customFormat="1" ht="25" thickBot="1" x14ac:dyDescent="0.25">
      <c r="A14" s="665"/>
      <c r="B14" s="682"/>
      <c r="C14" s="682"/>
      <c r="D14" s="455" t="s">
        <v>898</v>
      </c>
      <c r="E14" s="454">
        <v>2</v>
      </c>
      <c r="F14" s="628"/>
      <c r="G14" s="541"/>
      <c r="H14" s="476"/>
    </row>
    <row r="15" spans="1:8" customFormat="1" ht="25" thickBot="1" x14ac:dyDescent="0.25">
      <c r="A15" s="665"/>
      <c r="B15" s="682"/>
      <c r="C15" s="682"/>
      <c r="D15" s="455" t="s">
        <v>897</v>
      </c>
      <c r="E15" s="454">
        <v>0</v>
      </c>
      <c r="F15" s="629"/>
      <c r="G15" s="542"/>
      <c r="H15" s="477"/>
    </row>
    <row r="16" spans="1:8" customFormat="1" ht="16" thickBot="1" x14ac:dyDescent="0.25">
      <c r="A16" s="665">
        <v>3</v>
      </c>
      <c r="B16" s="682" t="s">
        <v>922</v>
      </c>
      <c r="C16" s="682" t="s">
        <v>921</v>
      </c>
      <c r="D16" s="455" t="s">
        <v>920</v>
      </c>
      <c r="E16" s="454">
        <v>10</v>
      </c>
      <c r="F16" s="627"/>
      <c r="G16" s="551" t="str">
        <f>IF(F16="","No answer",(IF(F16="a",10,(IF(F16="b",2,(IF(F16="C",0,"Error")))))))</f>
        <v>No answer</v>
      </c>
      <c r="H16" s="475"/>
    </row>
    <row r="17" spans="1:8" customFormat="1" ht="25" thickBot="1" x14ac:dyDescent="0.25">
      <c r="A17" s="665"/>
      <c r="B17" s="682"/>
      <c r="C17" s="682"/>
      <c r="D17" s="455" t="s">
        <v>919</v>
      </c>
      <c r="E17" s="454">
        <v>2</v>
      </c>
      <c r="F17" s="628"/>
      <c r="G17" s="541"/>
      <c r="H17" s="476"/>
    </row>
    <row r="18" spans="1:8" customFormat="1" ht="16" thickBot="1" x14ac:dyDescent="0.25">
      <c r="A18" s="665"/>
      <c r="B18" s="682"/>
      <c r="C18" s="682"/>
      <c r="D18" s="455" t="s">
        <v>918</v>
      </c>
      <c r="E18" s="454">
        <v>0</v>
      </c>
      <c r="F18" s="629"/>
      <c r="G18" s="542"/>
      <c r="H18" s="477"/>
    </row>
    <row r="19" spans="1:8" customFormat="1" ht="16" thickBot="1" x14ac:dyDescent="0.25">
      <c r="A19" s="665">
        <v>4</v>
      </c>
      <c r="B19" s="682" t="s">
        <v>917</v>
      </c>
      <c r="C19" s="457" t="s">
        <v>916</v>
      </c>
      <c r="D19" s="455" t="s">
        <v>915</v>
      </c>
      <c r="E19" s="454">
        <v>10</v>
      </c>
      <c r="F19" s="627"/>
      <c r="G19" s="551" t="str">
        <f>IF(F19="","No answer",(IF(F19="a",10,(IF(F19="b",2,(IF(F19="C",0,"Error")))))))</f>
        <v>No answer</v>
      </c>
      <c r="H19" s="475"/>
    </row>
    <row r="20" spans="1:8" customFormat="1" ht="25" thickBot="1" x14ac:dyDescent="0.25">
      <c r="A20" s="665"/>
      <c r="B20" s="682"/>
      <c r="C20" s="456" t="s">
        <v>914</v>
      </c>
      <c r="D20" s="455" t="s">
        <v>913</v>
      </c>
      <c r="E20" s="454">
        <v>2</v>
      </c>
      <c r="F20" s="628"/>
      <c r="G20" s="541"/>
      <c r="H20" s="476"/>
    </row>
    <row r="21" spans="1:8" customFormat="1" ht="16" thickBot="1" x14ac:dyDescent="0.25">
      <c r="A21" s="665"/>
      <c r="B21" s="682"/>
      <c r="C21" s="327"/>
      <c r="D21" s="455" t="s">
        <v>912</v>
      </c>
      <c r="E21" s="454">
        <v>0</v>
      </c>
      <c r="F21" s="629"/>
      <c r="G21" s="542"/>
      <c r="H21" s="477"/>
    </row>
    <row r="22" spans="1:8" customFormat="1" ht="25" thickBot="1" x14ac:dyDescent="0.25">
      <c r="A22" s="665">
        <v>5</v>
      </c>
      <c r="B22" s="682" t="s">
        <v>911</v>
      </c>
      <c r="C22" s="682" t="s">
        <v>910</v>
      </c>
      <c r="D22" s="455" t="s">
        <v>909</v>
      </c>
      <c r="E22" s="454">
        <v>10</v>
      </c>
      <c r="F22" s="627"/>
      <c r="G22" s="551" t="str">
        <f>IF(F22="","No answer",(IF(F22="a",10,(IF(F22="b",2,(IF(F22="C",0,"Error")))))))</f>
        <v>No answer</v>
      </c>
      <c r="H22" s="475"/>
    </row>
    <row r="23" spans="1:8" customFormat="1" ht="25" thickBot="1" x14ac:dyDescent="0.25">
      <c r="A23" s="665"/>
      <c r="B23" s="682"/>
      <c r="C23" s="682"/>
      <c r="D23" s="455" t="s">
        <v>908</v>
      </c>
      <c r="E23" s="454">
        <v>2</v>
      </c>
      <c r="F23" s="628"/>
      <c r="G23" s="541"/>
      <c r="H23" s="476"/>
    </row>
    <row r="24" spans="1:8" customFormat="1" ht="25" thickBot="1" x14ac:dyDescent="0.25">
      <c r="A24" s="665"/>
      <c r="B24" s="682"/>
      <c r="C24" s="682"/>
      <c r="D24" s="455" t="s">
        <v>907</v>
      </c>
      <c r="E24" s="454">
        <v>0</v>
      </c>
      <c r="F24" s="629"/>
      <c r="G24" s="542"/>
      <c r="H24" s="477"/>
    </row>
    <row r="25" spans="1:8" customFormat="1" ht="25" thickBot="1" x14ac:dyDescent="0.25">
      <c r="A25" s="665">
        <v>6</v>
      </c>
      <c r="B25" s="682" t="s">
        <v>906</v>
      </c>
      <c r="C25" s="682" t="s">
        <v>905</v>
      </c>
      <c r="D25" s="455" t="s">
        <v>904</v>
      </c>
      <c r="E25" s="454">
        <v>10</v>
      </c>
      <c r="F25" s="627"/>
      <c r="G25" s="551" t="str">
        <f>IF(F25="","No answer",(IF(F25="a",10,(IF(F25="b",2,(IF(F25="C",0,"Error")))))))</f>
        <v>No answer</v>
      </c>
      <c r="H25" s="475"/>
    </row>
    <row r="26" spans="1:8" customFormat="1" ht="25" thickBot="1" x14ac:dyDescent="0.25">
      <c r="A26" s="665"/>
      <c r="B26" s="682"/>
      <c r="C26" s="682"/>
      <c r="D26" s="455" t="s">
        <v>903</v>
      </c>
      <c r="E26" s="454">
        <v>2</v>
      </c>
      <c r="F26" s="628"/>
      <c r="G26" s="541"/>
      <c r="H26" s="476"/>
    </row>
    <row r="27" spans="1:8" customFormat="1" ht="25" thickBot="1" x14ac:dyDescent="0.25">
      <c r="A27" s="665"/>
      <c r="B27" s="682"/>
      <c r="C27" s="682"/>
      <c r="D27" s="455" t="s">
        <v>902</v>
      </c>
      <c r="E27" s="454">
        <v>0</v>
      </c>
      <c r="F27" s="629"/>
      <c r="G27" s="542"/>
      <c r="H27" s="477"/>
    </row>
    <row r="28" spans="1:8" customFormat="1" ht="25" thickBot="1" x14ac:dyDescent="0.25">
      <c r="A28" s="665">
        <v>7</v>
      </c>
      <c r="B28" s="682" t="s">
        <v>901</v>
      </c>
      <c r="C28" s="682" t="s">
        <v>900</v>
      </c>
      <c r="D28" s="455" t="s">
        <v>899</v>
      </c>
      <c r="E28" s="454">
        <v>10</v>
      </c>
      <c r="F28" s="627"/>
      <c r="G28" s="551" t="str">
        <f>IF(F28="","No answer",(IF(F28="a",10,(IF(F28="b",2,(IF(F28="C",0,"Error")))))))</f>
        <v>No answer</v>
      </c>
      <c r="H28" s="475"/>
    </row>
    <row r="29" spans="1:8" customFormat="1" ht="25" thickBot="1" x14ac:dyDescent="0.25">
      <c r="A29" s="665"/>
      <c r="B29" s="682"/>
      <c r="C29" s="682"/>
      <c r="D29" s="455" t="s">
        <v>898</v>
      </c>
      <c r="E29" s="454">
        <v>2</v>
      </c>
      <c r="F29" s="628"/>
      <c r="G29" s="541"/>
      <c r="H29" s="476"/>
    </row>
    <row r="30" spans="1:8" customFormat="1" ht="25" thickBot="1" x14ac:dyDescent="0.25">
      <c r="A30" s="665"/>
      <c r="B30" s="682"/>
      <c r="C30" s="682"/>
      <c r="D30" s="455" t="s">
        <v>897</v>
      </c>
      <c r="E30" s="454">
        <v>0</v>
      </c>
      <c r="F30" s="629"/>
      <c r="G30" s="542"/>
      <c r="H30" s="477"/>
    </row>
    <row r="31" spans="1:8" customFormat="1" ht="16" thickBot="1" x14ac:dyDescent="0.25">
      <c r="A31" s="665">
        <v>8</v>
      </c>
      <c r="B31" s="682" t="s">
        <v>896</v>
      </c>
      <c r="C31" s="682" t="s">
        <v>895</v>
      </c>
      <c r="D31" s="455" t="s">
        <v>894</v>
      </c>
      <c r="E31" s="454">
        <v>10</v>
      </c>
      <c r="F31" s="627"/>
      <c r="G31" s="551" t="str">
        <f>IF(F31="","No answer",(IF(F31="a",10,(IF(F31="b",2,(IF(F31="C",0,"Error")))))))</f>
        <v>No answer</v>
      </c>
      <c r="H31" s="475"/>
    </row>
    <row r="32" spans="1:8" customFormat="1" ht="16" thickBot="1" x14ac:dyDescent="0.25">
      <c r="A32" s="665"/>
      <c r="B32" s="682"/>
      <c r="C32" s="682"/>
      <c r="D32" s="455" t="s">
        <v>893</v>
      </c>
      <c r="E32" s="454">
        <v>2</v>
      </c>
      <c r="F32" s="628"/>
      <c r="G32" s="541"/>
      <c r="H32" s="476"/>
    </row>
    <row r="33" spans="1:8" customFormat="1" ht="16" thickBot="1" x14ac:dyDescent="0.25">
      <c r="A33" s="665"/>
      <c r="B33" s="682"/>
      <c r="C33" s="682"/>
      <c r="D33" s="455" t="s">
        <v>892</v>
      </c>
      <c r="E33" s="454">
        <v>0</v>
      </c>
      <c r="F33" s="629"/>
      <c r="G33" s="542"/>
      <c r="H33" s="477"/>
    </row>
    <row r="34" spans="1:8" customFormat="1" ht="25" thickBot="1" x14ac:dyDescent="0.25">
      <c r="A34" s="663">
        <v>9</v>
      </c>
      <c r="B34" s="681" t="s">
        <v>891</v>
      </c>
      <c r="C34" s="682" t="s">
        <v>890</v>
      </c>
      <c r="D34" s="455" t="s">
        <v>889</v>
      </c>
      <c r="E34" s="454">
        <v>10</v>
      </c>
      <c r="F34" s="627"/>
      <c r="G34" s="551" t="str">
        <f>IF(F34="","No answer",(IF(F34="a",10,(IF(F34="b",2,(IF(F34="C",0,"Error")))))))</f>
        <v>No answer</v>
      </c>
      <c r="H34" s="475"/>
    </row>
    <row r="35" spans="1:8" customFormat="1" ht="25" thickBot="1" x14ac:dyDescent="0.25">
      <c r="A35" s="663"/>
      <c r="B35" s="681"/>
      <c r="C35" s="682"/>
      <c r="D35" s="455" t="s">
        <v>888</v>
      </c>
      <c r="E35" s="454">
        <v>2</v>
      </c>
      <c r="F35" s="628"/>
      <c r="G35" s="541"/>
      <c r="H35" s="476"/>
    </row>
    <row r="36" spans="1:8" customFormat="1" ht="16" thickBot="1" x14ac:dyDescent="0.25">
      <c r="A36" s="663"/>
      <c r="B36" s="681"/>
      <c r="C36" s="682"/>
      <c r="D36" s="455" t="s">
        <v>887</v>
      </c>
      <c r="E36" s="454">
        <v>0</v>
      </c>
      <c r="F36" s="629"/>
      <c r="G36" s="542"/>
      <c r="H36" s="477"/>
    </row>
    <row r="37" spans="1:8" customFormat="1" ht="16" thickBot="1" x14ac:dyDescent="0.25">
      <c r="A37" s="665">
        <v>10</v>
      </c>
      <c r="B37" s="682" t="s">
        <v>886</v>
      </c>
      <c r="C37" s="682" t="s">
        <v>885</v>
      </c>
      <c r="D37" s="455" t="s">
        <v>884</v>
      </c>
      <c r="E37" s="454">
        <v>10</v>
      </c>
      <c r="F37" s="627"/>
      <c r="G37" s="551" t="str">
        <f>IF(F37="","No answer",(IF(F37="a",10,0)))</f>
        <v>No answer</v>
      </c>
      <c r="H37" s="475"/>
    </row>
    <row r="38" spans="1:8" customFormat="1" ht="24.75" customHeight="1" thickBot="1" x14ac:dyDescent="0.25">
      <c r="A38" s="665"/>
      <c r="B38" s="682"/>
      <c r="C38" s="682"/>
      <c r="D38" s="455" t="s">
        <v>883</v>
      </c>
      <c r="E38" s="454">
        <v>0</v>
      </c>
      <c r="F38" s="629"/>
      <c r="G38" s="542"/>
      <c r="H38" s="477"/>
    </row>
  </sheetData>
  <sheetProtection sheet="1" objects="1" scenarios="1" selectLockedCells="1"/>
  <mergeCells count="49">
    <mergeCell ref="A16:A18"/>
    <mergeCell ref="A10:A12"/>
    <mergeCell ref="B10:B12"/>
    <mergeCell ref="C10:C12"/>
    <mergeCell ref="A13:A15"/>
    <mergeCell ref="B13:B15"/>
    <mergeCell ref="C13:C15"/>
    <mergeCell ref="A19:A21"/>
    <mergeCell ref="B19:B21"/>
    <mergeCell ref="A25:A27"/>
    <mergeCell ref="B25:B27"/>
    <mergeCell ref="C25:C27"/>
    <mergeCell ref="A22:A24"/>
    <mergeCell ref="B22:B24"/>
    <mergeCell ref="C22:C24"/>
    <mergeCell ref="A28:A30"/>
    <mergeCell ref="B28:B30"/>
    <mergeCell ref="C28:C30"/>
    <mergeCell ref="A37:A38"/>
    <mergeCell ref="B37:B38"/>
    <mergeCell ref="C37:C38"/>
    <mergeCell ref="A31:A33"/>
    <mergeCell ref="B31:B33"/>
    <mergeCell ref="C31:C33"/>
    <mergeCell ref="A34:A36"/>
    <mergeCell ref="F10:F12"/>
    <mergeCell ref="B34:B36"/>
    <mergeCell ref="C34:C36"/>
    <mergeCell ref="F37:F38"/>
    <mergeCell ref="F34:F36"/>
    <mergeCell ref="F31:F33"/>
    <mergeCell ref="F28:F30"/>
    <mergeCell ref="B16:B18"/>
    <mergeCell ref="C16:C18"/>
    <mergeCell ref="F25:F27"/>
    <mergeCell ref="F22:F24"/>
    <mergeCell ref="F19:F21"/>
    <mergeCell ref="F16:F18"/>
    <mergeCell ref="F13:F15"/>
    <mergeCell ref="G28:G30"/>
    <mergeCell ref="G31:G33"/>
    <mergeCell ref="G34:G36"/>
    <mergeCell ref="G37:G38"/>
    <mergeCell ref="G10:G12"/>
    <mergeCell ref="G13:G15"/>
    <mergeCell ref="G16:G18"/>
    <mergeCell ref="G19:G21"/>
    <mergeCell ref="G22:G24"/>
    <mergeCell ref="G25:G27"/>
  </mergeCells>
  <conditionalFormatting sqref="B7:C7">
    <cfRule type="dataBar" priority="2">
      <dataBar>
        <cfvo type="num" val="0"/>
        <cfvo type="num" val="100"/>
        <color rgb="FF007C6B"/>
      </dataBar>
    </cfRule>
  </conditionalFormatting>
  <conditionalFormatting sqref="G10:G38">
    <cfRule type="expression" dxfId="0" priority="1">
      <formula>G10:G38="No answer"</formula>
    </cfRule>
  </conditionalFormatting>
  <dataValidations count="2">
    <dataValidation type="list" allowBlank="1" showInputMessage="1" showErrorMessage="1" sqref="F37:F38">
      <formula1>two</formula1>
    </dataValidation>
    <dataValidation type="list" allowBlank="1" showInputMessage="1" showErrorMessage="1" sqref="F10:F36">
      <formula1>three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3"/>
  <sheetViews>
    <sheetView topLeftCell="A4" workbookViewId="0">
      <selection activeCell="B19" sqref="B19"/>
    </sheetView>
  </sheetViews>
  <sheetFormatPr baseColWidth="10" defaultColWidth="8.83203125" defaultRowHeight="15" x14ac:dyDescent="0.2"/>
  <cols>
    <col min="1" max="1" width="26.1640625" style="1" customWidth="1"/>
    <col min="2" max="2" width="19" style="1" customWidth="1"/>
    <col min="3" max="3" width="22" style="1" customWidth="1"/>
    <col min="4" max="4" width="11.1640625" style="1" customWidth="1"/>
    <col min="5" max="5" width="12.5" style="1" customWidth="1"/>
    <col min="6" max="6" width="19.5" style="1" customWidth="1"/>
    <col min="7" max="7" width="15.6640625" style="1" customWidth="1"/>
    <col min="8" max="8" width="13" style="1" customWidth="1"/>
    <col min="9" max="16384" width="8.83203125" style="1"/>
  </cols>
  <sheetData>
    <row r="1" spans="1:8" ht="29" x14ac:dyDescent="0.35">
      <c r="A1" s="683" t="s">
        <v>227</v>
      </c>
      <c r="B1" s="683"/>
      <c r="C1" s="683"/>
      <c r="D1" s="683"/>
      <c r="E1" s="683"/>
      <c r="F1" s="683"/>
      <c r="G1" s="683"/>
      <c r="H1" s="683"/>
    </row>
    <row r="2" spans="1:8" ht="16" thickBot="1" x14ac:dyDescent="0.25"/>
    <row r="3" spans="1:8" ht="25" thickBot="1" x14ac:dyDescent="0.25">
      <c r="A3" s="684" t="s">
        <v>22</v>
      </c>
      <c r="B3" s="685"/>
      <c r="C3" s="686">
        <f>'Checklist SRP Standard'!E12</f>
        <v>0</v>
      </c>
      <c r="D3" s="687"/>
      <c r="E3" s="687"/>
      <c r="F3" s="687"/>
      <c r="G3" s="689" t="s">
        <v>14</v>
      </c>
      <c r="H3" s="690"/>
    </row>
    <row r="4" spans="1:8" ht="25" thickBot="1" x14ac:dyDescent="0.3">
      <c r="A4" s="684" t="s">
        <v>24</v>
      </c>
      <c r="B4" s="685"/>
      <c r="C4" s="688">
        <f>'Checklist SRP Standard'!E13</f>
        <v>0</v>
      </c>
      <c r="D4" s="688"/>
      <c r="E4" s="688"/>
      <c r="F4" s="688"/>
      <c r="G4" s="689" t="s">
        <v>372</v>
      </c>
      <c r="H4" s="690"/>
    </row>
    <row r="6" spans="1:8" ht="29" x14ac:dyDescent="0.35">
      <c r="A6" s="683" t="s">
        <v>224</v>
      </c>
      <c r="B6" s="683"/>
      <c r="C6" s="683"/>
      <c r="D6" s="683"/>
      <c r="E6" s="683"/>
      <c r="F6" s="683"/>
      <c r="G6" s="683"/>
      <c r="H6" s="683"/>
    </row>
    <row r="8" spans="1:8" x14ac:dyDescent="0.2">
      <c r="A8" s="2"/>
      <c r="B8" s="32" t="s">
        <v>291</v>
      </c>
    </row>
    <row r="10" spans="1:8" ht="16" thickBot="1" x14ac:dyDescent="0.25"/>
    <row r="11" spans="1:8" x14ac:dyDescent="0.2">
      <c r="A11" s="16" t="s">
        <v>224</v>
      </c>
      <c r="B11" s="26" t="s">
        <v>225</v>
      </c>
      <c r="C11" s="17" t="s">
        <v>226</v>
      </c>
    </row>
    <row r="12" spans="1:8" ht="16" x14ac:dyDescent="0.2">
      <c r="A12" s="14" t="s">
        <v>193</v>
      </c>
      <c r="B12" s="206">
        <f>'Checklist SRP Standard'!AP20</f>
        <v>0</v>
      </c>
      <c r="C12" s="205">
        <f>'Checklist SRP Standard'!AQ20</f>
        <v>0</v>
      </c>
      <c r="D12" s="25">
        <f t="shared" ref="D12:D19" si="0">100%-B12</f>
        <v>1</v>
      </c>
    </row>
    <row r="13" spans="1:8" ht="16" x14ac:dyDescent="0.2">
      <c r="A13" s="14" t="s">
        <v>219</v>
      </c>
      <c r="B13" s="206">
        <f>'Checklist SRP Standard'!AP21</f>
        <v>0</v>
      </c>
      <c r="C13" s="205">
        <f>'Checklist SRP Standard'!AQ21</f>
        <v>0</v>
      </c>
      <c r="D13" s="25">
        <f t="shared" si="0"/>
        <v>1</v>
      </c>
    </row>
    <row r="14" spans="1:8" ht="16" x14ac:dyDescent="0.2">
      <c r="A14" s="14" t="s">
        <v>220</v>
      </c>
      <c r="B14" s="206">
        <f>'Checklist SRP Standard'!AP22</f>
        <v>0</v>
      </c>
      <c r="C14" s="205">
        <f>'Checklist SRP Standard'!AQ22</f>
        <v>0</v>
      </c>
      <c r="D14" s="25">
        <f t="shared" si="0"/>
        <v>1</v>
      </c>
    </row>
    <row r="15" spans="1:8" ht="16" x14ac:dyDescent="0.2">
      <c r="A15" s="14" t="s">
        <v>199</v>
      </c>
      <c r="B15" s="206">
        <f>'Checklist SRP Standard'!AP23</f>
        <v>0</v>
      </c>
      <c r="C15" s="205">
        <f>'Checklist SRP Standard'!AQ23</f>
        <v>0</v>
      </c>
      <c r="D15" s="25">
        <f t="shared" si="0"/>
        <v>1</v>
      </c>
    </row>
    <row r="16" spans="1:8" ht="16" x14ac:dyDescent="0.2">
      <c r="A16" s="14" t="s">
        <v>201</v>
      </c>
      <c r="B16" s="206">
        <f>'Checklist SRP Standard'!AP24</f>
        <v>0</v>
      </c>
      <c r="C16" s="205">
        <f>'Checklist SRP Standard'!AQ24</f>
        <v>0</v>
      </c>
      <c r="D16" s="25">
        <f t="shared" si="0"/>
        <v>1</v>
      </c>
    </row>
    <row r="17" spans="1:8" ht="16" x14ac:dyDescent="0.2">
      <c r="A17" s="14" t="s">
        <v>202</v>
      </c>
      <c r="B17" s="206">
        <f>'Checklist SRP Standard'!AP25</f>
        <v>0</v>
      </c>
      <c r="C17" s="205">
        <f>'Checklist SRP Standard'!AQ25</f>
        <v>0</v>
      </c>
      <c r="D17" s="25">
        <f t="shared" si="0"/>
        <v>1</v>
      </c>
    </row>
    <row r="18" spans="1:8" ht="16" x14ac:dyDescent="0.2">
      <c r="A18" s="14" t="s">
        <v>159</v>
      </c>
      <c r="B18" s="206">
        <f>'Checklist SRP Standard'!AP26</f>
        <v>0</v>
      </c>
      <c r="C18" s="205">
        <f>'Checklist SRP Standard'!AQ26</f>
        <v>0</v>
      </c>
      <c r="D18" s="25">
        <f t="shared" si="0"/>
        <v>1</v>
      </c>
    </row>
    <row r="19" spans="1:8" ht="17" thickBot="1" x14ac:dyDescent="0.25">
      <c r="A19" s="15" t="s">
        <v>221</v>
      </c>
      <c r="B19" s="235">
        <f>'Checklist SRP Standard'!AP27</f>
        <v>0</v>
      </c>
      <c r="C19" s="236">
        <f>'Checklist SRP Standard'!AQ27</f>
        <v>0</v>
      </c>
      <c r="D19" s="25">
        <f t="shared" si="0"/>
        <v>1</v>
      </c>
    </row>
    <row r="24" spans="1:8" ht="29" x14ac:dyDescent="0.35">
      <c r="A24" s="683" t="s">
        <v>292</v>
      </c>
      <c r="B24" s="683"/>
      <c r="C24" s="683"/>
      <c r="D24" s="683"/>
      <c r="E24" s="683"/>
      <c r="F24" s="683"/>
      <c r="G24" s="683"/>
      <c r="H24" s="683"/>
    </row>
    <row r="26" spans="1:8" x14ac:dyDescent="0.2">
      <c r="A26" s="2"/>
      <c r="B26" s="32" t="s">
        <v>291</v>
      </c>
    </row>
    <row r="28" spans="1:8" ht="21" x14ac:dyDescent="0.25">
      <c r="A28" s="27" t="s">
        <v>279</v>
      </c>
      <c r="B28" s="3"/>
      <c r="C28" s="5"/>
      <c r="D28" s="27" t="s">
        <v>16</v>
      </c>
      <c r="E28" s="3"/>
      <c r="F28" s="5"/>
    </row>
    <row r="29" spans="1:8" x14ac:dyDescent="0.2">
      <c r="A29" s="6"/>
      <c r="B29" s="4"/>
      <c r="C29" s="7"/>
      <c r="D29" s="6"/>
      <c r="E29" s="4"/>
      <c r="F29" s="7"/>
    </row>
    <row r="30" spans="1:8" ht="19" x14ac:dyDescent="0.25">
      <c r="A30" s="12">
        <f>'Checklist SRP Standard'!Z25</f>
        <v>0</v>
      </c>
      <c r="B30" s="8">
        <f>100%-A30</f>
        <v>1</v>
      </c>
      <c r="C30" s="7"/>
      <c r="D30" s="12">
        <f>'Checklist SRP Standard'!Z26</f>
        <v>0</v>
      </c>
      <c r="E30" s="13">
        <f>100%-D30</f>
        <v>1</v>
      </c>
      <c r="F30" s="7"/>
    </row>
    <row r="31" spans="1:8" x14ac:dyDescent="0.2">
      <c r="A31" s="6"/>
      <c r="B31" s="4"/>
      <c r="C31" s="7"/>
      <c r="D31" s="6"/>
      <c r="E31" s="4"/>
      <c r="F31" s="7"/>
    </row>
    <row r="32" spans="1:8" x14ac:dyDescent="0.2">
      <c r="A32" s="6"/>
      <c r="B32" s="4"/>
      <c r="C32" s="7"/>
      <c r="D32" s="6"/>
      <c r="E32" s="4"/>
      <c r="F32" s="7"/>
    </row>
    <row r="33" spans="1:6" x14ac:dyDescent="0.2">
      <c r="A33" s="6"/>
      <c r="B33" s="4"/>
      <c r="C33" s="7"/>
      <c r="D33" s="6"/>
      <c r="E33" s="4"/>
      <c r="F33" s="7"/>
    </row>
    <row r="34" spans="1:6" x14ac:dyDescent="0.2">
      <c r="A34" s="6"/>
      <c r="B34" s="4"/>
      <c r="C34" s="7"/>
      <c r="D34" s="6"/>
      <c r="E34" s="4"/>
      <c r="F34" s="7"/>
    </row>
    <row r="35" spans="1:6" x14ac:dyDescent="0.2">
      <c r="A35" s="20" t="s">
        <v>216</v>
      </c>
      <c r="B35" s="4">
        <f>'Checklist SRP Standard'!AA25</f>
        <v>0</v>
      </c>
      <c r="C35" s="21" t="s">
        <v>217</v>
      </c>
      <c r="D35" s="20" t="s">
        <v>216</v>
      </c>
      <c r="E35" s="4">
        <f>'Checklist SRP Standard'!AA26</f>
        <v>0</v>
      </c>
      <c r="F35" s="21" t="s">
        <v>217</v>
      </c>
    </row>
    <row r="36" spans="1:6" x14ac:dyDescent="0.2">
      <c r="A36" s="9"/>
      <c r="B36" s="10"/>
      <c r="C36" s="11"/>
      <c r="D36" s="9"/>
      <c r="E36" s="10"/>
      <c r="F36" s="11"/>
    </row>
    <row r="37" spans="1:6" ht="21" x14ac:dyDescent="0.25">
      <c r="A37" s="27" t="s">
        <v>17</v>
      </c>
      <c r="B37" s="3"/>
      <c r="C37" s="5"/>
      <c r="D37" s="27" t="s">
        <v>19</v>
      </c>
      <c r="E37" s="3"/>
      <c r="F37" s="5"/>
    </row>
    <row r="38" spans="1:6" x14ac:dyDescent="0.2">
      <c r="A38" s="6"/>
      <c r="B38" s="4"/>
      <c r="C38" s="7"/>
      <c r="D38" s="6"/>
      <c r="E38" s="4"/>
      <c r="F38" s="7"/>
    </row>
    <row r="39" spans="1:6" ht="19" x14ac:dyDescent="0.25">
      <c r="A39" s="12">
        <f>'Checklist SRP Standard'!Z27</f>
        <v>0</v>
      </c>
      <c r="B39" s="13">
        <f>100%-A39</f>
        <v>1</v>
      </c>
      <c r="C39" s="7"/>
      <c r="D39" s="12">
        <f>'Checklist SRP Standard'!Z29</f>
        <v>0</v>
      </c>
      <c r="E39" s="13">
        <f>100%-D39</f>
        <v>1</v>
      </c>
      <c r="F39" s="7"/>
    </row>
    <row r="40" spans="1:6" x14ac:dyDescent="0.2">
      <c r="A40" s="6"/>
      <c r="B40" s="4"/>
      <c r="C40" s="7"/>
      <c r="D40" s="6"/>
      <c r="E40" s="4"/>
      <c r="F40" s="7"/>
    </row>
    <row r="41" spans="1:6" x14ac:dyDescent="0.2">
      <c r="A41" s="6"/>
      <c r="B41" s="4"/>
      <c r="C41" s="7"/>
      <c r="D41" s="6"/>
      <c r="E41" s="4"/>
      <c r="F41" s="7"/>
    </row>
    <row r="42" spans="1:6" x14ac:dyDescent="0.2">
      <c r="A42" s="6"/>
      <c r="B42" s="4"/>
      <c r="C42" s="7"/>
      <c r="D42" s="6"/>
      <c r="E42" s="4"/>
      <c r="F42" s="7"/>
    </row>
    <row r="43" spans="1:6" x14ac:dyDescent="0.2">
      <c r="A43" s="6"/>
      <c r="B43" s="4"/>
      <c r="C43" s="7"/>
      <c r="D43" s="6"/>
      <c r="E43" s="4"/>
      <c r="F43" s="7"/>
    </row>
    <row r="44" spans="1:6" x14ac:dyDescent="0.2">
      <c r="A44" s="20" t="s">
        <v>216</v>
      </c>
      <c r="B44" s="4">
        <f>'Checklist SRP Standard'!AA27</f>
        <v>0</v>
      </c>
      <c r="C44" s="21" t="s">
        <v>217</v>
      </c>
      <c r="D44" s="20" t="s">
        <v>216</v>
      </c>
      <c r="E44" s="4">
        <f>'Checklist SRP Standard'!AA29</f>
        <v>0</v>
      </c>
      <c r="F44" s="21" t="s">
        <v>217</v>
      </c>
    </row>
    <row r="45" spans="1:6" x14ac:dyDescent="0.2">
      <c r="A45" s="9"/>
      <c r="B45" s="10"/>
      <c r="C45" s="11"/>
      <c r="D45" s="9"/>
      <c r="E45" s="10"/>
      <c r="F45" s="11"/>
    </row>
    <row r="46" spans="1:6" ht="21" x14ac:dyDescent="0.25">
      <c r="A46" s="27" t="s">
        <v>21</v>
      </c>
      <c r="B46" s="3"/>
      <c r="C46" s="5"/>
    </row>
    <row r="47" spans="1:6" x14ac:dyDescent="0.2">
      <c r="A47" s="6"/>
      <c r="B47" s="4"/>
      <c r="C47" s="7"/>
    </row>
    <row r="48" spans="1:6" ht="19" x14ac:dyDescent="0.25">
      <c r="A48" s="12">
        <f>'Checklist SRP Standard'!Z31</f>
        <v>0</v>
      </c>
      <c r="B48" s="13">
        <f>100%-A48</f>
        <v>1</v>
      </c>
      <c r="C48" s="7"/>
    </row>
    <row r="49" spans="1:6" x14ac:dyDescent="0.2">
      <c r="A49" s="6"/>
      <c r="B49" s="4"/>
      <c r="C49" s="7"/>
    </row>
    <row r="50" spans="1:6" x14ac:dyDescent="0.2">
      <c r="A50" s="6"/>
      <c r="B50" s="4"/>
      <c r="C50" s="7"/>
    </row>
    <row r="51" spans="1:6" x14ac:dyDescent="0.2">
      <c r="A51" s="6"/>
      <c r="B51" s="4"/>
      <c r="C51" s="7"/>
    </row>
    <row r="52" spans="1:6" x14ac:dyDescent="0.2">
      <c r="A52" s="6"/>
      <c r="B52" s="4"/>
      <c r="C52" s="7"/>
    </row>
    <row r="53" spans="1:6" x14ac:dyDescent="0.2">
      <c r="A53" s="20" t="s">
        <v>216</v>
      </c>
      <c r="B53" s="4">
        <f>'Checklist SRP Standard'!AA31</f>
        <v>0</v>
      </c>
      <c r="C53" s="21" t="s">
        <v>217</v>
      </c>
    </row>
    <row r="54" spans="1:6" x14ac:dyDescent="0.2">
      <c r="A54" s="9"/>
      <c r="B54" s="10"/>
      <c r="C54" s="11"/>
    </row>
    <row r="56" spans="1:6" hidden="1" x14ac:dyDescent="0.2"/>
    <row r="57" spans="1:6" hidden="1" x14ac:dyDescent="0.2"/>
    <row r="58" spans="1:6" ht="21" hidden="1" x14ac:dyDescent="0.25">
      <c r="A58" s="27" t="s">
        <v>18</v>
      </c>
      <c r="B58" s="3"/>
      <c r="C58" s="5"/>
      <c r="D58" s="27" t="s">
        <v>20</v>
      </c>
      <c r="E58" s="3"/>
      <c r="F58" s="5"/>
    </row>
    <row r="59" spans="1:6" hidden="1" x14ac:dyDescent="0.2">
      <c r="A59" s="6"/>
      <c r="B59" s="4"/>
      <c r="C59" s="7"/>
      <c r="D59" s="6"/>
      <c r="E59" s="4"/>
      <c r="F59" s="7"/>
    </row>
    <row r="60" spans="1:6" ht="19" hidden="1" x14ac:dyDescent="0.25">
      <c r="A60" s="12">
        <f>'Checklist SRP Standard'!Z28</f>
        <v>0</v>
      </c>
      <c r="B60" s="13">
        <f>100%-A60</f>
        <v>1</v>
      </c>
      <c r="C60" s="7"/>
      <c r="D60" s="12">
        <f>'Checklist SRP Standard'!Z30</f>
        <v>0</v>
      </c>
      <c r="E60" s="13">
        <f>100%-D60</f>
        <v>1</v>
      </c>
      <c r="F60" s="7"/>
    </row>
    <row r="61" spans="1:6" hidden="1" x14ac:dyDescent="0.2">
      <c r="A61" s="6"/>
      <c r="B61" s="4"/>
      <c r="C61" s="7"/>
      <c r="D61" s="6"/>
      <c r="E61" s="4"/>
      <c r="F61" s="7"/>
    </row>
    <row r="62" spans="1:6" hidden="1" x14ac:dyDescent="0.2">
      <c r="A62" s="6"/>
      <c r="B62" s="4"/>
      <c r="C62" s="7"/>
      <c r="D62" s="6"/>
      <c r="E62" s="4"/>
      <c r="F62" s="7"/>
    </row>
    <row r="63" spans="1:6" hidden="1" x14ac:dyDescent="0.2">
      <c r="A63" s="6"/>
      <c r="B63" s="4"/>
      <c r="C63" s="7"/>
      <c r="D63" s="6"/>
      <c r="E63" s="4"/>
      <c r="F63" s="7"/>
    </row>
    <row r="64" spans="1:6" s="256" customFormat="1" hidden="1" x14ac:dyDescent="0.2">
      <c r="A64" s="6"/>
      <c r="B64" s="4"/>
      <c r="C64" s="7"/>
      <c r="D64" s="6"/>
      <c r="E64" s="4"/>
      <c r="F64" s="7"/>
    </row>
    <row r="65" spans="1:8" s="256" customFormat="1" hidden="1" x14ac:dyDescent="0.2">
      <c r="A65" s="20" t="s">
        <v>216</v>
      </c>
      <c r="B65" s="4">
        <f>'Checklist SRP Standard'!AA28</f>
        <v>0</v>
      </c>
      <c r="C65" s="21" t="s">
        <v>217</v>
      </c>
      <c r="D65" s="20" t="s">
        <v>216</v>
      </c>
      <c r="E65" s="4">
        <f>'Checklist SRP Standard'!AA30</f>
        <v>0</v>
      </c>
      <c r="F65" s="21" t="s">
        <v>217</v>
      </c>
    </row>
    <row r="66" spans="1:8" s="256" customFormat="1" hidden="1" x14ac:dyDescent="0.2">
      <c r="A66" s="9"/>
      <c r="B66" s="10"/>
      <c r="C66" s="11"/>
      <c r="D66" s="9"/>
      <c r="E66" s="10"/>
      <c r="F66" s="11"/>
    </row>
    <row r="67" spans="1:8" s="256" customFormat="1" hidden="1" x14ac:dyDescent="0.2">
      <c r="A67" s="4"/>
      <c r="B67" s="4"/>
      <c r="C67" s="4"/>
    </row>
    <row r="68" spans="1:8" s="256" customFormat="1" hidden="1" x14ac:dyDescent="0.2">
      <c r="A68" s="4"/>
      <c r="B68" s="4"/>
      <c r="C68" s="4"/>
    </row>
    <row r="69" spans="1:8" s="256" customFormat="1" hidden="1" x14ac:dyDescent="0.2">
      <c r="A69" s="4"/>
      <c r="B69" s="4"/>
      <c r="C69" s="4"/>
    </row>
    <row r="70" spans="1:8" s="256" customFormat="1" hidden="1" x14ac:dyDescent="0.2">
      <c r="A70" s="4"/>
      <c r="B70" s="4"/>
      <c r="C70" s="4"/>
    </row>
    <row r="71" spans="1:8" s="256" customFormat="1" hidden="1" x14ac:dyDescent="0.2">
      <c r="A71" s="4"/>
      <c r="B71" s="4"/>
      <c r="C71" s="4"/>
    </row>
    <row r="72" spans="1:8" s="256" customFormat="1" x14ac:dyDescent="0.2">
      <c r="A72" s="4"/>
      <c r="B72" s="4"/>
      <c r="C72" s="4"/>
    </row>
    <row r="73" spans="1:8" s="256" customFormat="1" x14ac:dyDescent="0.2">
      <c r="A73" s="4"/>
      <c r="B73" s="4"/>
      <c r="C73" s="4"/>
    </row>
    <row r="75" spans="1:8" ht="29" x14ac:dyDescent="0.35">
      <c r="A75" s="683" t="s">
        <v>447</v>
      </c>
      <c r="B75" s="683"/>
      <c r="C75" s="683"/>
      <c r="D75" s="683"/>
      <c r="E75" s="683"/>
      <c r="F75" s="683"/>
      <c r="G75" s="683"/>
      <c r="H75" s="683"/>
    </row>
    <row r="77" spans="1:8" ht="16" thickBot="1" x14ac:dyDescent="0.25">
      <c r="A77" s="256"/>
      <c r="B77" s="256"/>
    </row>
    <row r="78" spans="1:8" x14ac:dyDescent="0.2">
      <c r="A78" s="696" t="s">
        <v>407</v>
      </c>
      <c r="B78" s="703" t="s">
        <v>419</v>
      </c>
      <c r="C78" s="704"/>
      <c r="D78" s="705"/>
      <c r="E78" s="283" t="str">
        <f>IF('Indicator Dashboard'!D7="","",'Indicator Dashboard'!D7)</f>
        <v/>
      </c>
      <c r="F78" s="245" t="s">
        <v>420</v>
      </c>
      <c r="G78" s="246"/>
      <c r="H78" s="251"/>
    </row>
    <row r="79" spans="1:8" x14ac:dyDescent="0.2">
      <c r="A79" s="695"/>
      <c r="B79" s="700"/>
      <c r="C79" s="701"/>
      <c r="D79" s="702"/>
      <c r="E79" s="284" t="str">
        <f>IF('Indicator Dashboard'!D8="","",'Indicator Dashboard'!D8)</f>
        <v/>
      </c>
      <c r="F79" s="247" t="s">
        <v>421</v>
      </c>
      <c r="G79" s="248"/>
      <c r="H79" s="241"/>
    </row>
    <row r="80" spans="1:8" x14ac:dyDescent="0.2">
      <c r="A80" s="694" t="s">
        <v>408</v>
      </c>
      <c r="B80" s="700" t="s">
        <v>422</v>
      </c>
      <c r="C80" s="701"/>
      <c r="D80" s="702"/>
      <c r="E80" s="284" t="str">
        <f>IF('Indicator Dashboard'!D9="","",'Indicator Dashboard'!D9)</f>
        <v/>
      </c>
      <c r="F80" s="247" t="s">
        <v>433</v>
      </c>
      <c r="G80" s="248"/>
      <c r="H80" s="241"/>
    </row>
    <row r="81" spans="1:8" x14ac:dyDescent="0.2">
      <c r="A81" s="695"/>
      <c r="B81" s="700"/>
      <c r="C81" s="701"/>
      <c r="D81" s="702"/>
      <c r="E81" s="284" t="str">
        <f>IF('Indicator Dashboard'!D10="","",'Indicator Dashboard'!D10)</f>
        <v/>
      </c>
      <c r="F81" s="247" t="s">
        <v>434</v>
      </c>
      <c r="G81" s="248"/>
      <c r="H81" s="241"/>
    </row>
    <row r="82" spans="1:8" x14ac:dyDescent="0.2">
      <c r="A82" s="254" t="s">
        <v>409</v>
      </c>
      <c r="B82" s="700" t="s">
        <v>423</v>
      </c>
      <c r="C82" s="701"/>
      <c r="D82" s="702"/>
      <c r="E82" s="284" t="str">
        <f>IF('Indicator Dashboard'!D11="","",'Indicator Dashboard'!D11)</f>
        <v/>
      </c>
      <c r="F82" s="247" t="s">
        <v>435</v>
      </c>
      <c r="G82" s="248"/>
      <c r="H82" s="241"/>
    </row>
    <row r="83" spans="1:8" x14ac:dyDescent="0.2">
      <c r="A83" s="254" t="s">
        <v>410</v>
      </c>
      <c r="B83" s="700" t="s">
        <v>16</v>
      </c>
      <c r="C83" s="701"/>
      <c r="D83" s="702"/>
      <c r="E83" s="284" t="str">
        <f>IF('Indicator Dashboard'!D13="","",'Indicator Dashboard'!D13)</f>
        <v>no tests</v>
      </c>
      <c r="F83" s="247" t="s">
        <v>436</v>
      </c>
      <c r="G83" s="248"/>
      <c r="H83" s="241"/>
    </row>
    <row r="84" spans="1:8" x14ac:dyDescent="0.2">
      <c r="A84" s="254" t="s">
        <v>411</v>
      </c>
      <c r="B84" s="700" t="s">
        <v>424</v>
      </c>
      <c r="C84" s="701"/>
      <c r="D84" s="702"/>
      <c r="E84" s="284" t="str">
        <f>IF('Indicator Dashboard'!D15="","",'Indicator Dashboard'!D15)</f>
        <v/>
      </c>
      <c r="F84" s="247" t="s">
        <v>437</v>
      </c>
      <c r="G84" s="248"/>
      <c r="H84" s="241"/>
    </row>
    <row r="85" spans="1:8" x14ac:dyDescent="0.2">
      <c r="A85" s="694" t="s">
        <v>412</v>
      </c>
      <c r="B85" s="700" t="s">
        <v>425</v>
      </c>
      <c r="C85" s="701"/>
      <c r="D85" s="702"/>
      <c r="E85" s="285" t="str">
        <f>IF('Indicator Dashboard'!D16="","",'Indicator Dashboard'!D16)</f>
        <v/>
      </c>
      <c r="F85" s="247" t="s">
        <v>438</v>
      </c>
      <c r="G85" s="248"/>
      <c r="H85" s="241"/>
    </row>
    <row r="86" spans="1:8" x14ac:dyDescent="0.2">
      <c r="A86" s="695"/>
      <c r="B86" s="700"/>
      <c r="C86" s="701"/>
      <c r="D86" s="702"/>
      <c r="E86" s="284" t="str">
        <f>IF('Indicator Dashboard'!D17="","",'Indicator Dashboard'!D17)</f>
        <v/>
      </c>
      <c r="F86" s="247" t="s">
        <v>439</v>
      </c>
      <c r="G86" s="248"/>
      <c r="H86" s="241"/>
    </row>
    <row r="87" spans="1:8" x14ac:dyDescent="0.2">
      <c r="A87" s="694" t="s">
        <v>413</v>
      </c>
      <c r="B87" s="700" t="s">
        <v>426</v>
      </c>
      <c r="C87" s="701"/>
      <c r="D87" s="702"/>
      <c r="E87" s="285" t="str">
        <f>IF('Indicator Dashboard'!D18="","",'Indicator Dashboard'!D18)</f>
        <v/>
      </c>
      <c r="F87" s="247" t="s">
        <v>440</v>
      </c>
      <c r="G87" s="248"/>
      <c r="H87" s="241"/>
    </row>
    <row r="88" spans="1:8" x14ac:dyDescent="0.2">
      <c r="A88" s="695"/>
      <c r="B88" s="700"/>
      <c r="C88" s="701"/>
      <c r="D88" s="702"/>
      <c r="E88" s="284" t="str">
        <f>IF('Indicator Dashboard'!D19="","",'Indicator Dashboard'!D19)</f>
        <v/>
      </c>
      <c r="F88" s="247" t="s">
        <v>441</v>
      </c>
      <c r="G88" s="248"/>
      <c r="H88" s="241"/>
    </row>
    <row r="89" spans="1:8" ht="91.5" customHeight="1" x14ac:dyDescent="0.2">
      <c r="A89" s="254" t="s">
        <v>414</v>
      </c>
      <c r="B89" s="697" t="s">
        <v>427</v>
      </c>
      <c r="C89" s="698"/>
      <c r="D89" s="699"/>
      <c r="E89" s="243">
        <f>IF('Indicator Dashboard'!D20="","",'Indicator Dashboard'!D20)</f>
        <v>0</v>
      </c>
      <c r="F89" s="247" t="s">
        <v>443</v>
      </c>
      <c r="G89" s="248"/>
      <c r="H89" s="252">
        <f>100-E89</f>
        <v>100</v>
      </c>
    </row>
    <row r="90" spans="1:8" x14ac:dyDescent="0.2">
      <c r="A90" s="254" t="s">
        <v>415</v>
      </c>
      <c r="B90" s="700" t="s">
        <v>428</v>
      </c>
      <c r="C90" s="701"/>
      <c r="D90" s="702"/>
      <c r="E90" s="243" t="str">
        <f>IF('Indicator Dashboard'!D22="","",'Indicator Dashboard'!D22)</f>
        <v/>
      </c>
      <c r="F90" s="247" t="s">
        <v>442</v>
      </c>
      <c r="G90" s="248"/>
      <c r="H90" s="252"/>
    </row>
    <row r="91" spans="1:8" ht="91.5" customHeight="1" x14ac:dyDescent="0.2">
      <c r="A91" s="254" t="s">
        <v>416</v>
      </c>
      <c r="B91" s="700" t="s">
        <v>429</v>
      </c>
      <c r="C91" s="701"/>
      <c r="D91" s="702"/>
      <c r="E91" s="243">
        <f>'Indicator Dashboard'!D24</f>
        <v>0</v>
      </c>
      <c r="F91" s="247" t="s">
        <v>443</v>
      </c>
      <c r="G91" s="248"/>
      <c r="H91" s="252">
        <f>100-E91</f>
        <v>100</v>
      </c>
    </row>
    <row r="92" spans="1:8" ht="91.5" customHeight="1" x14ac:dyDescent="0.2">
      <c r="A92" s="254" t="s">
        <v>417</v>
      </c>
      <c r="B92" s="700" t="s">
        <v>430</v>
      </c>
      <c r="C92" s="701"/>
      <c r="D92" s="702"/>
      <c r="E92" s="243">
        <f>'Indicator Dashboard'!D25</f>
        <v>0</v>
      </c>
      <c r="F92" s="247" t="s">
        <v>443</v>
      </c>
      <c r="G92" s="248"/>
      <c r="H92" s="252">
        <f>100-E92</f>
        <v>100</v>
      </c>
    </row>
    <row r="93" spans="1:8" ht="91.5" customHeight="1" thickBot="1" x14ac:dyDescent="0.25">
      <c r="A93" s="255" t="s">
        <v>418</v>
      </c>
      <c r="B93" s="691" t="s">
        <v>431</v>
      </c>
      <c r="C93" s="692"/>
      <c r="D93" s="693"/>
      <c r="E93" s="244">
        <f>'Indicator Dashboard'!D27</f>
        <v>0</v>
      </c>
      <c r="F93" s="249" t="s">
        <v>443</v>
      </c>
      <c r="G93" s="250"/>
      <c r="H93" s="253">
        <f>100-E93</f>
        <v>100</v>
      </c>
    </row>
  </sheetData>
  <sheetProtection sheet="1" objects="1" scenarios="1" selectLockedCells="1"/>
  <mergeCells count="26">
    <mergeCell ref="B93:D93"/>
    <mergeCell ref="A87:A88"/>
    <mergeCell ref="A78:A79"/>
    <mergeCell ref="A80:A81"/>
    <mergeCell ref="A85:A86"/>
    <mergeCell ref="B89:D89"/>
    <mergeCell ref="B90:D90"/>
    <mergeCell ref="B91:D91"/>
    <mergeCell ref="B92:D92"/>
    <mergeCell ref="B78:D79"/>
    <mergeCell ref="B80:D81"/>
    <mergeCell ref="B82:D82"/>
    <mergeCell ref="B83:D83"/>
    <mergeCell ref="B84:D84"/>
    <mergeCell ref="B85:D86"/>
    <mergeCell ref="B87:D88"/>
    <mergeCell ref="A75:H75"/>
    <mergeCell ref="A1:H1"/>
    <mergeCell ref="A6:H6"/>
    <mergeCell ref="A24:H24"/>
    <mergeCell ref="A3:B3"/>
    <mergeCell ref="C3:F3"/>
    <mergeCell ref="A4:B4"/>
    <mergeCell ref="C4:F4"/>
    <mergeCell ref="G3:H3"/>
    <mergeCell ref="G4:H4"/>
  </mergeCells>
  <conditionalFormatting sqref="C3:F3">
    <cfRule type="dataBar" priority="1">
      <dataBar>
        <cfvo type="num" val="0"/>
        <cfvo type="num" val="100"/>
        <color rgb="FF007C68"/>
      </dataBar>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Title</vt:lpstr>
      <vt:lpstr>Checklist SRP Standard</vt:lpstr>
      <vt:lpstr>Guidance to R4 and R10</vt:lpstr>
      <vt:lpstr>Indicator Dashboard</vt:lpstr>
      <vt:lpstr>PI8 - Pesticide use</vt:lpstr>
      <vt:lpstr>PI10 H&amp;S</vt:lpstr>
      <vt:lpstr>PI11Child Labor</vt:lpstr>
      <vt:lpstr>PI12 Women's empowerment</vt:lpstr>
      <vt:lpstr>Results</vt:lpstr>
      <vt:lpstr>To "Data Aggregation Tool"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Thelen</dc:creator>
  <cp:lastModifiedBy>Microsoft Office User</cp:lastModifiedBy>
  <dcterms:created xsi:type="dcterms:W3CDTF">2015-07-14T07:57:06Z</dcterms:created>
  <dcterms:modified xsi:type="dcterms:W3CDTF">2017-11-14T06:22:46Z</dcterms:modified>
</cp:coreProperties>
</file>