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715"/>
  </bookViews>
  <sheets>
    <sheet name="Control Logic for ROM" sheetId="1" r:id="rId1"/>
    <sheet name="Control Logic for Hardwiring" sheetId="2" r:id="rId2"/>
    <sheet name="Hardwiring Part 2" sheetId="3" r:id="rId3"/>
    <sheet name="Backend Code" sheetId="4" r:id="rId4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SimSun"/>
            <charset val="134"/>
          </rPr>
          <t>This is the value that will be passed into the ROM</t>
        </r>
      </text>
    </comment>
    <comment ref="R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S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I20" authorId="0">
      <text>
        <r>
          <rPr>
            <sz val="10"/>
            <rFont val="SimSun"/>
            <charset val="134"/>
          </rPr>
          <t>This value is provided as an example. Based on your design for the immediate generator, you may need to modify this value to generate the correct immediate value</t>
        </r>
      </text>
    </comment>
    <comment ref="J20" authorId="0">
      <text>
        <r>
          <rPr>
            <sz val="10"/>
            <rFont val="SimSun"/>
            <charset val="134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>
      <text>
        <r>
          <rPr>
            <sz val="10"/>
            <rFont val="SimSun"/>
            <charset val="134"/>
          </rPr>
          <t>This value is provided as an example. Based on your design for the A MUX, you may need to modify this value to generate the correct immediate value</t>
        </r>
      </text>
    </comment>
    <comment ref="L20" authorId="0">
      <text>
        <r>
          <rPr>
            <sz val="10"/>
            <rFont val="SimSun"/>
            <charset val="134"/>
          </rPr>
          <t>This value is provided as an example. Based on your design for the B MUX, you may need to modify this value to generate the correct immediate value</t>
        </r>
      </text>
    </comment>
    <comment ref="O20" authorId="0">
      <text>
        <r>
          <rPr>
            <sz val="10"/>
            <rFont val="SimSun"/>
            <charset val="134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0" authorId="0">
      <text>
        <r>
          <rPr>
            <sz val="10"/>
            <rFont val="SimSun"/>
            <charset val="134"/>
          </rPr>
          <t xml:space="preserve">This value is provided as an example. Based on your design for the PC MUX, you may need to modify this value to generate the correct immediate value
</t>
        </r>
      </text>
    </comment>
    <comment ref="J20" authorId="0">
      <text>
        <r>
          <rPr>
            <sz val="10"/>
            <rFont val="SimSun"/>
            <charset val="134"/>
          </rPr>
          <t>This value is provided as an example. Based on your design for the immediate generator, you may need to modify this value to generate the correct immediate value</t>
        </r>
      </text>
    </comment>
    <comment ref="K20" authorId="0">
      <text>
        <r>
          <rPr>
            <sz val="10"/>
            <rFont val="SimSun"/>
            <charset val="134"/>
          </rPr>
          <t>X can be used for values that don't matter. They are arbitrarily set to 0 in the ROM.</t>
        </r>
      </text>
    </comment>
    <comment ref="L20" authorId="0">
      <text>
        <r>
          <rPr>
            <sz val="10"/>
            <rFont val="SimSun"/>
            <charset val="134"/>
          </rPr>
          <t>This value is provided as an example. Based on your design for the A MUX, you may need to modify this value to generate the correct immediate value</t>
        </r>
      </text>
    </comment>
    <comment ref="M20" authorId="0">
      <text>
        <r>
          <rPr>
            <sz val="10"/>
            <rFont val="SimSun"/>
            <charset val="134"/>
          </rPr>
          <t>This value is provided as an example. Based on your design for the B MUX, you may need to modify this value to generate the correct immediate value</t>
        </r>
      </text>
    </comment>
    <comment ref="P20" authorId="0">
      <text>
        <r>
          <rPr>
            <sz val="10"/>
            <rFont val="SimSun"/>
            <charset val="134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<sst xmlns="http://schemas.openxmlformats.org/spreadsheetml/2006/main" count="824" uniqueCount="175">
  <si>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</si>
  <si>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</si>
  <si>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</si>
  <si>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</si>
  <si>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</si>
  <si>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</si>
  <si>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</si>
  <si>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</si>
  <si>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</si>
  <si>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</si>
  <si>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</si>
  <si>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</si>
  <si>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</si>
  <si>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</si>
  <si>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</si>
  <si>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</si>
  <si>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</si>
  <si>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</si>
  <si>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</si>
  <si>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</si>
  <si>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</si>
  <si>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</si>
  <si>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CSRSel</t>
  </si>
  <si>
    <t>CSRWen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</si>
  <si>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</si>
  <si>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</si>
  <si>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</si>
  <si>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</si>
  <si>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</si>
  <si>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</si>
  <si>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</si>
  <si>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</si>
  <si>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</si>
  <si>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</si>
  <si>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</si>
  <si>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</si>
  <si>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</si>
  <si>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</si>
  <si>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</si>
  <si>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</si>
  <si>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</si>
  <si>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</si>
  <si>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</si>
  <si>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</si>
  <si>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</si>
  <si>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</si>
  <si>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</si>
  <si>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</si>
  <si>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</si>
  <si>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</si>
  <si>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</si>
  <si>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</si>
  <si>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</si>
  <si>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</si>
  <si>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</si>
  <si>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</si>
  <si>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</si>
  <si>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</si>
  <si>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</si>
  <si>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</si>
  <si>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</si>
  <si>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</si>
  <si>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</si>
  <si>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</si>
  <si>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</si>
  <si>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</si>
  <si>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</si>
  <si>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</si>
  <si>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</si>
  <si>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</si>
  <si>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</si>
  <si>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</si>
  <si>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</si>
  <si>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</si>
  <si>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</si>
  <si>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</si>
  <si>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</si>
  <si>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</si>
  <si>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</si>
  <si>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001</t>
  </si>
  <si>
    <t>10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</si>
  <si>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</si>
  <si>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</si>
  <si>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</si>
  <si>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</si>
  <si>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</si>
  <si>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</si>
  <si>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</si>
  <si>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</si>
  <si>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</si>
  <si>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</si>
  <si>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</si>
  <si>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</si>
  <si>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</si>
  <si>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</si>
  <si>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010</t>
  </si>
  <si>
    <t>00</t>
  </si>
  <si>
    <t>sh rs2, offset(rs1)</t>
  </si>
  <si>
    <t>sw rs2, offset(rs1)</t>
  </si>
  <si>
    <t>beq rs1, rs2, offset</t>
  </si>
  <si>
    <t>SB</t>
  </si>
  <si>
    <t>0b1100011</t>
  </si>
  <si>
    <t>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</si>
  <si>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</si>
  <si>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</si>
  <si>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</si>
  <si>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</si>
  <si>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</si>
  <si>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</si>
  <si>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</si>
  <si>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</si>
  <si>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101</t>
  </si>
  <si>
    <t>lui rd, offset</t>
  </si>
  <si>
    <t>0b0110111</t>
  </si>
  <si>
    <t>1111</t>
  </si>
  <si>
    <t>jal rd, imm</t>
  </si>
  <si>
    <t>UJ</t>
  </si>
  <si>
    <t>0b1101111</t>
  </si>
  <si>
    <t>100</t>
  </si>
  <si>
    <t>11</t>
  </si>
  <si>
    <t>jalr rd, rs1, imm</t>
  </si>
  <si>
    <t>0b1100111</t>
  </si>
  <si>
    <t>csrw rd, csr, rs1</t>
  </si>
  <si>
    <t>CSR</t>
  </si>
  <si>
    <t>0b1110011</t>
  </si>
  <si>
    <t>csrwi rd, csr, uimm</t>
  </si>
  <si>
    <t>110</t>
  </si>
  <si>
    <t>Branch Inputs</t>
  </si>
  <si>
    <t>BrEq</t>
  </si>
  <si>
    <t>BrLt</t>
  </si>
  <si>
    <t>PCSel</t>
  </si>
  <si>
    <t>X</t>
  </si>
  <si>
    <t>Target</t>
  </si>
  <si>
    <t>Solution</t>
  </si>
  <si>
    <t>DON'T MODIFY</t>
  </si>
  <si>
    <t>Opcode bits</t>
  </si>
  <si>
    <t>func3</t>
  </si>
  <si>
    <t>func7</t>
  </si>
  <si>
    <t>ON</t>
  </si>
  <si>
    <t>OFF</t>
  </si>
  <si>
    <t>OR</t>
  </si>
  <si>
    <t>AND</t>
  </si>
  <si>
    <t>NOT</t>
  </si>
  <si>
    <t>XOR</t>
  </si>
  <si>
    <t>AG</t>
  </si>
  <si>
    <t>L</t>
  </si>
  <si>
    <t>N</t>
  </si>
  <si>
    <t>Bit</t>
  </si>
  <si>
    <t>Correct?</t>
  </si>
  <si>
    <t>M</t>
  </si>
  <si>
    <t>DONT CHANGE</t>
  </si>
  <si>
    <t>op6</t>
  </si>
  <si>
    <t>op5</t>
  </si>
  <si>
    <t>op4</t>
  </si>
  <si>
    <t>op3</t>
  </si>
  <si>
    <t>op2</t>
  </si>
  <si>
    <t>op1</t>
  </si>
  <si>
    <t>op0</t>
  </si>
  <si>
    <t>f32</t>
  </si>
  <si>
    <t>f31</t>
  </si>
  <si>
    <t>f30</t>
  </si>
  <si>
    <t>f76</t>
  </si>
  <si>
    <t>f75</t>
  </si>
  <si>
    <t>f74</t>
  </si>
  <si>
    <t>f73</t>
  </si>
  <si>
    <t>f72</t>
  </si>
  <si>
    <t>f71</t>
  </si>
  <si>
    <t>f70</t>
  </si>
  <si>
    <t>beq</t>
  </si>
  <si>
    <t>blt</t>
  </si>
  <si>
    <t>0X</t>
  </si>
  <si>
    <t>1X</t>
  </si>
  <si>
    <t>X0</t>
  </si>
  <si>
    <t>X1</t>
  </si>
  <si>
    <t>XX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</si>
</sst>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Courier New"/>
      <charset val="134"/>
    </font>
    <font>
      <sz val="10"/>
      <color rgb="FF222222"/>
      <name val="Courier New"/>
      <charset val="134"/>
    </font>
    <font>
      <sz val="11"/>
      <color rgb="FF000000"/>
      <name val="Courier New"/>
      <charset val="134"/>
    </font>
    <font>
      <b/>
      <sz val="11"/>
      <color theme="1"/>
      <name val="Arial"/>
      <charset val="134"/>
      <scheme val="minor"/>
    </font>
    <font>
      <b/>
      <sz val="11"/>
      <color rgb="FF4F758C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000000"/>
      <name val="Courier New"/>
      <charset val="134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SimSun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4" fillId="12" borderId="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6" borderId="11" applyNumberFormat="0" applyFont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4" fillId="3" borderId="0" xfId="0" applyFont="1" applyFill="1" applyAlignment="1"/>
    <xf numFmtId="0" fontId="3" fillId="6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2" xfId="0" applyFont="1" applyBorder="1"/>
    <xf numFmtId="49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0" fontId="3" fillId="6" borderId="2" xfId="0" applyFont="1" applyFill="1" applyBorder="1" applyAlignment="1">
      <alignment horizontal="center" vertical="center"/>
    </xf>
    <xf numFmtId="49" fontId="3" fillId="0" borderId="0" xfId="0" applyNumberFormat="1" applyFont="1" applyAlignment="1"/>
    <xf numFmtId="49" fontId="3" fillId="7" borderId="0" xfId="0" applyNumberFormat="1" applyFont="1" applyFill="1" applyAlignment="1"/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/>
    <xf numFmtId="49" fontId="3" fillId="2" borderId="0" xfId="0" applyNumberFormat="1" applyFont="1" applyFill="1" applyAlignment="1"/>
    <xf numFmtId="49" fontId="1" fillId="0" borderId="0" xfId="0" applyNumberFormat="1" applyFont="1" applyAlignment="1">
      <alignment wrapText="1"/>
    </xf>
    <xf numFmtId="0" fontId="10" fillId="0" borderId="3" xfId="0" applyFont="1" applyBorder="1"/>
    <xf numFmtId="49" fontId="8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wrapText="1"/>
    </xf>
    <xf numFmtId="49" fontId="3" fillId="0" borderId="3" xfId="0" applyNumberFormat="1" applyFont="1" applyBorder="1" applyAlignment="1"/>
    <xf numFmtId="49" fontId="3" fillId="0" borderId="4" xfId="0" applyNumberFormat="1" applyFont="1" applyBorder="1" applyAlignment="1"/>
    <xf numFmtId="0" fontId="6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49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3" fillId="0" borderId="5" xfId="0" applyNumberFormat="1" applyFont="1" applyBorder="1" applyAlignment="1"/>
    <xf numFmtId="0" fontId="3" fillId="6" borderId="4" xfId="0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0" fontId="2" fillId="9" borderId="0" xfId="0" applyFont="1" applyFill="1" applyAlignment="1"/>
    <xf numFmtId="0" fontId="2" fillId="0" borderId="0" xfId="0" applyFont="1"/>
    <xf numFmtId="0" fontId="2" fillId="9" borderId="0" xfId="0" applyNumberFormat="1" applyFont="1" applyFill="1"/>
    <xf numFmtId="0" fontId="2" fillId="9" borderId="0" xfId="0" applyFont="1" applyFill="1"/>
    <xf numFmtId="0" fontId="2" fillId="0" borderId="1" xfId="0" applyFont="1" applyBorder="1"/>
    <xf numFmtId="0" fontId="2" fillId="9" borderId="1" xfId="0" applyFont="1" applyFill="1" applyBorder="1"/>
    <xf numFmtId="0" fontId="2" fillId="9" borderId="3" xfId="0" applyFont="1" applyFill="1" applyBorder="1" applyAlignment="1"/>
    <xf numFmtId="0" fontId="2" fillId="9" borderId="3" xfId="0" applyFont="1" applyFill="1" applyBorder="1"/>
    <xf numFmtId="0" fontId="1" fillId="2" borderId="0" xfId="0" applyFont="1" applyFill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42"/>
  <sheetViews>
    <sheetView tabSelected="1" workbookViewId="0">
      <pane xSplit="1" ySplit="4" topLeftCell="B14" activePane="bottomRight" state="frozen"/>
      <selection/>
      <selection pane="topRight"/>
      <selection pane="bottomLeft"/>
      <selection pane="bottomRight" activeCell="O44" sqref="O44"/>
    </sheetView>
  </sheetViews>
  <sheetFormatPr defaultColWidth="12.6333333333333" defaultRowHeight="15.75" customHeight="1"/>
  <cols>
    <col min="1" max="1" width="15.75" customWidth="1"/>
    <col min="2" max="2" width="7.25" customWidth="1"/>
    <col min="3" max="3" width="9.88333333333333" customWidth="1"/>
    <col min="18" max="18" width="15.25" customWidth="1"/>
    <col min="19" max="19" width="5.125" hidden="1" customWidth="1"/>
    <col min="20" max="20" width="5.25" hidden="1" customWidth="1"/>
    <col min="21" max="21" width="6.25" hidden="1" customWidth="1"/>
    <col min="22" max="22" width="4.625" hidden="1" customWidth="1"/>
    <col min="23" max="23" width="9.875" hidden="1" customWidth="1"/>
    <col min="24" max="24" width="13.5" customWidth="1"/>
    <col min="25" max="25" width="11.875" customWidth="1"/>
  </cols>
  <sheetData>
    <row r="1" customHeight="1" spans="1:19">
      <c r="A1" s="41" t="s">
        <v>0</v>
      </c>
      <c r="B1" s="11" t="s">
        <v>1</v>
      </c>
      <c r="E1" s="36"/>
      <c r="F1" s="11" t="s">
        <v>2</v>
      </c>
      <c r="G1" s="36"/>
      <c r="H1" s="43" t="s">
        <v>3</v>
      </c>
      <c r="Q1" s="36"/>
      <c r="R1" s="55" t="s">
        <v>4</v>
      </c>
      <c r="S1" s="56" t="s">
        <v>5</v>
      </c>
    </row>
    <row r="2" customHeight="1" spans="2:25">
      <c r="B2" s="11"/>
      <c r="C2" s="11"/>
      <c r="D2" s="11"/>
      <c r="E2" s="44"/>
      <c r="F2" s="11"/>
      <c r="G2" s="44"/>
      <c r="H2" s="45" t="s">
        <v>6</v>
      </c>
      <c r="Q2" s="36"/>
      <c r="R2" s="55"/>
      <c r="S2" s="56"/>
      <c r="T2" s="56"/>
      <c r="U2" s="56"/>
      <c r="V2" s="56"/>
      <c r="W2" s="56"/>
      <c r="X2" s="56"/>
      <c r="Y2" s="56"/>
    </row>
    <row r="3" customHeight="1" spans="1:25">
      <c r="A3" s="12" t="s">
        <v>7</v>
      </c>
      <c r="B3" s="13" t="s">
        <v>8</v>
      </c>
      <c r="C3" s="13" t="s">
        <v>9</v>
      </c>
      <c r="D3" s="13" t="s">
        <v>10</v>
      </c>
      <c r="E3" s="46" t="s">
        <v>11</v>
      </c>
      <c r="F3" s="13" t="s">
        <v>12</v>
      </c>
      <c r="G3" s="47" t="s">
        <v>13</v>
      </c>
      <c r="H3" s="48" t="s">
        <v>14</v>
      </c>
      <c r="I3" s="27" t="s">
        <v>15</v>
      </c>
      <c r="J3" s="27" t="s">
        <v>16</v>
      </c>
      <c r="K3" s="27" t="s">
        <v>17</v>
      </c>
      <c r="L3" s="27" t="s">
        <v>18</v>
      </c>
      <c r="M3" s="27" t="s">
        <v>19</v>
      </c>
      <c r="N3" s="27" t="s">
        <v>20</v>
      </c>
      <c r="O3" s="27" t="s">
        <v>21</v>
      </c>
      <c r="P3" s="27" t="s">
        <v>22</v>
      </c>
      <c r="Q3" s="37" t="s">
        <v>23</v>
      </c>
      <c r="R3" s="3" t="s">
        <v>24</v>
      </c>
      <c r="S3" s="57" t="s">
        <v>12</v>
      </c>
      <c r="T3" s="57" t="s">
        <v>25</v>
      </c>
      <c r="U3" s="57" t="s">
        <v>26</v>
      </c>
      <c r="V3" s="57" t="s">
        <v>27</v>
      </c>
      <c r="W3" s="63" t="s">
        <v>28</v>
      </c>
      <c r="X3" s="57" t="s">
        <v>29</v>
      </c>
      <c r="Y3" s="57" t="s">
        <v>30</v>
      </c>
    </row>
    <row r="4" customHeight="1" spans="1:25">
      <c r="A4" s="12"/>
      <c r="B4" s="13"/>
      <c r="C4" s="13"/>
      <c r="D4" s="13"/>
      <c r="E4" s="46"/>
      <c r="F4" s="13"/>
      <c r="G4" s="47"/>
      <c r="H4" s="28" t="s">
        <v>31</v>
      </c>
      <c r="I4" s="35" t="s">
        <v>32</v>
      </c>
      <c r="J4" s="35" t="s">
        <v>31</v>
      </c>
      <c r="K4" s="35" t="s">
        <v>31</v>
      </c>
      <c r="L4" s="35" t="s">
        <v>31</v>
      </c>
      <c r="M4" s="35" t="s">
        <v>33</v>
      </c>
      <c r="N4" s="35" t="s">
        <v>31</v>
      </c>
      <c r="O4" s="35" t="s">
        <v>34</v>
      </c>
      <c r="P4" s="35" t="s">
        <v>31</v>
      </c>
      <c r="Q4" s="38" t="s">
        <v>31</v>
      </c>
      <c r="R4" s="3"/>
      <c r="S4" s="57"/>
      <c r="T4" s="57"/>
      <c r="U4" s="57"/>
      <c r="V4" s="57"/>
      <c r="W4" s="63"/>
      <c r="X4" s="57"/>
      <c r="Y4" s="57"/>
    </row>
    <row r="5" customHeight="1" spans="1:25">
      <c r="A5" s="14" t="s">
        <v>35</v>
      </c>
      <c r="B5" s="13" t="s">
        <v>36</v>
      </c>
      <c r="C5" s="15" t="s">
        <v>37</v>
      </c>
      <c r="D5" s="4" t="s">
        <v>38</v>
      </c>
      <c r="E5" s="49" t="s">
        <v>39</v>
      </c>
      <c r="F5" s="4" t="str">
        <f>IFERROR(__xludf.DUMMYFUNCTION("CONCATENATE(""0b"", TO_TEXT(Y5))"),"0b000000")</f>
        <v>0b000000</v>
      </c>
      <c r="G5" s="47">
        <f t="shared" ref="G5:G42" si="0">X5</f>
        <v>0</v>
      </c>
      <c r="H5" s="30" t="s">
        <v>40</v>
      </c>
      <c r="I5" s="30" t="s">
        <v>41</v>
      </c>
      <c r="J5" s="30" t="s">
        <v>42</v>
      </c>
      <c r="K5" s="30" t="s">
        <v>42</v>
      </c>
      <c r="L5" s="30" t="s">
        <v>42</v>
      </c>
      <c r="M5" s="30" t="s">
        <v>43</v>
      </c>
      <c r="N5" s="30" t="s">
        <v>42</v>
      </c>
      <c r="O5" s="30" t="s">
        <v>44</v>
      </c>
      <c r="P5" s="30" t="s">
        <v>42</v>
      </c>
      <c r="Q5" s="39" t="s">
        <v>42</v>
      </c>
      <c r="R5" s="58" t="str">
        <f t="shared" ref="R5:R42" si="1">CONCATENATE(W5,V5)</f>
        <v>8004</v>
      </c>
      <c r="S5" s="59" t="str">
        <f>_xlfn.CONCAT(H5:Q5)</f>
        <v>1000000000000100</v>
      </c>
      <c r="T5" s="60" t="str">
        <f t="shared" ref="T5:T42" si="2">RIGHT(S5,8)</f>
        <v>00000100</v>
      </c>
      <c r="U5" s="60" t="str">
        <f t="shared" ref="U5:U42" si="3">LEFT(S5,8)</f>
        <v>10000000</v>
      </c>
      <c r="V5" s="60" t="str">
        <f t="shared" ref="V5:W5" si="4">BIN2HEX(T5,2)</f>
        <v>04</v>
      </c>
      <c r="W5" s="64" t="str">
        <f t="shared" si="4"/>
        <v>80</v>
      </c>
      <c r="X5" s="57">
        <v>0</v>
      </c>
      <c r="Y5" s="57" t="str">
        <f t="shared" ref="Y5:Y42" si="5">DEC2BIN(X5,6)</f>
        <v>000000</v>
      </c>
    </row>
    <row r="6" customHeight="1" spans="1:25">
      <c r="A6" s="14" t="s">
        <v>45</v>
      </c>
      <c r="D6" s="4" t="s">
        <v>38</v>
      </c>
      <c r="E6" s="49" t="s">
        <v>46</v>
      </c>
      <c r="F6" s="4" t="str">
        <f>IFERROR(__xludf.DUMMYFUNCTION("CONCATENATE(""0b"", TO_TEXT(Y6))"),"0b000001")</f>
        <v>0b000001</v>
      </c>
      <c r="G6" s="47">
        <f t="shared" si="0"/>
        <v>1</v>
      </c>
      <c r="H6" s="30" t="s">
        <v>40</v>
      </c>
      <c r="I6" s="30" t="s">
        <v>41</v>
      </c>
      <c r="J6" s="30" t="s">
        <v>42</v>
      </c>
      <c r="K6" s="30" t="s">
        <v>42</v>
      </c>
      <c r="L6" s="30" t="s">
        <v>42</v>
      </c>
      <c r="M6" s="30" t="s">
        <v>47</v>
      </c>
      <c r="N6" s="30" t="s">
        <v>42</v>
      </c>
      <c r="O6" s="30" t="s">
        <v>44</v>
      </c>
      <c r="P6" s="30" t="s">
        <v>42</v>
      </c>
      <c r="Q6" s="39" t="s">
        <v>42</v>
      </c>
      <c r="R6" s="58" t="str">
        <f t="shared" si="1"/>
        <v>8104</v>
      </c>
      <c r="S6" s="59" t="str">
        <f t="shared" ref="S6:S42" si="6">_xlfn.CONCAT(H6:Q6)</f>
        <v>1000000100000100</v>
      </c>
      <c r="T6" s="60" t="str">
        <f t="shared" si="2"/>
        <v>00000100</v>
      </c>
      <c r="U6" s="60" t="str">
        <f t="shared" si="3"/>
        <v>10000001</v>
      </c>
      <c r="V6" s="60" t="str">
        <f t="shared" ref="V6:W6" si="7">BIN2HEX(T6,2)</f>
        <v>04</v>
      </c>
      <c r="W6" s="64" t="str">
        <f t="shared" si="7"/>
        <v>81</v>
      </c>
      <c r="X6" s="57">
        <v>1</v>
      </c>
      <c r="Y6" s="57" t="str">
        <f t="shared" si="5"/>
        <v>000001</v>
      </c>
    </row>
    <row r="7" customHeight="1" spans="1:25">
      <c r="A7" s="14" t="s">
        <v>48</v>
      </c>
      <c r="D7" s="4" t="s">
        <v>38</v>
      </c>
      <c r="E7" s="49" t="s">
        <v>49</v>
      </c>
      <c r="F7" s="4" t="str">
        <f>IFERROR(__xludf.DUMMYFUNCTION("CONCATENATE(""0b"", TO_TEXT(Y7))"),"0b000010")</f>
        <v>0b000010</v>
      </c>
      <c r="G7" s="47">
        <f t="shared" si="0"/>
        <v>2</v>
      </c>
      <c r="H7" s="30" t="s">
        <v>40</v>
      </c>
      <c r="I7" s="30" t="s">
        <v>41</v>
      </c>
      <c r="J7" s="30" t="s">
        <v>42</v>
      </c>
      <c r="K7" s="30" t="s">
        <v>42</v>
      </c>
      <c r="L7" s="30" t="s">
        <v>42</v>
      </c>
      <c r="M7" s="30" t="s">
        <v>50</v>
      </c>
      <c r="N7" s="30" t="s">
        <v>42</v>
      </c>
      <c r="O7" s="30" t="s">
        <v>44</v>
      </c>
      <c r="P7" s="30" t="s">
        <v>42</v>
      </c>
      <c r="Q7" s="39" t="s">
        <v>42</v>
      </c>
      <c r="R7" s="58" t="str">
        <f t="shared" si="1"/>
        <v>8184</v>
      </c>
      <c r="S7" s="59" t="str">
        <f t="shared" si="6"/>
        <v>1000000110000100</v>
      </c>
      <c r="T7" s="60" t="str">
        <f t="shared" si="2"/>
        <v>10000100</v>
      </c>
      <c r="U7" s="60" t="str">
        <f t="shared" si="3"/>
        <v>10000001</v>
      </c>
      <c r="V7" s="60" t="str">
        <f t="shared" ref="V7:W7" si="8">BIN2HEX(T7,2)</f>
        <v>84</v>
      </c>
      <c r="W7" s="64" t="str">
        <f t="shared" si="8"/>
        <v>81</v>
      </c>
      <c r="X7" s="57">
        <v>2</v>
      </c>
      <c r="Y7" s="57" t="str">
        <f t="shared" si="5"/>
        <v>000010</v>
      </c>
    </row>
    <row r="8" customHeight="1" spans="1:25">
      <c r="A8" s="14" t="s">
        <v>51</v>
      </c>
      <c r="D8" s="4" t="s">
        <v>52</v>
      </c>
      <c r="E8" s="49" t="s">
        <v>39</v>
      </c>
      <c r="F8" s="4" t="str">
        <f>IFERROR(__xludf.DUMMYFUNCTION("CONCATENATE(""0b"", TO_TEXT(Y8))"),"0b000011")</f>
        <v>0b000011</v>
      </c>
      <c r="G8" s="47">
        <f t="shared" si="0"/>
        <v>3</v>
      </c>
      <c r="H8" s="30" t="s">
        <v>40</v>
      </c>
      <c r="I8" s="30" t="s">
        <v>41</v>
      </c>
      <c r="J8" s="30" t="s">
        <v>42</v>
      </c>
      <c r="K8" s="30" t="s">
        <v>42</v>
      </c>
      <c r="L8" s="30" t="s">
        <v>42</v>
      </c>
      <c r="M8" s="30" t="s">
        <v>53</v>
      </c>
      <c r="N8" s="30" t="s">
        <v>42</v>
      </c>
      <c r="O8" s="30" t="s">
        <v>44</v>
      </c>
      <c r="P8" s="30" t="s">
        <v>42</v>
      </c>
      <c r="Q8" s="39" t="s">
        <v>42</v>
      </c>
      <c r="R8" s="58" t="str">
        <f t="shared" si="1"/>
        <v>8024</v>
      </c>
      <c r="S8" s="59" t="str">
        <f t="shared" si="6"/>
        <v>1000000000100100</v>
      </c>
      <c r="T8" s="60" t="str">
        <f t="shared" si="2"/>
        <v>00100100</v>
      </c>
      <c r="U8" s="60" t="str">
        <f t="shared" si="3"/>
        <v>10000000</v>
      </c>
      <c r="V8" s="60" t="str">
        <f t="shared" ref="V8:W8" si="9">BIN2HEX(T8,2)</f>
        <v>24</v>
      </c>
      <c r="W8" s="64" t="str">
        <f t="shared" si="9"/>
        <v>80</v>
      </c>
      <c r="X8" s="57">
        <v>3</v>
      </c>
      <c r="Y8" s="57" t="str">
        <f t="shared" si="5"/>
        <v>000011</v>
      </c>
    </row>
    <row r="9" customHeight="1" spans="1:25">
      <c r="A9" s="14" t="s">
        <v>54</v>
      </c>
      <c r="D9" s="16" t="s">
        <v>52</v>
      </c>
      <c r="E9" s="49" t="s">
        <v>46</v>
      </c>
      <c r="F9" s="4" t="str">
        <f>IFERROR(__xludf.DUMMYFUNCTION("CONCATENATE(""0b"", TO_TEXT(Y9))"),"0b000100")</f>
        <v>0b000100</v>
      </c>
      <c r="G9" s="47">
        <f t="shared" si="0"/>
        <v>4</v>
      </c>
      <c r="H9" s="30" t="s">
        <v>40</v>
      </c>
      <c r="I9" s="30" t="s">
        <v>41</v>
      </c>
      <c r="J9" s="30" t="s">
        <v>42</v>
      </c>
      <c r="K9" s="30" t="s">
        <v>42</v>
      </c>
      <c r="L9" s="30" t="s">
        <v>42</v>
      </c>
      <c r="M9" s="30" t="s">
        <v>55</v>
      </c>
      <c r="N9" s="30" t="s">
        <v>42</v>
      </c>
      <c r="O9" s="30" t="s">
        <v>44</v>
      </c>
      <c r="P9" s="30" t="s">
        <v>42</v>
      </c>
      <c r="Q9" s="39" t="s">
        <v>42</v>
      </c>
      <c r="R9" s="58" t="str">
        <f t="shared" si="1"/>
        <v>8124</v>
      </c>
      <c r="S9" s="59" t="str">
        <f t="shared" si="6"/>
        <v>1000000100100100</v>
      </c>
      <c r="T9" s="60" t="str">
        <f t="shared" si="2"/>
        <v>00100100</v>
      </c>
      <c r="U9" s="60" t="str">
        <f t="shared" si="3"/>
        <v>10000001</v>
      </c>
      <c r="V9" s="60" t="str">
        <f t="shared" ref="V9:W9" si="10">BIN2HEX(T9,2)</f>
        <v>24</v>
      </c>
      <c r="W9" s="64" t="str">
        <f t="shared" si="10"/>
        <v>81</v>
      </c>
      <c r="X9" s="57">
        <v>4</v>
      </c>
      <c r="Y9" s="57" t="str">
        <f t="shared" si="5"/>
        <v>000100</v>
      </c>
    </row>
    <row r="10" customHeight="1" spans="1:25">
      <c r="A10" s="14" t="s">
        <v>56</v>
      </c>
      <c r="D10" s="4" t="s">
        <v>57</v>
      </c>
      <c r="E10" s="49" t="s">
        <v>46</v>
      </c>
      <c r="F10" s="4" t="str">
        <f>IFERROR(__xludf.DUMMYFUNCTION("CONCATENATE(""0b"", TO_TEXT(Y10))"),"0b000101")</f>
        <v>0b000101</v>
      </c>
      <c r="G10" s="47">
        <f t="shared" si="0"/>
        <v>5</v>
      </c>
      <c r="H10" s="30" t="s">
        <v>40</v>
      </c>
      <c r="I10" s="30" t="s">
        <v>41</v>
      </c>
      <c r="J10" s="30" t="s">
        <v>42</v>
      </c>
      <c r="K10" s="30" t="s">
        <v>42</v>
      </c>
      <c r="L10" s="30" t="s">
        <v>42</v>
      </c>
      <c r="M10" s="30" t="s">
        <v>58</v>
      </c>
      <c r="N10" s="30" t="s">
        <v>42</v>
      </c>
      <c r="O10" s="30" t="s">
        <v>44</v>
      </c>
      <c r="P10" s="30" t="s">
        <v>42</v>
      </c>
      <c r="Q10" s="39" t="s">
        <v>42</v>
      </c>
      <c r="R10" s="58" t="str">
        <f t="shared" si="1"/>
        <v>8164</v>
      </c>
      <c r="S10" s="59" t="str">
        <f t="shared" si="6"/>
        <v>1000000101100100</v>
      </c>
      <c r="T10" s="60" t="str">
        <f t="shared" si="2"/>
        <v>01100100</v>
      </c>
      <c r="U10" s="60" t="str">
        <f t="shared" si="3"/>
        <v>10000001</v>
      </c>
      <c r="V10" s="60" t="str">
        <f t="shared" ref="V10:W10" si="11">BIN2HEX(T10,2)</f>
        <v>64</v>
      </c>
      <c r="W10" s="64" t="str">
        <f t="shared" si="11"/>
        <v>81</v>
      </c>
      <c r="X10" s="57">
        <v>5</v>
      </c>
      <c r="Y10" s="57" t="str">
        <f t="shared" si="5"/>
        <v>000101</v>
      </c>
    </row>
    <row r="11" customHeight="1" spans="1:25">
      <c r="A11" s="14" t="s">
        <v>59</v>
      </c>
      <c r="D11" s="4" t="s">
        <v>60</v>
      </c>
      <c r="E11" s="49" t="s">
        <v>39</v>
      </c>
      <c r="F11" s="4" t="str">
        <f>IFERROR(__xludf.DUMMYFUNCTION("CONCATENATE(""0b"", TO_TEXT(Y11))"),"0b000110")</f>
        <v>0b000110</v>
      </c>
      <c r="G11" s="47">
        <f t="shared" si="0"/>
        <v>6</v>
      </c>
      <c r="H11" s="30" t="s">
        <v>40</v>
      </c>
      <c r="I11" s="30" t="s">
        <v>41</v>
      </c>
      <c r="J11" s="30" t="s">
        <v>42</v>
      </c>
      <c r="K11" s="30" t="s">
        <v>42</v>
      </c>
      <c r="L11" s="30" t="s">
        <v>42</v>
      </c>
      <c r="M11" s="30" t="s">
        <v>61</v>
      </c>
      <c r="N11" s="30" t="s">
        <v>42</v>
      </c>
      <c r="O11" s="30" t="s">
        <v>44</v>
      </c>
      <c r="P11" s="30" t="s">
        <v>42</v>
      </c>
      <c r="Q11" s="39" t="s">
        <v>42</v>
      </c>
      <c r="R11" s="58" t="str">
        <f t="shared" si="1"/>
        <v>8044</v>
      </c>
      <c r="S11" s="59" t="str">
        <f t="shared" si="6"/>
        <v>1000000001000100</v>
      </c>
      <c r="T11" s="60" t="str">
        <f t="shared" si="2"/>
        <v>01000100</v>
      </c>
      <c r="U11" s="60" t="str">
        <f t="shared" si="3"/>
        <v>10000000</v>
      </c>
      <c r="V11" s="60" t="str">
        <f t="shared" ref="V11:W11" si="12">BIN2HEX(T11,2)</f>
        <v>44</v>
      </c>
      <c r="W11" s="64" t="str">
        <f t="shared" si="12"/>
        <v>80</v>
      </c>
      <c r="X11" s="57">
        <v>6</v>
      </c>
      <c r="Y11" s="57" t="str">
        <f t="shared" si="5"/>
        <v>000110</v>
      </c>
    </row>
    <row r="12" customHeight="1" spans="1:25">
      <c r="A12" s="14" t="s">
        <v>62</v>
      </c>
      <c r="D12" s="4" t="s">
        <v>63</v>
      </c>
      <c r="E12" s="49" t="s">
        <v>39</v>
      </c>
      <c r="F12" s="4" t="str">
        <f>IFERROR(__xludf.DUMMYFUNCTION("CONCATENATE(""0b"", TO_TEXT(Y12))"),"0b000111")</f>
        <v>0b000111</v>
      </c>
      <c r="G12" s="47">
        <f t="shared" si="0"/>
        <v>7</v>
      </c>
      <c r="H12" s="30" t="s">
        <v>40</v>
      </c>
      <c r="I12" s="30" t="s">
        <v>41</v>
      </c>
      <c r="J12" s="30" t="s">
        <v>42</v>
      </c>
      <c r="K12" s="30" t="s">
        <v>42</v>
      </c>
      <c r="L12" s="30" t="s">
        <v>42</v>
      </c>
      <c r="M12" s="30" t="s">
        <v>64</v>
      </c>
      <c r="N12" s="30" t="s">
        <v>42</v>
      </c>
      <c r="O12" s="30" t="s">
        <v>44</v>
      </c>
      <c r="P12" s="30" t="s">
        <v>42</v>
      </c>
      <c r="Q12" s="39" t="s">
        <v>42</v>
      </c>
      <c r="R12" s="58" t="str">
        <f t="shared" si="1"/>
        <v>8084</v>
      </c>
      <c r="S12" s="59" t="str">
        <f t="shared" si="6"/>
        <v>1000000010000100</v>
      </c>
      <c r="T12" s="60" t="str">
        <f t="shared" si="2"/>
        <v>10000100</v>
      </c>
      <c r="U12" s="60" t="str">
        <f t="shared" si="3"/>
        <v>10000000</v>
      </c>
      <c r="V12" s="60" t="str">
        <f t="shared" ref="V12:W12" si="13">BIN2HEX(T12,2)</f>
        <v>84</v>
      </c>
      <c r="W12" s="64" t="str">
        <f t="shared" si="13"/>
        <v>80</v>
      </c>
      <c r="X12" s="57">
        <v>7</v>
      </c>
      <c r="Y12" s="57" t="str">
        <f t="shared" si="5"/>
        <v>000111</v>
      </c>
    </row>
    <row r="13" customHeight="1" spans="1:25">
      <c r="A13" s="14" t="s">
        <v>65</v>
      </c>
      <c r="D13" s="4" t="s">
        <v>66</v>
      </c>
      <c r="E13" s="49" t="s">
        <v>39</v>
      </c>
      <c r="F13" s="4" t="str">
        <f>IFERROR(__xludf.DUMMYFUNCTION("CONCATENATE(""0b"", TO_TEXT(Y13))"),"0b001000")</f>
        <v>0b001000</v>
      </c>
      <c r="G13" s="47">
        <f t="shared" si="0"/>
        <v>8</v>
      </c>
      <c r="H13" s="30" t="s">
        <v>40</v>
      </c>
      <c r="I13" s="30" t="s">
        <v>41</v>
      </c>
      <c r="J13" s="30" t="s">
        <v>42</v>
      </c>
      <c r="K13" s="30" t="s">
        <v>42</v>
      </c>
      <c r="L13" s="30" t="s">
        <v>42</v>
      </c>
      <c r="M13" s="30" t="s">
        <v>67</v>
      </c>
      <c r="N13" s="30" t="s">
        <v>42</v>
      </c>
      <c r="O13" s="30" t="s">
        <v>44</v>
      </c>
      <c r="P13" s="30" t="s">
        <v>42</v>
      </c>
      <c r="Q13" s="39" t="s">
        <v>42</v>
      </c>
      <c r="R13" s="58" t="str">
        <f t="shared" si="1"/>
        <v>80A4</v>
      </c>
      <c r="S13" s="59" t="str">
        <f t="shared" si="6"/>
        <v>1000000010100100</v>
      </c>
      <c r="T13" s="60" t="str">
        <f t="shared" si="2"/>
        <v>10100100</v>
      </c>
      <c r="U13" s="60" t="str">
        <f t="shared" si="3"/>
        <v>10000000</v>
      </c>
      <c r="V13" s="60" t="str">
        <f t="shared" ref="V13:W13" si="14">BIN2HEX(T13,2)</f>
        <v>A4</v>
      </c>
      <c r="W13" s="64" t="str">
        <f t="shared" si="14"/>
        <v>80</v>
      </c>
      <c r="X13" s="57">
        <v>8</v>
      </c>
      <c r="Y13" s="57" t="str">
        <f t="shared" si="5"/>
        <v>001000</v>
      </c>
    </row>
    <row r="14" customHeight="1" spans="1:25">
      <c r="A14" s="14" t="s">
        <v>68</v>
      </c>
      <c r="D14" s="4" t="s">
        <v>66</v>
      </c>
      <c r="E14" s="49" t="s">
        <v>49</v>
      </c>
      <c r="F14" s="4" t="str">
        <f>IFERROR(__xludf.DUMMYFUNCTION("CONCATENATE(""0b"", TO_TEXT(Y14))"),"0b001001")</f>
        <v>0b001001</v>
      </c>
      <c r="G14" s="47">
        <f t="shared" si="0"/>
        <v>9</v>
      </c>
      <c r="H14" s="30" t="s">
        <v>40</v>
      </c>
      <c r="I14" s="30" t="s">
        <v>41</v>
      </c>
      <c r="J14" s="30" t="s">
        <v>42</v>
      </c>
      <c r="K14" s="30" t="s">
        <v>42</v>
      </c>
      <c r="L14" s="30" t="s">
        <v>42</v>
      </c>
      <c r="M14" s="30" t="s">
        <v>69</v>
      </c>
      <c r="N14" s="30" t="s">
        <v>42</v>
      </c>
      <c r="O14" s="30" t="s">
        <v>44</v>
      </c>
      <c r="P14" s="30" t="s">
        <v>42</v>
      </c>
      <c r="Q14" s="39" t="s">
        <v>42</v>
      </c>
      <c r="R14" s="58" t="str">
        <f t="shared" si="1"/>
        <v>81A4</v>
      </c>
      <c r="S14" s="59" t="str">
        <f t="shared" si="6"/>
        <v>1000000110100100</v>
      </c>
      <c r="T14" s="60" t="str">
        <f t="shared" si="2"/>
        <v>10100100</v>
      </c>
      <c r="U14" s="60" t="str">
        <f t="shared" si="3"/>
        <v>10000001</v>
      </c>
      <c r="V14" s="60" t="str">
        <f t="shared" ref="V14:W14" si="15">BIN2HEX(T14,2)</f>
        <v>A4</v>
      </c>
      <c r="W14" s="64" t="str">
        <f t="shared" si="15"/>
        <v>81</v>
      </c>
      <c r="X14" s="57">
        <v>9</v>
      </c>
      <c r="Y14" s="57" t="str">
        <f t="shared" si="5"/>
        <v>001001</v>
      </c>
    </row>
    <row r="15" customHeight="1" spans="1:25">
      <c r="A15" s="14" t="s">
        <v>70</v>
      </c>
      <c r="D15" s="4" t="s">
        <v>71</v>
      </c>
      <c r="E15" s="49" t="s">
        <v>39</v>
      </c>
      <c r="F15" s="4" t="str">
        <f>IFERROR(__xludf.DUMMYFUNCTION("CONCATENATE(""0b"", TO_TEXT(Y15))"),"0b001010")</f>
        <v>0b001010</v>
      </c>
      <c r="G15" s="47">
        <f t="shared" si="0"/>
        <v>10</v>
      </c>
      <c r="H15" s="30" t="s">
        <v>40</v>
      </c>
      <c r="I15" s="30" t="s">
        <v>41</v>
      </c>
      <c r="J15" s="30" t="s">
        <v>42</v>
      </c>
      <c r="K15" s="30" t="s">
        <v>42</v>
      </c>
      <c r="L15" s="30" t="s">
        <v>42</v>
      </c>
      <c r="M15" s="30" t="s">
        <v>72</v>
      </c>
      <c r="N15" s="30" t="s">
        <v>42</v>
      </c>
      <c r="O15" s="30" t="s">
        <v>44</v>
      </c>
      <c r="P15" s="30" t="s">
        <v>42</v>
      </c>
      <c r="Q15" s="39" t="s">
        <v>42</v>
      </c>
      <c r="R15" s="58" t="str">
        <f t="shared" si="1"/>
        <v>80C4</v>
      </c>
      <c r="S15" s="59" t="str">
        <f t="shared" si="6"/>
        <v>1000000011000100</v>
      </c>
      <c r="T15" s="60" t="str">
        <f t="shared" si="2"/>
        <v>11000100</v>
      </c>
      <c r="U15" s="60" t="str">
        <f t="shared" si="3"/>
        <v>10000000</v>
      </c>
      <c r="V15" s="60" t="str">
        <f t="shared" ref="V15:W15" si="16">BIN2HEX(T15,2)</f>
        <v>C4</v>
      </c>
      <c r="W15" s="64" t="str">
        <f t="shared" si="16"/>
        <v>80</v>
      </c>
      <c r="X15" s="57">
        <v>10</v>
      </c>
      <c r="Y15" s="57" t="str">
        <f t="shared" si="5"/>
        <v>001010</v>
      </c>
    </row>
    <row r="16" customHeight="1" spans="1:25">
      <c r="A16" s="14" t="s">
        <v>73</v>
      </c>
      <c r="D16" s="4" t="s">
        <v>74</v>
      </c>
      <c r="E16" s="49" t="s">
        <v>39</v>
      </c>
      <c r="F16" s="4" t="str">
        <f>IFERROR(__xludf.DUMMYFUNCTION("CONCATENATE(""0b"", TO_TEXT(Y16))"),"0b001011")</f>
        <v>0b001011</v>
      </c>
      <c r="G16" s="47">
        <f t="shared" si="0"/>
        <v>11</v>
      </c>
      <c r="H16" s="30" t="s">
        <v>40</v>
      </c>
      <c r="I16" s="30" t="s">
        <v>41</v>
      </c>
      <c r="J16" s="30" t="s">
        <v>42</v>
      </c>
      <c r="K16" s="30" t="s">
        <v>42</v>
      </c>
      <c r="L16" s="30" t="s">
        <v>42</v>
      </c>
      <c r="M16" s="30" t="s">
        <v>75</v>
      </c>
      <c r="N16" s="30" t="s">
        <v>42</v>
      </c>
      <c r="O16" s="30" t="s">
        <v>44</v>
      </c>
      <c r="P16" s="30" t="s">
        <v>42</v>
      </c>
      <c r="Q16" s="39" t="s">
        <v>42</v>
      </c>
      <c r="R16" s="58" t="str">
        <f t="shared" si="1"/>
        <v>80E4</v>
      </c>
      <c r="S16" s="59" t="str">
        <f t="shared" si="6"/>
        <v>1000000011100100</v>
      </c>
      <c r="T16" s="60" t="str">
        <f t="shared" si="2"/>
        <v>11100100</v>
      </c>
      <c r="U16" s="60" t="str">
        <f t="shared" si="3"/>
        <v>10000000</v>
      </c>
      <c r="V16" s="60" t="str">
        <f t="shared" ref="V16:W16" si="17">BIN2HEX(T16,2)</f>
        <v>E4</v>
      </c>
      <c r="W16" s="64" t="str">
        <f t="shared" si="17"/>
        <v>80</v>
      </c>
      <c r="X16" s="57">
        <v>11</v>
      </c>
      <c r="Y16" s="57" t="str">
        <f t="shared" si="5"/>
        <v>001011</v>
      </c>
    </row>
    <row r="17" customHeight="1" spans="1:25">
      <c r="A17" s="14" t="s">
        <v>76</v>
      </c>
      <c r="B17" s="13" t="s">
        <v>77</v>
      </c>
      <c r="C17" s="4" t="s">
        <v>78</v>
      </c>
      <c r="D17" s="4" t="s">
        <v>38</v>
      </c>
      <c r="E17" s="50"/>
      <c r="F17" s="4" t="str">
        <f>IFERROR(__xludf.DUMMYFUNCTION("CONCATENATE(""0b"", TO_TEXT(Y17))"),"0b001100")</f>
        <v>0b001100</v>
      </c>
      <c r="G17" s="47">
        <f t="shared" si="0"/>
        <v>12</v>
      </c>
      <c r="H17" s="30" t="s">
        <v>40</v>
      </c>
      <c r="I17" s="30" t="s">
        <v>79</v>
      </c>
      <c r="J17" s="30" t="s">
        <v>42</v>
      </c>
      <c r="K17" s="30" t="s">
        <v>42</v>
      </c>
      <c r="L17" s="30" t="s">
        <v>40</v>
      </c>
      <c r="M17" s="30" t="s">
        <v>43</v>
      </c>
      <c r="N17" s="30" t="s">
        <v>42</v>
      </c>
      <c r="O17" s="30" t="s">
        <v>80</v>
      </c>
      <c r="P17" s="30" t="s">
        <v>42</v>
      </c>
      <c r="Q17" s="39" t="s">
        <v>42</v>
      </c>
      <c r="R17" s="58" t="str">
        <f t="shared" si="1"/>
        <v>9208</v>
      </c>
      <c r="S17" s="59" t="str">
        <f t="shared" si="6"/>
        <v>1001001000001000</v>
      </c>
      <c r="T17" s="60" t="str">
        <f t="shared" si="2"/>
        <v>00001000</v>
      </c>
      <c r="U17" s="60" t="str">
        <f t="shared" si="3"/>
        <v>10010010</v>
      </c>
      <c r="V17" s="60" t="str">
        <f t="shared" ref="V17:W17" si="18">BIN2HEX(T17,2)</f>
        <v>08</v>
      </c>
      <c r="W17" s="64" t="str">
        <f t="shared" si="18"/>
        <v>92</v>
      </c>
      <c r="X17" s="57">
        <v>12</v>
      </c>
      <c r="Y17" s="57" t="str">
        <f t="shared" si="5"/>
        <v>001100</v>
      </c>
    </row>
    <row r="18" customHeight="1" spans="1:25">
      <c r="A18" s="14" t="s">
        <v>81</v>
      </c>
      <c r="D18" s="16" t="s">
        <v>52</v>
      </c>
      <c r="E18" s="50"/>
      <c r="F18" s="4" t="str">
        <f>IFERROR(__xludf.DUMMYFUNCTION("CONCATENATE(""0b"", TO_TEXT(Y18))"),"0b001101")</f>
        <v>0b001101</v>
      </c>
      <c r="G18" s="47">
        <f t="shared" si="0"/>
        <v>13</v>
      </c>
      <c r="H18" s="30" t="s">
        <v>40</v>
      </c>
      <c r="I18" s="30" t="s">
        <v>79</v>
      </c>
      <c r="J18" s="30" t="s">
        <v>42</v>
      </c>
      <c r="K18" s="30" t="s">
        <v>42</v>
      </c>
      <c r="L18" s="30" t="s">
        <v>40</v>
      </c>
      <c r="M18" s="30" t="s">
        <v>43</v>
      </c>
      <c r="N18" s="30" t="s">
        <v>42</v>
      </c>
      <c r="O18" s="30" t="s">
        <v>80</v>
      </c>
      <c r="P18" s="30" t="s">
        <v>42</v>
      </c>
      <c r="Q18" s="39" t="s">
        <v>42</v>
      </c>
      <c r="R18" s="58" t="str">
        <f t="shared" si="1"/>
        <v>9208</v>
      </c>
      <c r="S18" s="59" t="str">
        <f t="shared" si="6"/>
        <v>1001001000001000</v>
      </c>
      <c r="T18" s="60" t="str">
        <f t="shared" si="2"/>
        <v>00001000</v>
      </c>
      <c r="U18" s="60" t="str">
        <f t="shared" si="3"/>
        <v>10010010</v>
      </c>
      <c r="V18" s="60" t="str">
        <f t="shared" ref="V18:W18" si="19">BIN2HEX(T18,2)</f>
        <v>08</v>
      </c>
      <c r="W18" s="64" t="str">
        <f t="shared" si="19"/>
        <v>92</v>
      </c>
      <c r="X18" s="57">
        <v>13</v>
      </c>
      <c r="Y18" s="57" t="str">
        <f t="shared" si="5"/>
        <v>001101</v>
      </c>
    </row>
    <row r="19" customHeight="1" spans="1:25">
      <c r="A19" s="14" t="s">
        <v>82</v>
      </c>
      <c r="D19" s="4" t="s">
        <v>60</v>
      </c>
      <c r="E19" s="50"/>
      <c r="F19" s="4" t="str">
        <f>IFERROR(__xludf.DUMMYFUNCTION("CONCATENATE(""0b"", TO_TEXT(Y19))"),"0b001110")</f>
        <v>0b001110</v>
      </c>
      <c r="G19" s="47">
        <f t="shared" si="0"/>
        <v>14</v>
      </c>
      <c r="H19" s="30" t="s">
        <v>40</v>
      </c>
      <c r="I19" s="30" t="s">
        <v>79</v>
      </c>
      <c r="J19" s="30" t="s">
        <v>42</v>
      </c>
      <c r="K19" s="30" t="s">
        <v>42</v>
      </c>
      <c r="L19" s="30" t="s">
        <v>40</v>
      </c>
      <c r="M19" s="30" t="s">
        <v>43</v>
      </c>
      <c r="N19" s="30" t="s">
        <v>42</v>
      </c>
      <c r="O19" s="30" t="s">
        <v>80</v>
      </c>
      <c r="P19" s="30" t="s">
        <v>42</v>
      </c>
      <c r="Q19" s="39" t="s">
        <v>42</v>
      </c>
      <c r="R19" s="58" t="str">
        <f t="shared" si="1"/>
        <v>9208</v>
      </c>
      <c r="S19" s="59" t="str">
        <f t="shared" si="6"/>
        <v>1001001000001000</v>
      </c>
      <c r="T19" s="60" t="str">
        <f t="shared" si="2"/>
        <v>00001000</v>
      </c>
      <c r="U19" s="60" t="str">
        <f t="shared" si="3"/>
        <v>10010010</v>
      </c>
      <c r="V19" s="60" t="str">
        <f t="shared" ref="V19:W19" si="20">BIN2HEX(T19,2)</f>
        <v>08</v>
      </c>
      <c r="W19" s="64" t="str">
        <f t="shared" si="20"/>
        <v>92</v>
      </c>
      <c r="X19" s="57">
        <v>14</v>
      </c>
      <c r="Y19" s="57" t="str">
        <f t="shared" si="5"/>
        <v>001110</v>
      </c>
    </row>
    <row r="20" customHeight="1" spans="1:25">
      <c r="A20" s="14" t="s">
        <v>83</v>
      </c>
      <c r="C20" s="4" t="s">
        <v>84</v>
      </c>
      <c r="D20" s="4" t="s">
        <v>38</v>
      </c>
      <c r="E20" s="50"/>
      <c r="F20" s="4" t="str">
        <f>IFERROR(__xludf.DUMMYFUNCTION("CONCATENATE(""0b"", TO_TEXT(Y20))"),"0b001111")</f>
        <v>0b001111</v>
      </c>
      <c r="G20" s="51">
        <f t="shared" si="0"/>
        <v>15</v>
      </c>
      <c r="H20" s="52" t="s">
        <v>40</v>
      </c>
      <c r="I20" s="31" t="s">
        <v>79</v>
      </c>
      <c r="J20" s="30" t="s">
        <v>42</v>
      </c>
      <c r="K20" s="31" t="s">
        <v>42</v>
      </c>
      <c r="L20" s="31" t="s">
        <v>40</v>
      </c>
      <c r="M20" s="30" t="s">
        <v>43</v>
      </c>
      <c r="N20" s="30" t="s">
        <v>42</v>
      </c>
      <c r="O20" s="31" t="s">
        <v>44</v>
      </c>
      <c r="P20" s="30" t="s">
        <v>42</v>
      </c>
      <c r="Q20" s="39" t="s">
        <v>42</v>
      </c>
      <c r="R20" s="58" t="str">
        <f t="shared" si="1"/>
        <v>9204</v>
      </c>
      <c r="S20" s="59" t="str">
        <f t="shared" si="6"/>
        <v>1001001000000100</v>
      </c>
      <c r="T20" s="60" t="str">
        <f t="shared" si="2"/>
        <v>00000100</v>
      </c>
      <c r="U20" s="60" t="str">
        <f t="shared" si="3"/>
        <v>10010010</v>
      </c>
      <c r="V20" s="60" t="str">
        <f t="shared" ref="V20:W20" si="21">BIN2HEX(T20,2)</f>
        <v>04</v>
      </c>
      <c r="W20" s="64" t="str">
        <f t="shared" si="21"/>
        <v>92</v>
      </c>
      <c r="X20" s="57">
        <v>15</v>
      </c>
      <c r="Y20" s="57" t="str">
        <f t="shared" si="5"/>
        <v>001111</v>
      </c>
    </row>
    <row r="21" customHeight="1" spans="1:25">
      <c r="A21" s="14" t="s">
        <v>85</v>
      </c>
      <c r="D21" s="16" t="s">
        <v>52</v>
      </c>
      <c r="E21" s="49" t="s">
        <v>39</v>
      </c>
      <c r="F21" s="4" t="str">
        <f>IFERROR(__xludf.DUMMYFUNCTION("CONCATENATE(""0b"", TO_TEXT(Y21))"),"0b010000")</f>
        <v>0b010000</v>
      </c>
      <c r="G21" s="47">
        <f t="shared" si="0"/>
        <v>16</v>
      </c>
      <c r="H21" s="30" t="s">
        <v>40</v>
      </c>
      <c r="I21" s="30" t="s">
        <v>79</v>
      </c>
      <c r="J21" s="30" t="s">
        <v>42</v>
      </c>
      <c r="K21" s="30" t="s">
        <v>42</v>
      </c>
      <c r="L21" s="30" t="s">
        <v>40</v>
      </c>
      <c r="M21" s="30" t="s">
        <v>53</v>
      </c>
      <c r="N21" s="30" t="s">
        <v>42</v>
      </c>
      <c r="O21" s="30" t="s">
        <v>44</v>
      </c>
      <c r="P21" s="30" t="s">
        <v>42</v>
      </c>
      <c r="Q21" s="39" t="s">
        <v>42</v>
      </c>
      <c r="R21" s="58" t="str">
        <f t="shared" si="1"/>
        <v>9224</v>
      </c>
      <c r="S21" s="59" t="str">
        <f t="shared" si="6"/>
        <v>1001001000100100</v>
      </c>
      <c r="T21" s="60" t="str">
        <f t="shared" si="2"/>
        <v>00100100</v>
      </c>
      <c r="U21" s="60" t="str">
        <f t="shared" si="3"/>
        <v>10010010</v>
      </c>
      <c r="V21" s="60" t="str">
        <f t="shared" ref="V21:W21" si="22">BIN2HEX(T21,2)</f>
        <v>24</v>
      </c>
      <c r="W21" s="64" t="str">
        <f t="shared" si="22"/>
        <v>92</v>
      </c>
      <c r="X21" s="57">
        <v>16</v>
      </c>
      <c r="Y21" s="57" t="str">
        <f t="shared" si="5"/>
        <v>010000</v>
      </c>
    </row>
    <row r="22" customHeight="1" spans="1:25">
      <c r="A22" s="14" t="s">
        <v>86</v>
      </c>
      <c r="D22" s="4" t="s">
        <v>60</v>
      </c>
      <c r="E22" s="50"/>
      <c r="F22" s="4" t="str">
        <f>IFERROR(__xludf.DUMMYFUNCTION("CONCATENATE(""0b"", TO_TEXT(Y22))"),"0b010001")</f>
        <v>0b010001</v>
      </c>
      <c r="G22" s="47">
        <f t="shared" si="0"/>
        <v>17</v>
      </c>
      <c r="H22" s="30" t="s">
        <v>40</v>
      </c>
      <c r="I22" s="30" t="s">
        <v>79</v>
      </c>
      <c r="J22" s="30" t="s">
        <v>42</v>
      </c>
      <c r="K22" s="30" t="s">
        <v>42</v>
      </c>
      <c r="L22" s="30" t="s">
        <v>40</v>
      </c>
      <c r="M22" s="30" t="s">
        <v>61</v>
      </c>
      <c r="N22" s="30" t="s">
        <v>42</v>
      </c>
      <c r="O22" s="30" t="s">
        <v>44</v>
      </c>
      <c r="P22" s="30" t="s">
        <v>42</v>
      </c>
      <c r="Q22" s="39" t="s">
        <v>42</v>
      </c>
      <c r="R22" s="58" t="str">
        <f t="shared" si="1"/>
        <v>9244</v>
      </c>
      <c r="S22" s="59" t="str">
        <f t="shared" si="6"/>
        <v>1001001001000100</v>
      </c>
      <c r="T22" s="60" t="str">
        <f t="shared" si="2"/>
        <v>01000100</v>
      </c>
      <c r="U22" s="60" t="str">
        <f t="shared" si="3"/>
        <v>10010010</v>
      </c>
      <c r="V22" s="60" t="str">
        <f t="shared" ref="V22:W22" si="23">BIN2HEX(T22,2)</f>
        <v>44</v>
      </c>
      <c r="W22" s="64" t="str">
        <f t="shared" si="23"/>
        <v>92</v>
      </c>
      <c r="X22" s="57">
        <v>17</v>
      </c>
      <c r="Y22" s="57" t="str">
        <f t="shared" si="5"/>
        <v>010001</v>
      </c>
    </row>
    <row r="23" customHeight="1" spans="1:25">
      <c r="A23" s="14" t="s">
        <v>87</v>
      </c>
      <c r="D23" s="16" t="s">
        <v>63</v>
      </c>
      <c r="E23" s="50"/>
      <c r="F23" s="4" t="str">
        <f>IFERROR(__xludf.DUMMYFUNCTION("CONCATENATE(""0b"", TO_TEXT(Y23))"),"0b010010")</f>
        <v>0b010010</v>
      </c>
      <c r="G23" s="47">
        <f t="shared" si="0"/>
        <v>18</v>
      </c>
      <c r="H23" s="30" t="s">
        <v>40</v>
      </c>
      <c r="I23" s="30" t="s">
        <v>79</v>
      </c>
      <c r="J23" s="30" t="s">
        <v>42</v>
      </c>
      <c r="K23" s="30" t="s">
        <v>42</v>
      </c>
      <c r="L23" s="30" t="s">
        <v>40</v>
      </c>
      <c r="M23" s="30" t="s">
        <v>64</v>
      </c>
      <c r="N23" s="30" t="s">
        <v>42</v>
      </c>
      <c r="O23" s="30" t="s">
        <v>44</v>
      </c>
      <c r="P23" s="30" t="s">
        <v>42</v>
      </c>
      <c r="Q23" s="39" t="s">
        <v>42</v>
      </c>
      <c r="R23" s="58" t="str">
        <f t="shared" si="1"/>
        <v>9284</v>
      </c>
      <c r="S23" s="59" t="str">
        <f t="shared" si="6"/>
        <v>1001001010000100</v>
      </c>
      <c r="T23" s="60" t="str">
        <f t="shared" si="2"/>
        <v>10000100</v>
      </c>
      <c r="U23" s="60" t="str">
        <f t="shared" si="3"/>
        <v>10010010</v>
      </c>
      <c r="V23" s="60" t="str">
        <f t="shared" ref="V23:W23" si="24">BIN2HEX(T23,2)</f>
        <v>84</v>
      </c>
      <c r="W23" s="64" t="str">
        <f t="shared" si="24"/>
        <v>92</v>
      </c>
      <c r="X23" s="57">
        <v>18</v>
      </c>
      <c r="Y23" s="57" t="str">
        <f t="shared" si="5"/>
        <v>010010</v>
      </c>
    </row>
    <row r="24" customHeight="1" spans="1:25">
      <c r="A24" s="14" t="s">
        <v>88</v>
      </c>
      <c r="D24" s="4" t="s">
        <v>66</v>
      </c>
      <c r="E24" s="49" t="s">
        <v>39</v>
      </c>
      <c r="F24" s="4" t="str">
        <f>IFERROR(__xludf.DUMMYFUNCTION("CONCATENATE(""0b"", TO_TEXT(Y24))"),"0b010011")</f>
        <v>0b010011</v>
      </c>
      <c r="G24" s="47">
        <f t="shared" si="0"/>
        <v>19</v>
      </c>
      <c r="H24" s="30" t="s">
        <v>40</v>
      </c>
      <c r="I24" s="30" t="s">
        <v>79</v>
      </c>
      <c r="J24" s="30" t="s">
        <v>42</v>
      </c>
      <c r="K24" s="30" t="s">
        <v>42</v>
      </c>
      <c r="L24" s="30" t="s">
        <v>40</v>
      </c>
      <c r="M24" s="30" t="s">
        <v>67</v>
      </c>
      <c r="N24" s="30" t="s">
        <v>42</v>
      </c>
      <c r="O24" s="30" t="s">
        <v>44</v>
      </c>
      <c r="P24" s="30" t="s">
        <v>42</v>
      </c>
      <c r="Q24" s="39" t="s">
        <v>42</v>
      </c>
      <c r="R24" s="58" t="str">
        <f t="shared" si="1"/>
        <v>92A4</v>
      </c>
      <c r="S24" s="59" t="str">
        <f t="shared" si="6"/>
        <v>1001001010100100</v>
      </c>
      <c r="T24" s="60" t="str">
        <f t="shared" si="2"/>
        <v>10100100</v>
      </c>
      <c r="U24" s="60" t="str">
        <f t="shared" si="3"/>
        <v>10010010</v>
      </c>
      <c r="V24" s="60" t="str">
        <f t="shared" ref="V24:W24" si="25">BIN2HEX(T24,2)</f>
        <v>A4</v>
      </c>
      <c r="W24" s="64" t="str">
        <f t="shared" si="25"/>
        <v>92</v>
      </c>
      <c r="X24" s="57">
        <v>19</v>
      </c>
      <c r="Y24" s="57" t="str">
        <f t="shared" si="5"/>
        <v>010011</v>
      </c>
    </row>
    <row r="25" customHeight="1" spans="1:25">
      <c r="A25" s="14" t="s">
        <v>89</v>
      </c>
      <c r="D25" s="4" t="s">
        <v>66</v>
      </c>
      <c r="E25" s="49" t="s">
        <v>49</v>
      </c>
      <c r="F25" s="4" t="str">
        <f>IFERROR(__xludf.DUMMYFUNCTION("CONCATENATE(""0b"", TO_TEXT(Y25))"),"0b010100")</f>
        <v>0b010100</v>
      </c>
      <c r="G25" s="47">
        <f t="shared" si="0"/>
        <v>20</v>
      </c>
      <c r="H25" s="30" t="s">
        <v>40</v>
      </c>
      <c r="I25" s="30" t="s">
        <v>79</v>
      </c>
      <c r="J25" s="30" t="s">
        <v>42</v>
      </c>
      <c r="K25" s="30" t="s">
        <v>42</v>
      </c>
      <c r="L25" s="30" t="s">
        <v>40</v>
      </c>
      <c r="M25" s="30" t="s">
        <v>69</v>
      </c>
      <c r="N25" s="30" t="s">
        <v>42</v>
      </c>
      <c r="O25" s="30" t="s">
        <v>44</v>
      </c>
      <c r="P25" s="30" t="s">
        <v>42</v>
      </c>
      <c r="Q25" s="39" t="s">
        <v>42</v>
      </c>
      <c r="R25" s="58" t="str">
        <f t="shared" si="1"/>
        <v>93A4</v>
      </c>
      <c r="S25" s="59" t="str">
        <f t="shared" si="6"/>
        <v>1001001110100100</v>
      </c>
      <c r="T25" s="60" t="str">
        <f t="shared" si="2"/>
        <v>10100100</v>
      </c>
      <c r="U25" s="60" t="str">
        <f t="shared" si="3"/>
        <v>10010011</v>
      </c>
      <c r="V25" s="60" t="str">
        <f t="shared" ref="V25:W25" si="26">BIN2HEX(T25,2)</f>
        <v>A4</v>
      </c>
      <c r="W25" s="64" t="str">
        <f t="shared" si="26"/>
        <v>93</v>
      </c>
      <c r="X25" s="57">
        <v>20</v>
      </c>
      <c r="Y25" s="57" t="str">
        <f t="shared" si="5"/>
        <v>010100</v>
      </c>
    </row>
    <row r="26" customHeight="1" spans="1:25">
      <c r="A26" s="14" t="s">
        <v>90</v>
      </c>
      <c r="D26" s="4" t="s">
        <v>71</v>
      </c>
      <c r="E26" s="50"/>
      <c r="F26" s="4" t="str">
        <f>IFERROR(__xludf.DUMMYFUNCTION("CONCATENATE(""0b"", TO_TEXT(Y26))"),"0b010101")</f>
        <v>0b010101</v>
      </c>
      <c r="G26" s="47">
        <f t="shared" si="0"/>
        <v>21</v>
      </c>
      <c r="H26" s="30" t="s">
        <v>40</v>
      </c>
      <c r="I26" s="30" t="s">
        <v>79</v>
      </c>
      <c r="J26" s="30" t="s">
        <v>42</v>
      </c>
      <c r="K26" s="30" t="s">
        <v>42</v>
      </c>
      <c r="L26" s="30" t="s">
        <v>40</v>
      </c>
      <c r="M26" s="30" t="s">
        <v>72</v>
      </c>
      <c r="N26" s="30" t="s">
        <v>42</v>
      </c>
      <c r="O26" s="30" t="s">
        <v>44</v>
      </c>
      <c r="P26" s="30" t="s">
        <v>42</v>
      </c>
      <c r="Q26" s="39" t="s">
        <v>42</v>
      </c>
      <c r="R26" s="58" t="str">
        <f t="shared" si="1"/>
        <v>92C4</v>
      </c>
      <c r="S26" s="59" t="str">
        <f t="shared" si="6"/>
        <v>1001001011000100</v>
      </c>
      <c r="T26" s="60" t="str">
        <f t="shared" si="2"/>
        <v>11000100</v>
      </c>
      <c r="U26" s="60" t="str">
        <f t="shared" si="3"/>
        <v>10010010</v>
      </c>
      <c r="V26" s="60" t="str">
        <f t="shared" ref="V26:W26" si="27">BIN2HEX(T26,2)</f>
        <v>C4</v>
      </c>
      <c r="W26" s="64" t="str">
        <f t="shared" si="27"/>
        <v>92</v>
      </c>
      <c r="X26" s="57">
        <v>21</v>
      </c>
      <c r="Y26" s="57" t="str">
        <f t="shared" si="5"/>
        <v>010101</v>
      </c>
    </row>
    <row r="27" customHeight="1" spans="1:25">
      <c r="A27" s="14" t="s">
        <v>91</v>
      </c>
      <c r="D27" s="4" t="s">
        <v>74</v>
      </c>
      <c r="E27" s="50"/>
      <c r="F27" s="4" t="str">
        <f>IFERROR(__xludf.DUMMYFUNCTION("CONCATENATE(""0b"", TO_TEXT(Y27))"),"0b010110")</f>
        <v>0b010110</v>
      </c>
      <c r="G27" s="47">
        <f t="shared" si="0"/>
        <v>22</v>
      </c>
      <c r="H27" s="30" t="s">
        <v>40</v>
      </c>
      <c r="I27" s="30" t="s">
        <v>79</v>
      </c>
      <c r="J27" s="30" t="s">
        <v>42</v>
      </c>
      <c r="K27" s="30" t="s">
        <v>42</v>
      </c>
      <c r="L27" s="30" t="s">
        <v>40</v>
      </c>
      <c r="M27" s="30" t="s">
        <v>75</v>
      </c>
      <c r="N27" s="30" t="s">
        <v>42</v>
      </c>
      <c r="O27" s="30" t="s">
        <v>44</v>
      </c>
      <c r="P27" s="30" t="s">
        <v>42</v>
      </c>
      <c r="Q27" s="39" t="s">
        <v>42</v>
      </c>
      <c r="R27" s="58" t="str">
        <f t="shared" si="1"/>
        <v>92E4</v>
      </c>
      <c r="S27" s="59" t="str">
        <f t="shared" si="6"/>
        <v>1001001011100100</v>
      </c>
      <c r="T27" s="60" t="str">
        <f t="shared" si="2"/>
        <v>11100100</v>
      </c>
      <c r="U27" s="60" t="str">
        <f t="shared" si="3"/>
        <v>10010010</v>
      </c>
      <c r="V27" s="60" t="str">
        <f t="shared" ref="V27:W27" si="28">BIN2HEX(T27,2)</f>
        <v>E4</v>
      </c>
      <c r="W27" s="64" t="str">
        <f t="shared" si="28"/>
        <v>92</v>
      </c>
      <c r="X27" s="57">
        <v>22</v>
      </c>
      <c r="Y27" s="57" t="str">
        <f t="shared" si="5"/>
        <v>010110</v>
      </c>
    </row>
    <row r="28" customHeight="1" spans="1:25">
      <c r="A28" s="14" t="s">
        <v>92</v>
      </c>
      <c r="B28" s="13" t="s">
        <v>93</v>
      </c>
      <c r="C28" s="4" t="s">
        <v>94</v>
      </c>
      <c r="D28" s="4" t="s">
        <v>38</v>
      </c>
      <c r="E28" s="50"/>
      <c r="F28" s="4" t="str">
        <f>IFERROR(__xludf.DUMMYFUNCTION("CONCATENATE(""0b"", TO_TEXT(Y28))"),"0b010111")</f>
        <v>0b010111</v>
      </c>
      <c r="G28" s="47">
        <f t="shared" si="0"/>
        <v>23</v>
      </c>
      <c r="H28" s="30" t="s">
        <v>42</v>
      </c>
      <c r="I28" s="30" t="s">
        <v>95</v>
      </c>
      <c r="J28" s="30" t="s">
        <v>42</v>
      </c>
      <c r="K28" s="30" t="s">
        <v>42</v>
      </c>
      <c r="L28" s="30" t="s">
        <v>40</v>
      </c>
      <c r="M28" s="30" t="s">
        <v>43</v>
      </c>
      <c r="N28" s="30" t="s">
        <v>40</v>
      </c>
      <c r="O28" s="30" t="s">
        <v>96</v>
      </c>
      <c r="P28" s="30" t="s">
        <v>42</v>
      </c>
      <c r="Q28" s="39" t="s">
        <v>42</v>
      </c>
      <c r="R28" s="58" t="str">
        <f t="shared" si="1"/>
        <v>2210</v>
      </c>
      <c r="S28" s="59" t="str">
        <f t="shared" si="6"/>
        <v>0010001000010000</v>
      </c>
      <c r="T28" s="60" t="str">
        <f t="shared" si="2"/>
        <v>00010000</v>
      </c>
      <c r="U28" s="60" t="str">
        <f t="shared" si="3"/>
        <v>00100010</v>
      </c>
      <c r="V28" s="60" t="str">
        <f t="shared" ref="V28:W28" si="29">BIN2HEX(T28,2)</f>
        <v>10</v>
      </c>
      <c r="W28" s="64" t="str">
        <f t="shared" si="29"/>
        <v>22</v>
      </c>
      <c r="X28" s="57">
        <v>23</v>
      </c>
      <c r="Y28" s="57" t="str">
        <f t="shared" si="5"/>
        <v>010111</v>
      </c>
    </row>
    <row r="29" customHeight="1" spans="1:25">
      <c r="A29" s="14" t="s">
        <v>97</v>
      </c>
      <c r="D29" s="16" t="s">
        <v>52</v>
      </c>
      <c r="E29" s="50"/>
      <c r="F29" s="4" t="str">
        <f>IFERROR(__xludf.DUMMYFUNCTION("CONCATENATE(""0b"", TO_TEXT(Y29))"),"0b011000")</f>
        <v>0b011000</v>
      </c>
      <c r="G29" s="47">
        <f t="shared" si="0"/>
        <v>24</v>
      </c>
      <c r="H29" s="30" t="s">
        <v>42</v>
      </c>
      <c r="I29" s="30" t="s">
        <v>95</v>
      </c>
      <c r="J29" s="30" t="s">
        <v>42</v>
      </c>
      <c r="K29" s="30" t="s">
        <v>42</v>
      </c>
      <c r="L29" s="30" t="s">
        <v>40</v>
      </c>
      <c r="M29" s="30" t="s">
        <v>43</v>
      </c>
      <c r="N29" s="30" t="s">
        <v>40</v>
      </c>
      <c r="O29" s="30" t="s">
        <v>96</v>
      </c>
      <c r="P29" s="30" t="s">
        <v>42</v>
      </c>
      <c r="Q29" s="39" t="s">
        <v>42</v>
      </c>
      <c r="R29" s="58" t="str">
        <f t="shared" si="1"/>
        <v>2210</v>
      </c>
      <c r="S29" s="59" t="str">
        <f t="shared" si="6"/>
        <v>0010001000010000</v>
      </c>
      <c r="T29" s="60" t="str">
        <f t="shared" si="2"/>
        <v>00010000</v>
      </c>
      <c r="U29" s="60" t="str">
        <f t="shared" si="3"/>
        <v>00100010</v>
      </c>
      <c r="V29" s="60" t="str">
        <f t="shared" ref="V29:W29" si="30">BIN2HEX(T29,2)</f>
        <v>10</v>
      </c>
      <c r="W29" s="64" t="str">
        <f t="shared" si="30"/>
        <v>22</v>
      </c>
      <c r="X29" s="57">
        <v>24</v>
      </c>
      <c r="Y29" s="57" t="str">
        <f t="shared" si="5"/>
        <v>011000</v>
      </c>
    </row>
    <row r="30" customHeight="1" spans="1:25">
      <c r="A30" s="14" t="s">
        <v>98</v>
      </c>
      <c r="D30" s="4" t="s">
        <v>60</v>
      </c>
      <c r="E30" s="50"/>
      <c r="F30" s="4" t="str">
        <f>IFERROR(__xludf.DUMMYFUNCTION("CONCATENATE(""0b"", TO_TEXT(Y30))"),"0b011001")</f>
        <v>0b011001</v>
      </c>
      <c r="G30" s="47">
        <f t="shared" si="0"/>
        <v>25</v>
      </c>
      <c r="H30" s="30" t="s">
        <v>42</v>
      </c>
      <c r="I30" s="30" t="s">
        <v>95</v>
      </c>
      <c r="J30" s="30" t="s">
        <v>42</v>
      </c>
      <c r="K30" s="30" t="s">
        <v>42</v>
      </c>
      <c r="L30" s="30" t="s">
        <v>40</v>
      </c>
      <c r="M30" s="30" t="s">
        <v>43</v>
      </c>
      <c r="N30" s="30" t="s">
        <v>40</v>
      </c>
      <c r="O30" s="30" t="s">
        <v>96</v>
      </c>
      <c r="P30" s="30" t="s">
        <v>42</v>
      </c>
      <c r="Q30" s="39" t="s">
        <v>42</v>
      </c>
      <c r="R30" s="58" t="str">
        <f t="shared" si="1"/>
        <v>2210</v>
      </c>
      <c r="S30" s="59" t="str">
        <f t="shared" si="6"/>
        <v>0010001000010000</v>
      </c>
      <c r="T30" s="60" t="str">
        <f t="shared" si="2"/>
        <v>00010000</v>
      </c>
      <c r="U30" s="60" t="str">
        <f t="shared" si="3"/>
        <v>00100010</v>
      </c>
      <c r="V30" s="60" t="str">
        <f t="shared" ref="V30:W30" si="31">BIN2HEX(T30,2)</f>
        <v>10</v>
      </c>
      <c r="W30" s="64" t="str">
        <f t="shared" si="31"/>
        <v>22</v>
      </c>
      <c r="X30" s="57">
        <v>25</v>
      </c>
      <c r="Y30" s="57" t="str">
        <f t="shared" si="5"/>
        <v>011001</v>
      </c>
    </row>
    <row r="31" customHeight="1" spans="1:25">
      <c r="A31" s="14" t="s">
        <v>99</v>
      </c>
      <c r="B31" s="13" t="s">
        <v>100</v>
      </c>
      <c r="C31" s="4" t="s">
        <v>101</v>
      </c>
      <c r="D31" s="4" t="s">
        <v>38</v>
      </c>
      <c r="E31" s="50"/>
      <c r="F31" s="4" t="str">
        <f>IFERROR(__xludf.DUMMYFUNCTION("CONCATENATE(""0b"", TO_TEXT(Y31))"),"0b011010")</f>
        <v>0b011010</v>
      </c>
      <c r="G31" s="47">
        <f t="shared" si="0"/>
        <v>26</v>
      </c>
      <c r="H31" s="30" t="s">
        <v>42</v>
      </c>
      <c r="I31" s="30" t="s">
        <v>102</v>
      </c>
      <c r="J31" s="30" t="s">
        <v>42</v>
      </c>
      <c r="K31" s="30" t="s">
        <v>40</v>
      </c>
      <c r="L31" s="30" t="s">
        <v>40</v>
      </c>
      <c r="M31" s="30" t="s">
        <v>43</v>
      </c>
      <c r="N31" s="30" t="s">
        <v>42</v>
      </c>
      <c r="O31" s="30" t="s">
        <v>96</v>
      </c>
      <c r="P31" s="30" t="s">
        <v>42</v>
      </c>
      <c r="Q31" s="39" t="s">
        <v>42</v>
      </c>
      <c r="R31" s="58" t="str">
        <f t="shared" si="1"/>
        <v>3600</v>
      </c>
      <c r="S31" s="59" t="str">
        <f t="shared" si="6"/>
        <v>0011011000000000</v>
      </c>
      <c r="T31" s="60" t="str">
        <f t="shared" si="2"/>
        <v>00000000</v>
      </c>
      <c r="U31" s="60" t="str">
        <f t="shared" si="3"/>
        <v>00110110</v>
      </c>
      <c r="V31" s="60" t="str">
        <f t="shared" ref="V31:W31" si="32">BIN2HEX(T31,2)</f>
        <v>00</v>
      </c>
      <c r="W31" s="64" t="str">
        <f t="shared" si="32"/>
        <v>36</v>
      </c>
      <c r="X31" s="57">
        <v>26</v>
      </c>
      <c r="Y31" s="57" t="str">
        <f t="shared" si="5"/>
        <v>011010</v>
      </c>
    </row>
    <row r="32" customHeight="1" spans="1:25">
      <c r="A32" s="14" t="s">
        <v>103</v>
      </c>
      <c r="D32" s="16" t="s">
        <v>52</v>
      </c>
      <c r="E32" s="50"/>
      <c r="F32" s="4" t="str">
        <f>IFERROR(__xludf.DUMMYFUNCTION("CONCATENATE(""0b"", TO_TEXT(Y32))"),"0b011011")</f>
        <v>0b011011</v>
      </c>
      <c r="G32" s="47">
        <f t="shared" si="0"/>
        <v>27</v>
      </c>
      <c r="H32" s="30" t="s">
        <v>42</v>
      </c>
      <c r="I32" s="30" t="s">
        <v>102</v>
      </c>
      <c r="J32" s="30" t="s">
        <v>42</v>
      </c>
      <c r="K32" s="30" t="s">
        <v>40</v>
      </c>
      <c r="L32" s="30" t="s">
        <v>40</v>
      </c>
      <c r="M32" s="30" t="s">
        <v>43</v>
      </c>
      <c r="N32" s="30" t="s">
        <v>42</v>
      </c>
      <c r="O32" s="30" t="s">
        <v>96</v>
      </c>
      <c r="P32" s="30" t="s">
        <v>42</v>
      </c>
      <c r="Q32" s="39" t="s">
        <v>42</v>
      </c>
      <c r="R32" s="58" t="str">
        <f t="shared" si="1"/>
        <v>3600</v>
      </c>
      <c r="S32" s="59" t="str">
        <f t="shared" si="6"/>
        <v>0011011000000000</v>
      </c>
      <c r="T32" s="60" t="str">
        <f t="shared" si="2"/>
        <v>00000000</v>
      </c>
      <c r="U32" s="60" t="str">
        <f t="shared" si="3"/>
        <v>00110110</v>
      </c>
      <c r="V32" s="60" t="str">
        <f t="shared" ref="V32:W32" si="33">BIN2HEX(T32,2)</f>
        <v>00</v>
      </c>
      <c r="W32" s="64" t="str">
        <f t="shared" si="33"/>
        <v>36</v>
      </c>
      <c r="X32" s="57">
        <v>27</v>
      </c>
      <c r="Y32" s="57" t="str">
        <f t="shared" si="5"/>
        <v>011011</v>
      </c>
    </row>
    <row r="33" customHeight="1" spans="1:25">
      <c r="A33" s="14" t="s">
        <v>104</v>
      </c>
      <c r="D33" s="16" t="s">
        <v>63</v>
      </c>
      <c r="E33" s="50"/>
      <c r="F33" s="4" t="str">
        <f>IFERROR(__xludf.DUMMYFUNCTION("CONCATENATE(""0b"", TO_TEXT(Y33))"),"0b011100")</f>
        <v>0b011100</v>
      </c>
      <c r="G33" s="47">
        <f t="shared" si="0"/>
        <v>28</v>
      </c>
      <c r="H33" s="30" t="s">
        <v>42</v>
      </c>
      <c r="I33" s="30" t="s">
        <v>102</v>
      </c>
      <c r="J33" s="30" t="s">
        <v>42</v>
      </c>
      <c r="K33" s="30" t="s">
        <v>40</v>
      </c>
      <c r="L33" s="30" t="s">
        <v>40</v>
      </c>
      <c r="M33" s="30" t="s">
        <v>43</v>
      </c>
      <c r="N33" s="30" t="s">
        <v>42</v>
      </c>
      <c r="O33" s="30" t="s">
        <v>96</v>
      </c>
      <c r="P33" s="30" t="s">
        <v>42</v>
      </c>
      <c r="Q33" s="39" t="s">
        <v>42</v>
      </c>
      <c r="R33" s="58" t="str">
        <f t="shared" si="1"/>
        <v>3600</v>
      </c>
      <c r="S33" s="59" t="str">
        <f t="shared" si="6"/>
        <v>0011011000000000</v>
      </c>
      <c r="T33" s="60" t="str">
        <f t="shared" si="2"/>
        <v>00000000</v>
      </c>
      <c r="U33" s="60" t="str">
        <f t="shared" si="3"/>
        <v>00110110</v>
      </c>
      <c r="V33" s="60" t="str">
        <f t="shared" ref="V33:W33" si="34">BIN2HEX(T33,2)</f>
        <v>00</v>
      </c>
      <c r="W33" s="64" t="str">
        <f t="shared" si="34"/>
        <v>36</v>
      </c>
      <c r="X33" s="57">
        <v>28</v>
      </c>
      <c r="Y33" s="57" t="str">
        <f t="shared" si="5"/>
        <v>011100</v>
      </c>
    </row>
    <row r="34" customHeight="1" spans="1:25">
      <c r="A34" s="14" t="s">
        <v>105</v>
      </c>
      <c r="D34" s="4" t="s">
        <v>66</v>
      </c>
      <c r="E34" s="50"/>
      <c r="F34" s="4" t="str">
        <f>IFERROR(__xludf.DUMMYFUNCTION("CONCATENATE(""0b"", TO_TEXT(Y34))"),"0b011101")</f>
        <v>0b011101</v>
      </c>
      <c r="G34" s="47">
        <f t="shared" si="0"/>
        <v>29</v>
      </c>
      <c r="H34" s="30" t="s">
        <v>42</v>
      </c>
      <c r="I34" s="30" t="s">
        <v>102</v>
      </c>
      <c r="J34" s="30" t="s">
        <v>42</v>
      </c>
      <c r="K34" s="30" t="s">
        <v>40</v>
      </c>
      <c r="L34" s="30" t="s">
        <v>40</v>
      </c>
      <c r="M34" s="30" t="s">
        <v>43</v>
      </c>
      <c r="N34" s="30" t="s">
        <v>42</v>
      </c>
      <c r="O34" s="30" t="s">
        <v>96</v>
      </c>
      <c r="P34" s="30" t="s">
        <v>42</v>
      </c>
      <c r="Q34" s="39" t="s">
        <v>42</v>
      </c>
      <c r="R34" s="58" t="str">
        <f t="shared" si="1"/>
        <v>3600</v>
      </c>
      <c r="S34" s="59" t="str">
        <f t="shared" si="6"/>
        <v>0011011000000000</v>
      </c>
      <c r="T34" s="60" t="str">
        <f t="shared" si="2"/>
        <v>00000000</v>
      </c>
      <c r="U34" s="60" t="str">
        <f t="shared" si="3"/>
        <v>00110110</v>
      </c>
      <c r="V34" s="60" t="str">
        <f t="shared" ref="V34:W34" si="35">BIN2HEX(T34,2)</f>
        <v>00</v>
      </c>
      <c r="W34" s="64" t="str">
        <f t="shared" si="35"/>
        <v>36</v>
      </c>
      <c r="X34" s="57">
        <v>29</v>
      </c>
      <c r="Y34" s="57" t="str">
        <f t="shared" si="5"/>
        <v>011101</v>
      </c>
    </row>
    <row r="35" customHeight="1" spans="1:25">
      <c r="A35" s="14" t="s">
        <v>106</v>
      </c>
      <c r="D35" s="4" t="s">
        <v>71</v>
      </c>
      <c r="E35" s="50"/>
      <c r="F35" s="4" t="str">
        <f>IFERROR(__xludf.DUMMYFUNCTION("CONCATENATE(""0b"", TO_TEXT(Y35))"),"0b011110")</f>
        <v>0b011110</v>
      </c>
      <c r="G35" s="47">
        <f t="shared" si="0"/>
        <v>30</v>
      </c>
      <c r="H35" s="30" t="s">
        <v>42</v>
      </c>
      <c r="I35" s="30" t="s">
        <v>102</v>
      </c>
      <c r="J35" s="30" t="s">
        <v>40</v>
      </c>
      <c r="K35" s="30" t="s">
        <v>40</v>
      </c>
      <c r="L35" s="30" t="s">
        <v>40</v>
      </c>
      <c r="M35" s="30" t="s">
        <v>43</v>
      </c>
      <c r="N35" s="30" t="s">
        <v>42</v>
      </c>
      <c r="O35" s="30" t="s">
        <v>96</v>
      </c>
      <c r="P35" s="30" t="s">
        <v>42</v>
      </c>
      <c r="Q35" s="39" t="s">
        <v>42</v>
      </c>
      <c r="R35" s="58" t="str">
        <f t="shared" si="1"/>
        <v>3E00</v>
      </c>
      <c r="S35" s="59" t="str">
        <f t="shared" si="6"/>
        <v>0011111000000000</v>
      </c>
      <c r="T35" s="60" t="str">
        <f t="shared" si="2"/>
        <v>00000000</v>
      </c>
      <c r="U35" s="60" t="str">
        <f t="shared" si="3"/>
        <v>00111110</v>
      </c>
      <c r="V35" s="60" t="str">
        <f t="shared" ref="V35:W35" si="36">BIN2HEX(T35,2)</f>
        <v>00</v>
      </c>
      <c r="W35" s="64" t="str">
        <f t="shared" si="36"/>
        <v>3E</v>
      </c>
      <c r="X35" s="57">
        <v>30</v>
      </c>
      <c r="Y35" s="57" t="str">
        <f t="shared" si="5"/>
        <v>011110</v>
      </c>
    </row>
    <row r="36" customHeight="1" spans="1:25">
      <c r="A36" s="14" t="s">
        <v>107</v>
      </c>
      <c r="D36" s="4" t="s">
        <v>74</v>
      </c>
      <c r="E36" s="50"/>
      <c r="F36" s="4" t="str">
        <f>IFERROR(__xludf.DUMMYFUNCTION("CONCATENATE(""0b"", TO_TEXT(Y36))"),"0b011111")</f>
        <v>0b011111</v>
      </c>
      <c r="G36" s="47">
        <f t="shared" si="0"/>
        <v>31</v>
      </c>
      <c r="H36" s="30" t="s">
        <v>42</v>
      </c>
      <c r="I36" s="30" t="s">
        <v>102</v>
      </c>
      <c r="J36" s="30" t="s">
        <v>40</v>
      </c>
      <c r="K36" s="30" t="s">
        <v>40</v>
      </c>
      <c r="L36" s="30" t="s">
        <v>40</v>
      </c>
      <c r="M36" s="30" t="s">
        <v>43</v>
      </c>
      <c r="N36" s="30" t="s">
        <v>42</v>
      </c>
      <c r="O36" s="30" t="s">
        <v>96</v>
      </c>
      <c r="P36" s="30" t="s">
        <v>42</v>
      </c>
      <c r="Q36" s="39" t="s">
        <v>42</v>
      </c>
      <c r="R36" s="58" t="str">
        <f t="shared" si="1"/>
        <v>3E00</v>
      </c>
      <c r="S36" s="59" t="str">
        <f t="shared" si="6"/>
        <v>0011111000000000</v>
      </c>
      <c r="T36" s="60" t="str">
        <f t="shared" si="2"/>
        <v>00000000</v>
      </c>
      <c r="U36" s="60" t="str">
        <f t="shared" si="3"/>
        <v>00111110</v>
      </c>
      <c r="V36" s="60" t="str">
        <f t="shared" ref="V36:W36" si="37">BIN2HEX(T36,2)</f>
        <v>00</v>
      </c>
      <c r="W36" s="64" t="str">
        <f t="shared" si="37"/>
        <v>3E</v>
      </c>
      <c r="X36" s="57">
        <v>31</v>
      </c>
      <c r="Y36" s="57" t="str">
        <f t="shared" si="5"/>
        <v>011111</v>
      </c>
    </row>
    <row r="37" customHeight="1" spans="1:25">
      <c r="A37" s="14" t="s">
        <v>108</v>
      </c>
      <c r="B37" s="13" t="s">
        <v>109</v>
      </c>
      <c r="C37" s="18" t="s">
        <v>110</v>
      </c>
      <c r="D37" s="42"/>
      <c r="E37" s="50"/>
      <c r="F37" s="4" t="str">
        <f>IFERROR(__xludf.DUMMYFUNCTION("CONCATENATE(""0b"", TO_TEXT(Y37))"),"0b100000")</f>
        <v>0b100000</v>
      </c>
      <c r="G37" s="47">
        <f t="shared" si="0"/>
        <v>32</v>
      </c>
      <c r="H37" s="30" t="s">
        <v>40</v>
      </c>
      <c r="I37" s="30" t="s">
        <v>111</v>
      </c>
      <c r="J37" s="30" t="s">
        <v>42</v>
      </c>
      <c r="K37" s="30" t="s">
        <v>40</v>
      </c>
      <c r="L37" s="30" t="s">
        <v>40</v>
      </c>
      <c r="M37" s="30" t="s">
        <v>43</v>
      </c>
      <c r="N37" s="30" t="s">
        <v>42</v>
      </c>
      <c r="O37" s="30" t="s">
        <v>44</v>
      </c>
      <c r="P37" s="30" t="s">
        <v>42</v>
      </c>
      <c r="Q37" s="39" t="s">
        <v>42</v>
      </c>
      <c r="R37" s="58" t="str">
        <f t="shared" si="1"/>
        <v>D604</v>
      </c>
      <c r="S37" s="59" t="str">
        <f t="shared" si="6"/>
        <v>1101011000000100</v>
      </c>
      <c r="T37" s="60" t="str">
        <f t="shared" si="2"/>
        <v>00000100</v>
      </c>
      <c r="U37" s="60" t="str">
        <f t="shared" si="3"/>
        <v>11010110</v>
      </c>
      <c r="V37" s="60" t="str">
        <f t="shared" ref="V37:W37" si="38">BIN2HEX(T37,2)</f>
        <v>04</v>
      </c>
      <c r="W37" s="64" t="str">
        <f t="shared" si="38"/>
        <v>D6</v>
      </c>
      <c r="X37" s="57">
        <v>32</v>
      </c>
      <c r="Y37" s="57" t="str">
        <f t="shared" si="5"/>
        <v>100000</v>
      </c>
    </row>
    <row r="38" customHeight="1" spans="1:25">
      <c r="A38" s="14" t="s">
        <v>112</v>
      </c>
      <c r="C38" s="18" t="s">
        <v>113</v>
      </c>
      <c r="D38" s="42"/>
      <c r="E38" s="50"/>
      <c r="F38" s="4" t="str">
        <f>IFERROR(__xludf.DUMMYFUNCTION("CONCATENATE(""0b"", TO_TEXT(Y38))"),"0b100001")</f>
        <v>0b100001</v>
      </c>
      <c r="G38" s="47">
        <f t="shared" si="0"/>
        <v>33</v>
      </c>
      <c r="H38" s="30" t="s">
        <v>40</v>
      </c>
      <c r="I38" s="30" t="s">
        <v>111</v>
      </c>
      <c r="J38" s="30" t="s">
        <v>42</v>
      </c>
      <c r="K38" s="30" t="s">
        <v>42</v>
      </c>
      <c r="L38" s="30" t="s">
        <v>40</v>
      </c>
      <c r="M38" s="30" t="s">
        <v>114</v>
      </c>
      <c r="N38" s="30" t="s">
        <v>42</v>
      </c>
      <c r="O38" s="30" t="s">
        <v>44</v>
      </c>
      <c r="P38" s="30" t="s">
        <v>42</v>
      </c>
      <c r="Q38" s="39" t="s">
        <v>42</v>
      </c>
      <c r="R38" s="58" t="str">
        <f t="shared" si="1"/>
        <v>D3E4</v>
      </c>
      <c r="S38" s="59" t="str">
        <f t="shared" si="6"/>
        <v>1101001111100100</v>
      </c>
      <c r="T38" s="60" t="str">
        <f t="shared" si="2"/>
        <v>11100100</v>
      </c>
      <c r="U38" s="60" t="str">
        <f t="shared" si="3"/>
        <v>11010011</v>
      </c>
      <c r="V38" s="60" t="str">
        <f t="shared" ref="V38:W38" si="39">BIN2HEX(T38,2)</f>
        <v>E4</v>
      </c>
      <c r="W38" s="64" t="str">
        <f t="shared" si="39"/>
        <v>D3</v>
      </c>
      <c r="X38" s="57">
        <v>33</v>
      </c>
      <c r="Y38" s="57" t="str">
        <f t="shared" si="5"/>
        <v>100001</v>
      </c>
    </row>
    <row r="39" customHeight="1" spans="1:25">
      <c r="A39" s="14" t="s">
        <v>115</v>
      </c>
      <c r="B39" s="13" t="s">
        <v>116</v>
      </c>
      <c r="C39" s="4" t="s">
        <v>117</v>
      </c>
      <c r="D39" s="42"/>
      <c r="E39" s="50"/>
      <c r="F39" s="4" t="str">
        <f>IFERROR(__xludf.DUMMYFUNCTION("CONCATENATE(""0b"", TO_TEXT(Y39))"),"0b100010")</f>
        <v>0b100010</v>
      </c>
      <c r="G39" s="47">
        <f t="shared" si="0"/>
        <v>34</v>
      </c>
      <c r="H39" s="30" t="s">
        <v>40</v>
      </c>
      <c r="I39" s="30" t="s">
        <v>118</v>
      </c>
      <c r="J39" s="30" t="s">
        <v>42</v>
      </c>
      <c r="K39" s="30" t="s">
        <v>40</v>
      </c>
      <c r="L39" s="30" t="s">
        <v>40</v>
      </c>
      <c r="M39" s="30" t="s">
        <v>43</v>
      </c>
      <c r="N39" s="30" t="s">
        <v>42</v>
      </c>
      <c r="O39" s="30" t="s">
        <v>119</v>
      </c>
      <c r="P39" s="30" t="s">
        <v>42</v>
      </c>
      <c r="Q39" s="39" t="s">
        <v>42</v>
      </c>
      <c r="R39" s="58" t="str">
        <f t="shared" si="1"/>
        <v>C60C</v>
      </c>
      <c r="S39" s="59" t="str">
        <f t="shared" si="6"/>
        <v>1100011000001100</v>
      </c>
      <c r="T39" s="60" t="str">
        <f t="shared" si="2"/>
        <v>00001100</v>
      </c>
      <c r="U39" s="60" t="str">
        <f t="shared" si="3"/>
        <v>11000110</v>
      </c>
      <c r="V39" s="60" t="str">
        <f t="shared" ref="V39:W39" si="40">BIN2HEX(T39,2)</f>
        <v>0C</v>
      </c>
      <c r="W39" s="64" t="str">
        <f t="shared" si="40"/>
        <v>C6</v>
      </c>
      <c r="X39" s="57">
        <v>34</v>
      </c>
      <c r="Y39" s="57" t="str">
        <f t="shared" si="5"/>
        <v>100010</v>
      </c>
    </row>
    <row r="40" customHeight="1" spans="1:25">
      <c r="A40" s="14" t="s">
        <v>120</v>
      </c>
      <c r="B40" s="13" t="s">
        <v>77</v>
      </c>
      <c r="C40" s="4" t="s">
        <v>121</v>
      </c>
      <c r="D40" s="4" t="s">
        <v>38</v>
      </c>
      <c r="E40" s="50"/>
      <c r="F40" s="4" t="str">
        <f>IFERROR(__xludf.DUMMYFUNCTION("CONCATENATE(""0b"", TO_TEXT(Y40))"),"0b100011")</f>
        <v>0b100011</v>
      </c>
      <c r="G40" s="47">
        <f t="shared" si="0"/>
        <v>35</v>
      </c>
      <c r="H40" s="30" t="s">
        <v>40</v>
      </c>
      <c r="I40" s="30" t="s">
        <v>79</v>
      </c>
      <c r="J40" s="30" t="s">
        <v>42</v>
      </c>
      <c r="K40" s="30" t="s">
        <v>42</v>
      </c>
      <c r="L40" s="30" t="s">
        <v>40</v>
      </c>
      <c r="M40" s="30" t="s">
        <v>43</v>
      </c>
      <c r="N40" s="30" t="s">
        <v>42</v>
      </c>
      <c r="O40" s="30" t="s">
        <v>119</v>
      </c>
      <c r="P40" s="30" t="s">
        <v>42</v>
      </c>
      <c r="Q40" s="39" t="s">
        <v>42</v>
      </c>
      <c r="R40" s="58" t="str">
        <f t="shared" si="1"/>
        <v>920C</v>
      </c>
      <c r="S40" s="59" t="str">
        <f t="shared" si="6"/>
        <v>1001001000001100</v>
      </c>
      <c r="T40" s="60" t="str">
        <f t="shared" si="2"/>
        <v>00001100</v>
      </c>
      <c r="U40" s="60" t="str">
        <f t="shared" si="3"/>
        <v>10010010</v>
      </c>
      <c r="V40" s="60" t="str">
        <f t="shared" ref="V40:W40" si="41">BIN2HEX(T40,2)</f>
        <v>0C</v>
      </c>
      <c r="W40" s="64" t="str">
        <f t="shared" si="41"/>
        <v>92</v>
      </c>
      <c r="X40" s="57">
        <v>35</v>
      </c>
      <c r="Y40" s="57" t="str">
        <f t="shared" si="5"/>
        <v>100011</v>
      </c>
    </row>
    <row r="41" customHeight="1" spans="1:25">
      <c r="A41" s="14" t="s">
        <v>122</v>
      </c>
      <c r="B41" s="13" t="s">
        <v>123</v>
      </c>
      <c r="C41" s="4" t="s">
        <v>124</v>
      </c>
      <c r="D41" s="16" t="s">
        <v>52</v>
      </c>
      <c r="E41" s="50"/>
      <c r="F41" s="4" t="str">
        <f>IFERROR(__xludf.DUMMYFUNCTION("CONCATENATE(""0b"", TO_TEXT(Y41))"),"0b100100")</f>
        <v>0b100100</v>
      </c>
      <c r="G41" s="47">
        <f t="shared" si="0"/>
        <v>36</v>
      </c>
      <c r="H41" s="30" t="s">
        <v>40</v>
      </c>
      <c r="I41" s="30" t="s">
        <v>41</v>
      </c>
      <c r="J41" s="30" t="s">
        <v>42</v>
      </c>
      <c r="K41" s="30" t="s">
        <v>42</v>
      </c>
      <c r="L41" s="30" t="s">
        <v>42</v>
      </c>
      <c r="M41" s="30" t="s">
        <v>43</v>
      </c>
      <c r="N41" s="30" t="s">
        <v>42</v>
      </c>
      <c r="O41" s="30" t="s">
        <v>96</v>
      </c>
      <c r="P41" s="30" t="s">
        <v>42</v>
      </c>
      <c r="Q41" s="39" t="s">
        <v>40</v>
      </c>
      <c r="R41" s="58" t="str">
        <f t="shared" si="1"/>
        <v>8001</v>
      </c>
      <c r="S41" s="59" t="str">
        <f t="shared" si="6"/>
        <v>1000000000000001</v>
      </c>
      <c r="T41" s="60" t="str">
        <f t="shared" si="2"/>
        <v>00000001</v>
      </c>
      <c r="U41" s="60" t="str">
        <f t="shared" si="3"/>
        <v>10000000</v>
      </c>
      <c r="V41" s="60" t="str">
        <f t="shared" ref="V41:W41" si="42">BIN2HEX(T41,2)</f>
        <v>01</v>
      </c>
      <c r="W41" s="64" t="str">
        <f t="shared" si="42"/>
        <v>80</v>
      </c>
      <c r="X41" s="57">
        <v>36</v>
      </c>
      <c r="Y41" s="57" t="str">
        <f t="shared" si="5"/>
        <v>100100</v>
      </c>
    </row>
    <row r="42" customHeight="1" spans="1:25">
      <c r="A42" s="20" t="s">
        <v>125</v>
      </c>
      <c r="B42" s="21"/>
      <c r="C42" s="21"/>
      <c r="D42" s="7" t="s">
        <v>66</v>
      </c>
      <c r="E42" s="53"/>
      <c r="F42" s="7" t="str">
        <f>IFERROR(__xludf.DUMMYFUNCTION("CONCATENATE(""0b"", TO_TEXT(Y42))"),"0b100101")</f>
        <v>0b100101</v>
      </c>
      <c r="G42" s="54">
        <f t="shared" si="0"/>
        <v>37</v>
      </c>
      <c r="H42" s="33" t="s">
        <v>40</v>
      </c>
      <c r="I42" s="33" t="s">
        <v>126</v>
      </c>
      <c r="J42" s="33" t="s">
        <v>42</v>
      </c>
      <c r="K42" s="33" t="s">
        <v>42</v>
      </c>
      <c r="L42" s="33" t="s">
        <v>42</v>
      </c>
      <c r="M42" s="33" t="s">
        <v>43</v>
      </c>
      <c r="N42" s="33" t="s">
        <v>42</v>
      </c>
      <c r="O42" s="33" t="s">
        <v>96</v>
      </c>
      <c r="P42" s="33" t="s">
        <v>40</v>
      </c>
      <c r="Q42" s="40" t="s">
        <v>40</v>
      </c>
      <c r="R42" s="61" t="str">
        <f t="shared" si="1"/>
        <v>E003</v>
      </c>
      <c r="S42" s="59" t="str">
        <f t="shared" si="6"/>
        <v>1110000000000011</v>
      </c>
      <c r="T42" s="62" t="str">
        <f t="shared" si="2"/>
        <v>00000011</v>
      </c>
      <c r="U42" s="60" t="str">
        <f t="shared" si="3"/>
        <v>11100000</v>
      </c>
      <c r="V42" s="62" t="str">
        <f t="shared" ref="V42:W42" si="43">BIN2HEX(T42,2)</f>
        <v>03</v>
      </c>
      <c r="W42" s="64" t="str">
        <f t="shared" si="43"/>
        <v>E0</v>
      </c>
      <c r="X42" s="57">
        <v>37</v>
      </c>
      <c r="Y42" s="57" t="str">
        <f t="shared" si="5"/>
        <v>100101</v>
      </c>
    </row>
  </sheetData>
  <mergeCells count="18">
    <mergeCell ref="B1:E1"/>
    <mergeCell ref="F1:G1"/>
    <mergeCell ref="H1:Q1"/>
    <mergeCell ref="S1:Y1"/>
    <mergeCell ref="H2:Q2"/>
    <mergeCell ref="A1:A2"/>
    <mergeCell ref="B5:B16"/>
    <mergeCell ref="B17:B27"/>
    <mergeCell ref="B28:B30"/>
    <mergeCell ref="B31:B36"/>
    <mergeCell ref="B37:B38"/>
    <mergeCell ref="B41:B42"/>
    <mergeCell ref="C5:C16"/>
    <mergeCell ref="C17:C19"/>
    <mergeCell ref="C20:C27"/>
    <mergeCell ref="C28:C30"/>
    <mergeCell ref="C31:C36"/>
    <mergeCell ref="C41:C42"/>
  </mergeCells>
  <conditionalFormatting sqref="A1:A2">
    <cfRule type="notContainsBlanks" dxfId="0" priority="1">
      <formula>LEN(TRIM(A1))&gt;0</formula>
    </cfRule>
  </conditionalFormatting>
  <dataValidations count="7">
    <dataValidation type="custom" allowBlank="1" sqref="O42 O5:O16 O17:O19 O21:O30 O31:O41">
      <formula1>AND(EQ(LEN(TO_TEXT(O5)),2),REGEXMATCH(TO_TEXT(O5),"[0-1]{2}"))</formula1>
    </dataValidation>
    <dataValidation type="custom" allowBlank="1" sqref="M42 M5:M16 M17:M19 M20:M27 M28:M30 M31:M33 M34:M36 M37:M41">
      <formula1>AND(EQ(LEN(TO_TEXT(M5)),4),REGEXMATCH(TO_TEXT(M5),"[0-1]{4}"))</formula1>
    </dataValidation>
    <dataValidation type="custom" allowBlank="1" sqref="O20">
      <formula1>AND(EQ(LEN(TO_TEXT(O20)),2),REGEXMATCH(TO_TEXT(O20),"[X0-1]{2}"))</formula1>
    </dataValidation>
    <dataValidation type="custom" allowBlank="1" sqref="K20:L20">
      <formula1>AND(EQ(LEN(TO_TEXT(K20)),1),REGEXMATCH(TO_TEXT(K20),"[0-1X]{1}"))</formula1>
    </dataValidation>
    <dataValidation type="custom" allowBlank="1" sqref="J5:L5 J20 J42:L42 N42 P42:Q42 H6:H22 H23:H40 H41:H42 J6:J19 J21:J41 K6:K19 K21:K41 L6:L19 L21:L27 L28:L30 L31:L33 L34:L36 L37:L41 N5:N19 N20:N38 N39:N41 P5:Q19 P20:Q41">
      <formula1>AND(EQ(LEN(TO_TEXT(H5)),1),REGEXMATCH(TO_TEXT(H5),"[0-1]{1}"))</formula1>
    </dataValidation>
    <dataValidation type="custom" allowBlank="1" sqref="I5 I20 I6:I16 I17:I19 I21:I27 I28:I30 I31:I32 I33:I36 I37:I38 I39:I42">
      <formula1>AND(EQ(LEN(TO_TEXT(I5)),3),REGEXMATCH(TO_TEXT(I5),"[0-1]{3}"))</formula1>
    </dataValidation>
    <dataValidation type="custom" allowBlank="1" showInputMessage="1" prompt="䱀̡" sqref="H5">
      <formula1>AND(EQ(LEN(TO_TEXT(H5)),1),REGEXMATCH(TO_TEXT(H5),"[0-1]{1}"))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5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5" sqref="B5:B16"/>
    </sheetView>
  </sheetViews>
  <sheetFormatPr defaultColWidth="12.6333333333333" defaultRowHeight="15.75" customHeight="1"/>
  <cols>
    <col min="1" max="1" width="15.75" customWidth="1"/>
    <col min="2" max="2" width="7.25" customWidth="1"/>
    <col min="3" max="3" width="9.88333333333333" customWidth="1"/>
    <col min="6" max="7" width="6.5" customWidth="1"/>
    <col min="8" max="18" width="12.3833333333333" customWidth="1"/>
  </cols>
  <sheetData>
    <row r="1" customHeight="1" spans="1:18">
      <c r="A1" s="10"/>
      <c r="B1" s="11" t="s">
        <v>1</v>
      </c>
      <c r="F1" s="11" t="s">
        <v>127</v>
      </c>
      <c r="G1" s="22"/>
      <c r="H1" s="23" t="s">
        <v>3</v>
      </c>
      <c r="R1" s="36"/>
    </row>
    <row r="2" customHeight="1" spans="1:18">
      <c r="A2" s="10"/>
      <c r="B2" s="11"/>
      <c r="C2" s="11"/>
      <c r="D2" s="11"/>
      <c r="E2" s="11"/>
      <c r="F2" s="11"/>
      <c r="G2" s="24"/>
      <c r="H2" s="25" t="s">
        <v>6</v>
      </c>
      <c r="R2" s="36"/>
    </row>
    <row r="3" customHeight="1" spans="1:18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128</v>
      </c>
      <c r="G3" s="26" t="s">
        <v>129</v>
      </c>
      <c r="H3" s="27" t="s">
        <v>130</v>
      </c>
      <c r="I3" s="27" t="s">
        <v>14</v>
      </c>
      <c r="J3" s="27" t="s">
        <v>15</v>
      </c>
      <c r="K3" s="27" t="s">
        <v>16</v>
      </c>
      <c r="L3" s="27" t="s">
        <v>17</v>
      </c>
      <c r="M3" s="27" t="s">
        <v>18</v>
      </c>
      <c r="N3" s="27" t="s">
        <v>19</v>
      </c>
      <c r="O3" s="27" t="s">
        <v>20</v>
      </c>
      <c r="P3" s="27" t="s">
        <v>21</v>
      </c>
      <c r="Q3" s="27" t="s">
        <v>22</v>
      </c>
      <c r="R3" s="37" t="s">
        <v>23</v>
      </c>
    </row>
    <row r="4" customHeight="1" spans="1:18">
      <c r="A4" s="12"/>
      <c r="B4" s="13"/>
      <c r="C4" s="13"/>
      <c r="D4" s="13"/>
      <c r="E4" s="13"/>
      <c r="F4" s="13"/>
      <c r="G4" s="26"/>
      <c r="H4" s="28" t="s">
        <v>31</v>
      </c>
      <c r="I4" s="28" t="s">
        <v>31</v>
      </c>
      <c r="J4" s="35" t="s">
        <v>32</v>
      </c>
      <c r="K4" s="35" t="s">
        <v>31</v>
      </c>
      <c r="L4" s="35" t="s">
        <v>31</v>
      </c>
      <c r="M4" s="35" t="s">
        <v>31</v>
      </c>
      <c r="N4" s="35" t="s">
        <v>33</v>
      </c>
      <c r="O4" s="35" t="s">
        <v>31</v>
      </c>
      <c r="P4" s="35" t="s">
        <v>34</v>
      </c>
      <c r="Q4" s="35" t="s">
        <v>31</v>
      </c>
      <c r="R4" s="38" t="s">
        <v>31</v>
      </c>
    </row>
    <row r="5" customHeight="1" spans="1:18">
      <c r="A5" s="14" t="s">
        <v>35</v>
      </c>
      <c r="B5" s="13" t="s">
        <v>36</v>
      </c>
      <c r="C5" s="15" t="s">
        <v>37</v>
      </c>
      <c r="D5" s="4" t="s">
        <v>38</v>
      </c>
      <c r="E5" s="4" t="s">
        <v>39</v>
      </c>
      <c r="F5" s="19"/>
      <c r="G5" s="29"/>
      <c r="H5" s="30"/>
      <c r="I5" s="30"/>
      <c r="J5" s="30"/>
      <c r="K5" s="30"/>
      <c r="L5" s="30"/>
      <c r="M5" s="30"/>
      <c r="N5" s="30"/>
      <c r="O5" s="30"/>
      <c r="P5" s="30"/>
      <c r="Q5" s="30"/>
      <c r="R5" s="39"/>
    </row>
    <row r="6" customHeight="1" spans="1:18">
      <c r="A6" s="14" t="s">
        <v>45</v>
      </c>
      <c r="D6" s="4" t="s">
        <v>38</v>
      </c>
      <c r="E6" s="4" t="s">
        <v>46</v>
      </c>
      <c r="F6" s="19"/>
      <c r="G6" s="29"/>
      <c r="H6" s="30"/>
      <c r="I6" s="30"/>
      <c r="J6" s="30"/>
      <c r="K6" s="30"/>
      <c r="L6" s="30"/>
      <c r="M6" s="30"/>
      <c r="N6" s="30"/>
      <c r="O6" s="30"/>
      <c r="P6" s="30"/>
      <c r="Q6" s="30"/>
      <c r="R6" s="39"/>
    </row>
    <row r="7" customHeight="1" spans="1:18">
      <c r="A7" s="14" t="s">
        <v>48</v>
      </c>
      <c r="D7" s="4" t="s">
        <v>38</v>
      </c>
      <c r="E7" s="4" t="s">
        <v>49</v>
      </c>
      <c r="F7" s="19"/>
      <c r="G7" s="29"/>
      <c r="H7" s="30"/>
      <c r="I7" s="30"/>
      <c r="J7" s="30"/>
      <c r="K7" s="30"/>
      <c r="L7" s="30"/>
      <c r="M7" s="30"/>
      <c r="N7" s="30"/>
      <c r="O7" s="30"/>
      <c r="P7" s="30"/>
      <c r="Q7" s="30"/>
      <c r="R7" s="39"/>
    </row>
    <row r="8" customHeight="1" spans="1:18">
      <c r="A8" s="14" t="s">
        <v>51</v>
      </c>
      <c r="D8" s="4" t="s">
        <v>52</v>
      </c>
      <c r="E8" s="4" t="s">
        <v>39</v>
      </c>
      <c r="F8" s="19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9"/>
    </row>
    <row r="9" customHeight="1" spans="1:18">
      <c r="A9" s="14" t="s">
        <v>54</v>
      </c>
      <c r="D9" s="16" t="s">
        <v>52</v>
      </c>
      <c r="E9" s="4" t="s">
        <v>46</v>
      </c>
      <c r="F9" s="19"/>
      <c r="G9" s="29"/>
      <c r="H9" s="30"/>
      <c r="I9" s="30"/>
      <c r="J9" s="30"/>
      <c r="K9" s="30"/>
      <c r="L9" s="30"/>
      <c r="M9" s="30"/>
      <c r="N9" s="30"/>
      <c r="O9" s="30"/>
      <c r="P9" s="30"/>
      <c r="Q9" s="30"/>
      <c r="R9" s="39"/>
    </row>
    <row r="10" customHeight="1" spans="1:18">
      <c r="A10" s="14" t="s">
        <v>56</v>
      </c>
      <c r="D10" s="4" t="s">
        <v>57</v>
      </c>
      <c r="E10" s="4" t="s">
        <v>46</v>
      </c>
      <c r="F10" s="19"/>
      <c r="G10" s="2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9"/>
    </row>
    <row r="11" customHeight="1" spans="1:18">
      <c r="A11" s="14" t="s">
        <v>59</v>
      </c>
      <c r="D11" s="4" t="s">
        <v>60</v>
      </c>
      <c r="E11" s="4" t="s">
        <v>39</v>
      </c>
      <c r="F11" s="19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9"/>
    </row>
    <row r="12" customHeight="1" spans="1:18">
      <c r="A12" s="14" t="s">
        <v>62</v>
      </c>
      <c r="D12" s="4" t="s">
        <v>63</v>
      </c>
      <c r="E12" s="4" t="s">
        <v>39</v>
      </c>
      <c r="F12" s="19"/>
      <c r="G12" s="29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9"/>
    </row>
    <row r="13" customHeight="1" spans="1:18">
      <c r="A13" s="14" t="s">
        <v>65</v>
      </c>
      <c r="D13" s="4" t="s">
        <v>66</v>
      </c>
      <c r="E13" s="4" t="s">
        <v>39</v>
      </c>
      <c r="F13" s="19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9"/>
    </row>
    <row r="14" customHeight="1" spans="1:18">
      <c r="A14" s="14" t="s">
        <v>68</v>
      </c>
      <c r="D14" s="4" t="s">
        <v>66</v>
      </c>
      <c r="E14" s="4" t="s">
        <v>49</v>
      </c>
      <c r="F14" s="19"/>
      <c r="G14" s="29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9"/>
    </row>
    <row r="15" customHeight="1" spans="1:18">
      <c r="A15" s="14" t="s">
        <v>70</v>
      </c>
      <c r="D15" s="4" t="s">
        <v>71</v>
      </c>
      <c r="E15" s="4" t="s">
        <v>39</v>
      </c>
      <c r="F15" s="19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9"/>
    </row>
    <row r="16" customHeight="1" spans="1:18">
      <c r="A16" s="14" t="s">
        <v>73</v>
      </c>
      <c r="D16" s="4" t="s">
        <v>74</v>
      </c>
      <c r="E16" s="4" t="s">
        <v>39</v>
      </c>
      <c r="F16" s="19"/>
      <c r="G16" s="2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9"/>
    </row>
    <row r="17" customHeight="1" spans="1:18">
      <c r="A17" s="14" t="s">
        <v>76</v>
      </c>
      <c r="B17" s="13" t="s">
        <v>77</v>
      </c>
      <c r="C17" s="4" t="s">
        <v>78</v>
      </c>
      <c r="D17" s="4" t="s">
        <v>38</v>
      </c>
      <c r="E17" s="19"/>
      <c r="F17" s="19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9"/>
    </row>
    <row r="18" customHeight="1" spans="1:18">
      <c r="A18" s="14" t="s">
        <v>81</v>
      </c>
      <c r="D18" s="16" t="s">
        <v>52</v>
      </c>
      <c r="E18" s="19"/>
      <c r="F18" s="19"/>
      <c r="G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9"/>
    </row>
    <row r="19" customHeight="1" spans="1:18">
      <c r="A19" s="14" t="s">
        <v>82</v>
      </c>
      <c r="D19" s="4" t="s">
        <v>60</v>
      </c>
      <c r="E19" s="19"/>
      <c r="F19" s="19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9"/>
    </row>
    <row r="20" customHeight="1" spans="1:18">
      <c r="A20" s="14" t="s">
        <v>83</v>
      </c>
      <c r="C20" s="4" t="s">
        <v>84</v>
      </c>
      <c r="D20" s="4" t="s">
        <v>38</v>
      </c>
      <c r="E20" s="19"/>
      <c r="F20" s="19"/>
      <c r="G20" s="29"/>
      <c r="H20" s="31" t="s">
        <v>42</v>
      </c>
      <c r="I20" s="30" t="s">
        <v>40</v>
      </c>
      <c r="J20" s="31" t="s">
        <v>79</v>
      </c>
      <c r="K20" s="30" t="s">
        <v>131</v>
      </c>
      <c r="L20" s="31" t="s">
        <v>42</v>
      </c>
      <c r="M20" s="31" t="s">
        <v>40</v>
      </c>
      <c r="N20" s="30" t="s">
        <v>43</v>
      </c>
      <c r="O20" s="30" t="s">
        <v>42</v>
      </c>
      <c r="P20" s="31" t="s">
        <v>44</v>
      </c>
      <c r="Q20" s="30" t="s">
        <v>131</v>
      </c>
      <c r="R20" s="39" t="s">
        <v>42</v>
      </c>
    </row>
    <row r="21" customHeight="1" spans="1:18">
      <c r="A21" s="14" t="s">
        <v>85</v>
      </c>
      <c r="D21" s="16" t="s">
        <v>52</v>
      </c>
      <c r="E21" s="4" t="s">
        <v>39</v>
      </c>
      <c r="F21" s="19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9"/>
    </row>
    <row r="22" customHeight="1" spans="1:18">
      <c r="A22" s="14" t="s">
        <v>86</v>
      </c>
      <c r="D22" s="4" t="s">
        <v>60</v>
      </c>
      <c r="E22" s="19"/>
      <c r="F22" s="19"/>
      <c r="G22" s="2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9"/>
    </row>
    <row r="23" customHeight="1" spans="1:18">
      <c r="A23" s="14" t="s">
        <v>87</v>
      </c>
      <c r="D23" s="16" t="s">
        <v>63</v>
      </c>
      <c r="E23" s="19"/>
      <c r="F23" s="19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9"/>
    </row>
    <row r="24" customHeight="1" spans="1:18">
      <c r="A24" s="14" t="s">
        <v>88</v>
      </c>
      <c r="D24" s="4" t="s">
        <v>66</v>
      </c>
      <c r="E24" s="4" t="s">
        <v>39</v>
      </c>
      <c r="F24" s="19"/>
      <c r="G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9"/>
    </row>
    <row r="25" customHeight="1" spans="1:18">
      <c r="A25" s="14" t="s">
        <v>89</v>
      </c>
      <c r="D25" s="4" t="s">
        <v>66</v>
      </c>
      <c r="E25" s="4" t="s">
        <v>49</v>
      </c>
      <c r="F25" s="19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9"/>
    </row>
    <row r="26" customHeight="1" spans="1:18">
      <c r="A26" s="14" t="s">
        <v>90</v>
      </c>
      <c r="D26" s="4" t="s">
        <v>71</v>
      </c>
      <c r="E26" s="19"/>
      <c r="F26" s="19"/>
      <c r="G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9"/>
    </row>
    <row r="27" customHeight="1" spans="1:18">
      <c r="A27" s="14" t="s">
        <v>91</v>
      </c>
      <c r="D27" s="4" t="s">
        <v>74</v>
      </c>
      <c r="E27" s="19"/>
      <c r="F27" s="19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9"/>
    </row>
    <row r="28" customHeight="1" spans="1:18">
      <c r="A28" s="14" t="s">
        <v>92</v>
      </c>
      <c r="B28" s="13" t="s">
        <v>93</v>
      </c>
      <c r="C28" s="4" t="s">
        <v>94</v>
      </c>
      <c r="D28" s="4" t="s">
        <v>38</v>
      </c>
      <c r="E28" s="19"/>
      <c r="F28" s="19"/>
      <c r="G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9"/>
    </row>
    <row r="29" customHeight="1" spans="1:18">
      <c r="A29" s="14" t="s">
        <v>97</v>
      </c>
      <c r="D29" s="16" t="s">
        <v>52</v>
      </c>
      <c r="E29" s="19"/>
      <c r="F29" s="19"/>
      <c r="G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9"/>
    </row>
    <row r="30" customHeight="1" spans="1:18">
      <c r="A30" s="14" t="s">
        <v>98</v>
      </c>
      <c r="D30" s="4" t="s">
        <v>60</v>
      </c>
      <c r="E30" s="19"/>
      <c r="F30" s="19"/>
      <c r="G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9"/>
    </row>
    <row r="31" customHeight="1" spans="1:18">
      <c r="A31" s="14" t="s">
        <v>99</v>
      </c>
      <c r="B31" s="13" t="s">
        <v>100</v>
      </c>
      <c r="C31" s="4" t="s">
        <v>101</v>
      </c>
      <c r="D31" s="4" t="s">
        <v>38</v>
      </c>
      <c r="E31" s="19"/>
      <c r="F31" s="4">
        <v>0</v>
      </c>
      <c r="G31" s="32">
        <v>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9"/>
    </row>
    <row r="32" customHeight="1" spans="5:18">
      <c r="E32" s="19"/>
      <c r="F32" s="4">
        <v>1</v>
      </c>
      <c r="G32" s="32">
        <v>0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9"/>
    </row>
    <row r="33" customHeight="1" spans="5:18">
      <c r="E33" s="19"/>
      <c r="F33" s="4">
        <v>0</v>
      </c>
      <c r="G33" s="32">
        <v>1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9"/>
    </row>
    <row r="34" customHeight="1" spans="1:18">
      <c r="A34" s="14" t="s">
        <v>103</v>
      </c>
      <c r="D34" s="17" t="s">
        <v>52</v>
      </c>
      <c r="E34" s="19"/>
      <c r="F34" s="4">
        <v>0</v>
      </c>
      <c r="G34" s="32">
        <v>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9"/>
    </row>
    <row r="35" customHeight="1" spans="5:18">
      <c r="E35" s="19"/>
      <c r="F35" s="4">
        <v>1</v>
      </c>
      <c r="G35" s="32"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9"/>
    </row>
    <row r="36" customHeight="1" spans="5:18">
      <c r="E36" s="19"/>
      <c r="F36" s="4">
        <v>0</v>
      </c>
      <c r="G36" s="32">
        <v>1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9"/>
    </row>
    <row r="37" customHeight="1" spans="1:18">
      <c r="A37" s="14" t="s">
        <v>104</v>
      </c>
      <c r="D37" s="17" t="s">
        <v>63</v>
      </c>
      <c r="E37" s="19"/>
      <c r="F37" s="4">
        <v>0</v>
      </c>
      <c r="G37" s="32">
        <v>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9"/>
    </row>
    <row r="38" customHeight="1" spans="5:18">
      <c r="E38" s="19"/>
      <c r="F38" s="4">
        <v>1</v>
      </c>
      <c r="G38" s="32">
        <v>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9"/>
    </row>
    <row r="39" customHeight="1" spans="5:18">
      <c r="E39" s="19"/>
      <c r="F39" s="4">
        <v>0</v>
      </c>
      <c r="G39" s="32">
        <v>1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9"/>
    </row>
    <row r="40" customHeight="1" spans="1:18">
      <c r="A40" s="14" t="s">
        <v>105</v>
      </c>
      <c r="D40" s="4" t="s">
        <v>66</v>
      </c>
      <c r="E40" s="19"/>
      <c r="F40" s="4">
        <v>0</v>
      </c>
      <c r="G40" s="32">
        <v>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9"/>
    </row>
    <row r="41" customHeight="1" spans="5:18">
      <c r="E41" s="19"/>
      <c r="F41" s="4">
        <v>1</v>
      </c>
      <c r="G41" s="32">
        <v>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9"/>
    </row>
    <row r="42" customHeight="1" spans="5:18">
      <c r="E42" s="19"/>
      <c r="F42" s="4">
        <v>0</v>
      </c>
      <c r="G42" s="32">
        <v>1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9"/>
    </row>
    <row r="43" customHeight="1" spans="1:18">
      <c r="A43" s="14" t="s">
        <v>106</v>
      </c>
      <c r="D43" s="4" t="s">
        <v>71</v>
      </c>
      <c r="E43" s="19"/>
      <c r="F43" s="4">
        <v>0</v>
      </c>
      <c r="G43" s="32">
        <v>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9"/>
    </row>
    <row r="44" customHeight="1" spans="5:18">
      <c r="E44" s="19"/>
      <c r="F44" s="4">
        <v>1</v>
      </c>
      <c r="G44" s="32">
        <v>0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9"/>
    </row>
    <row r="45" customHeight="1" spans="5:18">
      <c r="E45" s="19"/>
      <c r="F45" s="4">
        <v>0</v>
      </c>
      <c r="G45" s="32">
        <v>1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9"/>
    </row>
    <row r="46" customHeight="1" spans="1:18">
      <c r="A46" s="14" t="s">
        <v>107</v>
      </c>
      <c r="D46" s="4" t="s">
        <v>74</v>
      </c>
      <c r="E46" s="19"/>
      <c r="F46" s="4">
        <v>0</v>
      </c>
      <c r="G46" s="32">
        <v>0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9"/>
    </row>
    <row r="47" customHeight="1" spans="5:18">
      <c r="E47" s="19"/>
      <c r="F47" s="4">
        <v>1</v>
      </c>
      <c r="G47" s="32">
        <v>0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9"/>
    </row>
    <row r="48" customHeight="1" spans="5:18">
      <c r="E48" s="19"/>
      <c r="F48" s="4">
        <v>0</v>
      </c>
      <c r="G48" s="32">
        <v>1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9"/>
    </row>
    <row r="49" customHeight="1" spans="1:18">
      <c r="A49" s="14" t="s">
        <v>108</v>
      </c>
      <c r="B49" s="13" t="s">
        <v>109</v>
      </c>
      <c r="C49" s="18" t="s">
        <v>110</v>
      </c>
      <c r="D49" s="19"/>
      <c r="E49" s="19"/>
      <c r="F49" s="19"/>
      <c r="G49" s="29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9"/>
    </row>
    <row r="50" customHeight="1" spans="1:18">
      <c r="A50" s="14" t="s">
        <v>112</v>
      </c>
      <c r="C50" s="18" t="s">
        <v>113</v>
      </c>
      <c r="D50" s="19"/>
      <c r="E50" s="19"/>
      <c r="F50" s="19"/>
      <c r="G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9"/>
    </row>
    <row r="51" customHeight="1" spans="1:18">
      <c r="A51" s="14" t="s">
        <v>115</v>
      </c>
      <c r="B51" s="13" t="s">
        <v>116</v>
      </c>
      <c r="C51" s="4" t="s">
        <v>117</v>
      </c>
      <c r="D51" s="19"/>
      <c r="E51" s="19"/>
      <c r="F51" s="19"/>
      <c r="G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9"/>
    </row>
    <row r="52" customHeight="1" spans="1:18">
      <c r="A52" s="14" t="s">
        <v>120</v>
      </c>
      <c r="B52" s="13" t="s">
        <v>77</v>
      </c>
      <c r="C52" s="4" t="s">
        <v>121</v>
      </c>
      <c r="D52" s="4" t="s">
        <v>38</v>
      </c>
      <c r="E52" s="19"/>
      <c r="F52" s="19"/>
      <c r="G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9"/>
    </row>
    <row r="53" customHeight="1" spans="1:18">
      <c r="A53" s="14" t="s">
        <v>122</v>
      </c>
      <c r="C53" s="4" t="s">
        <v>124</v>
      </c>
      <c r="D53" s="16" t="s">
        <v>52</v>
      </c>
      <c r="E53" s="19"/>
      <c r="F53" s="19"/>
      <c r="G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9"/>
    </row>
    <row r="54" customHeight="1" spans="1:18">
      <c r="A54" s="20" t="s">
        <v>125</v>
      </c>
      <c r="B54" s="21"/>
      <c r="C54" s="21"/>
      <c r="D54" s="7" t="s">
        <v>66</v>
      </c>
      <c r="E54" s="19"/>
      <c r="F54" s="19"/>
      <c r="G54" s="29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40"/>
    </row>
    <row r="55" customHeight="1" spans="1:18">
      <c r="A55" s="14"/>
      <c r="B55" s="13"/>
      <c r="C55" s="4"/>
      <c r="D55" s="4"/>
      <c r="E55" s="19"/>
      <c r="F55" s="19"/>
      <c r="G55" s="19"/>
      <c r="H55" s="34" t="e">
        <f>CONCATENATE(H5:H54)</f>
        <v>#VALUE!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</row>
  </sheetData>
  <mergeCells count="28">
    <mergeCell ref="B1:E1"/>
    <mergeCell ref="F1:G1"/>
    <mergeCell ref="H1:R1"/>
    <mergeCell ref="H2:R2"/>
    <mergeCell ref="A31:A33"/>
    <mergeCell ref="A34:A36"/>
    <mergeCell ref="A37:A39"/>
    <mergeCell ref="A40:A42"/>
    <mergeCell ref="A43:A45"/>
    <mergeCell ref="A46:A48"/>
    <mergeCell ref="B5:B16"/>
    <mergeCell ref="B17:B27"/>
    <mergeCell ref="B28:B30"/>
    <mergeCell ref="B31:B48"/>
    <mergeCell ref="B49:B50"/>
    <mergeCell ref="B52:B54"/>
    <mergeCell ref="C5:C16"/>
    <mergeCell ref="C17:C19"/>
    <mergeCell ref="C20:C27"/>
    <mergeCell ref="C28:C30"/>
    <mergeCell ref="C31:C48"/>
    <mergeCell ref="C53:C54"/>
    <mergeCell ref="D31:D33"/>
    <mergeCell ref="D34:D36"/>
    <mergeCell ref="D37:D39"/>
    <mergeCell ref="D40:D42"/>
    <mergeCell ref="D43:D45"/>
    <mergeCell ref="D46:D48"/>
  </mergeCells>
  <dataValidations count="6">
    <dataValidation type="custom" allowBlank="1" sqref="K5:M54 Q5:R54">
      <formula1>AND(EQ(LEN(TO_TEXT(K5)),1),REGEXMATCH(TO_TEXT(K5),"[0-1X]{1}"))</formula1>
    </dataValidation>
    <dataValidation type="custom" allowBlank="1" sqref="P5:P54">
      <formula1>AND(EQ(LEN(TO_TEXT(P5)),2),REGEXMATCH(TO_TEXT(P5),"[X0-1]{2}"))</formula1>
    </dataValidation>
    <dataValidation type="custom" allowBlank="1" showInputMessage="1" prompt="䴠̡" sqref="H5:I54">
      <formula1>AND(EQ(LEN(TO_TEXT(H5)),1),REGEXMATCH(TO_TEXT(H5),"[0-1X]{1}"))</formula1>
    </dataValidation>
    <dataValidation type="custom" allowBlank="1" sqref="O5:O54">
      <formula1>AND(EQ(LEN(TO_TEXT(O5)),1),REGEXMATCH(TO_TEXT(O5),"[0-1]{1}"))</formula1>
    </dataValidation>
    <dataValidation type="custom" allowBlank="1" sqref="N5:N54">
      <formula1>AND(EQ(LEN(TO_TEXT(N5)),4),REGEXMATCH(TO_TEXT(N5),"[0-1X]{4}"))</formula1>
    </dataValidation>
    <dataValidation type="custom" allowBlank="1" sqref="J5:J54">
      <formula1>AND(EQ(LEN(TO_TEXT(J5)),3),REGEXMATCH(TO_TEXT(J5),"[0-1X]{3}"))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Y1000"/>
  <sheetViews>
    <sheetView workbookViewId="0">
      <pane xSplit="3" ySplit="4" topLeftCell="D5" activePane="bottomRight" state="frozen"/>
      <selection/>
      <selection pane="topRight"/>
      <selection pane="bottomLeft"/>
      <selection pane="bottomRight" activeCell="AG10" sqref="AG10"/>
    </sheetView>
  </sheetViews>
  <sheetFormatPr defaultColWidth="12.6333333333333" defaultRowHeight="15.75" customHeight="1"/>
  <cols>
    <col min="1" max="1" width="0.383333333333333" hidden="1" customWidth="1"/>
    <col min="2" max="2" width="6.38333333333333" customWidth="1"/>
    <col min="3" max="3" width="8.88333333333333" customWidth="1"/>
    <col min="4" max="11" width="3.25" hidden="1" customWidth="1"/>
    <col min="12" max="31" width="3.13333333333333" customWidth="1"/>
    <col min="32" max="32" width="4.375" customWidth="1"/>
    <col min="33" max="33" width="9.125" customWidth="1"/>
    <col min="34" max="103" width="3.13333333333333" customWidth="1"/>
  </cols>
  <sheetData>
    <row r="1" customHeight="1" spans="1:103">
      <c r="A1" s="4"/>
      <c r="B1" s="4" t="s">
        <v>132</v>
      </c>
      <c r="C1" s="4" t="s">
        <v>133</v>
      </c>
      <c r="D1" s="4" t="s">
        <v>134</v>
      </c>
      <c r="L1" s="4" t="s">
        <v>135</v>
      </c>
      <c r="S1" s="4" t="s">
        <v>136</v>
      </c>
      <c r="V1" s="4" t="s">
        <v>137</v>
      </c>
      <c r="AC1" s="4" t="s">
        <v>128</v>
      </c>
      <c r="AD1" s="4" t="s">
        <v>129</v>
      </c>
      <c r="AE1" s="4" t="s">
        <v>138</v>
      </c>
      <c r="AF1" s="4" t="s">
        <v>139</v>
      </c>
      <c r="AG1" s="5" t="s">
        <v>140</v>
      </c>
      <c r="AH1" s="5" t="s">
        <v>141</v>
      </c>
      <c r="AI1" s="5" t="s">
        <v>142</v>
      </c>
      <c r="AJ1" s="5" t="s">
        <v>143</v>
      </c>
      <c r="AK1" s="5" t="s">
        <v>142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customHeight="1" spans="1:103">
      <c r="A2" s="4"/>
      <c r="B2" s="5" t="s">
        <v>19</v>
      </c>
      <c r="C2" s="5" t="s">
        <v>144</v>
      </c>
      <c r="AG2" s="5" t="s">
        <v>145</v>
      </c>
      <c r="AH2" s="5" t="s">
        <v>145</v>
      </c>
      <c r="AI2" s="5" t="s">
        <v>145</v>
      </c>
      <c r="AJ2" s="5" t="s">
        <v>145</v>
      </c>
      <c r="AK2" s="5" t="s">
        <v>146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customHeight="1" spans="1:103">
      <c r="A3" s="4"/>
      <c r="B3" s="4" t="s">
        <v>147</v>
      </c>
      <c r="C3" s="4" t="s">
        <v>148</v>
      </c>
      <c r="AG3" s="5" t="s">
        <v>149</v>
      </c>
      <c r="AH3" s="5" t="s">
        <v>149</v>
      </c>
      <c r="AI3" s="5"/>
      <c r="AJ3" s="5" t="s">
        <v>149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customHeight="1" spans="1:103">
      <c r="A4" s="4" t="s">
        <v>150</v>
      </c>
      <c r="B4" s="5">
        <v>1</v>
      </c>
      <c r="C4" s="4" t="str">
        <f>CONCATENATE(COUNTIF(C5:C54,"=TRUE"),"/50")</f>
        <v>1/50</v>
      </c>
      <c r="L4" s="4" t="s">
        <v>151</v>
      </c>
      <c r="M4" s="4" t="s">
        <v>152</v>
      </c>
      <c r="N4" s="4" t="s">
        <v>153</v>
      </c>
      <c r="O4" s="4" t="s">
        <v>154</v>
      </c>
      <c r="P4" s="4" t="s">
        <v>155</v>
      </c>
      <c r="Q4" s="4" t="s">
        <v>156</v>
      </c>
      <c r="R4" s="4" t="s">
        <v>157</v>
      </c>
      <c r="S4" s="4" t="s">
        <v>158</v>
      </c>
      <c r="T4" s="4" t="s">
        <v>159</v>
      </c>
      <c r="U4" s="4" t="s">
        <v>160</v>
      </c>
      <c r="V4" s="4" t="s">
        <v>161</v>
      </c>
      <c r="W4" s="4" t="s">
        <v>162</v>
      </c>
      <c r="X4" s="4" t="s">
        <v>163</v>
      </c>
      <c r="Y4" s="4" t="s">
        <v>164</v>
      </c>
      <c r="Z4" s="4" t="s">
        <v>165</v>
      </c>
      <c r="AA4" s="4" t="s">
        <v>166</v>
      </c>
      <c r="AB4" s="4" t="s">
        <v>167</v>
      </c>
      <c r="AC4" s="4" t="s">
        <v>168</v>
      </c>
      <c r="AD4" s="4" t="s">
        <v>169</v>
      </c>
      <c r="AE4" s="4">
        <v>1</v>
      </c>
      <c r="AF4" s="4">
        <v>0</v>
      </c>
      <c r="AG4" s="4" t="str">
        <f ca="1" t="shared" ref="AG4:CY4" si="0">IF(AG1="OR",CONCATENATE("(",INDIRECT(CONCATENATE(AG2,"4")),"|",INDIRECT(CONCATENATE(AG3,"4")),")"),IF(AG1="AND",CONCATENATE("(",INDIRECT(CONCATENATE(AG2,"4")),"&amp;",INDIRECT(CONCATENATE(AG3,"4")),")"),IF(AG1="NOT",CONCATENATE("(!",INDIRECT(CONCATENATE(AG2,"4")),")"),IF(AG1="XOR",CONCATENATE("(",INDIRECT(CONCATENATE(AG2,"4")),"^",INDIRECT(CONCATENATE(AG3,"4")),")"),""))))</f>
        <v>(op6|op5)</v>
      </c>
      <c r="AH4" s="4" t="str">
        <f ca="1" t="shared" si="0"/>
        <v>(op6&amp;op5)</v>
      </c>
      <c r="AI4" s="4" t="str">
        <f ca="1" t="shared" si="0"/>
        <v>(!op6)</v>
      </c>
      <c r="AJ4" s="4" t="str">
        <f ca="1" t="shared" si="0"/>
        <v>(op6^op5)</v>
      </c>
      <c r="AK4" s="4" t="str">
        <f ca="1" t="shared" si="0"/>
        <v>(!op4)</v>
      </c>
      <c r="AL4" s="4" t="str">
        <f ca="1" t="shared" si="0"/>
        <v/>
      </c>
      <c r="AM4" s="4" t="str">
        <f ca="1" t="shared" si="0"/>
        <v/>
      </c>
      <c r="AN4" s="4" t="str">
        <f ca="1" t="shared" si="0"/>
        <v/>
      </c>
      <c r="AO4" s="4" t="str">
        <f ca="1" t="shared" si="0"/>
        <v/>
      </c>
      <c r="AP4" s="4" t="str">
        <f ca="1" t="shared" si="0"/>
        <v/>
      </c>
      <c r="AQ4" s="4" t="str">
        <f ca="1" t="shared" si="0"/>
        <v/>
      </c>
      <c r="AR4" s="4" t="str">
        <f ca="1" t="shared" si="0"/>
        <v/>
      </c>
      <c r="AS4" s="4" t="str">
        <f ca="1" t="shared" si="0"/>
        <v/>
      </c>
      <c r="AT4" s="4" t="str">
        <f ca="1" t="shared" si="0"/>
        <v/>
      </c>
      <c r="AU4" s="4" t="str">
        <f ca="1" t="shared" si="0"/>
        <v/>
      </c>
      <c r="AV4" s="4" t="str">
        <f ca="1" t="shared" si="0"/>
        <v/>
      </c>
      <c r="AW4" s="4" t="str">
        <f ca="1" t="shared" si="0"/>
        <v/>
      </c>
      <c r="AX4" s="4" t="str">
        <f ca="1" t="shared" si="0"/>
        <v/>
      </c>
      <c r="AY4" s="4" t="str">
        <f ca="1" t="shared" si="0"/>
        <v/>
      </c>
      <c r="AZ4" s="4" t="str">
        <f ca="1" t="shared" si="0"/>
        <v/>
      </c>
      <c r="BA4" s="4" t="str">
        <f ca="1" t="shared" si="0"/>
        <v/>
      </c>
      <c r="BB4" s="4" t="str">
        <f ca="1" t="shared" si="0"/>
        <v/>
      </c>
      <c r="BC4" s="4" t="str">
        <f ca="1" t="shared" si="0"/>
        <v/>
      </c>
      <c r="BD4" s="4" t="str">
        <f ca="1" t="shared" si="0"/>
        <v/>
      </c>
      <c r="BE4" s="4" t="str">
        <f ca="1" t="shared" si="0"/>
        <v/>
      </c>
      <c r="BF4" s="4" t="str">
        <f ca="1" t="shared" si="0"/>
        <v/>
      </c>
      <c r="BG4" s="4" t="str">
        <f ca="1" t="shared" si="0"/>
        <v/>
      </c>
      <c r="BH4" s="4" t="str">
        <f ca="1" t="shared" si="0"/>
        <v/>
      </c>
      <c r="BI4" s="4" t="str">
        <f ca="1" t="shared" si="0"/>
        <v/>
      </c>
      <c r="BJ4" s="4" t="str">
        <f ca="1" t="shared" si="0"/>
        <v/>
      </c>
      <c r="BK4" s="4" t="str">
        <f ca="1" t="shared" si="0"/>
        <v/>
      </c>
      <c r="BL4" s="4" t="str">
        <f ca="1" t="shared" si="0"/>
        <v/>
      </c>
      <c r="BM4" s="4" t="str">
        <f ca="1" t="shared" si="0"/>
        <v/>
      </c>
      <c r="BN4" s="4" t="str">
        <f ca="1" t="shared" si="0"/>
        <v/>
      </c>
      <c r="BO4" s="4" t="str">
        <f ca="1" t="shared" si="0"/>
        <v/>
      </c>
      <c r="BP4" s="4" t="str">
        <f ca="1" t="shared" si="0"/>
        <v/>
      </c>
      <c r="BQ4" s="4" t="str">
        <f ca="1" t="shared" si="0"/>
        <v/>
      </c>
      <c r="BR4" s="4" t="str">
        <f ca="1" t="shared" si="0"/>
        <v/>
      </c>
      <c r="BS4" s="4" t="str">
        <f ca="1" t="shared" si="0"/>
        <v/>
      </c>
      <c r="BT4" s="4" t="str">
        <f ca="1" t="shared" si="0"/>
        <v/>
      </c>
      <c r="BU4" s="4" t="str">
        <f ca="1" t="shared" si="0"/>
        <v/>
      </c>
      <c r="BV4" s="4" t="str">
        <f ca="1" t="shared" si="0"/>
        <v/>
      </c>
      <c r="BW4" s="4" t="str">
        <f ca="1" t="shared" si="0"/>
        <v/>
      </c>
      <c r="BX4" s="4" t="str">
        <f ca="1" t="shared" si="0"/>
        <v/>
      </c>
      <c r="BY4" s="4" t="str">
        <f ca="1" t="shared" si="0"/>
        <v/>
      </c>
      <c r="BZ4" s="4" t="str">
        <f ca="1" t="shared" si="0"/>
        <v/>
      </c>
      <c r="CA4" s="4" t="str">
        <f ca="1" t="shared" si="0"/>
        <v/>
      </c>
      <c r="CB4" s="4" t="str">
        <f ca="1" t="shared" si="0"/>
        <v/>
      </c>
      <c r="CC4" s="4" t="str">
        <f ca="1" t="shared" si="0"/>
        <v/>
      </c>
      <c r="CD4" s="4" t="str">
        <f ca="1" t="shared" si="0"/>
        <v/>
      </c>
      <c r="CE4" s="4" t="str">
        <f ca="1" t="shared" si="0"/>
        <v/>
      </c>
      <c r="CF4" s="4" t="str">
        <f ca="1" t="shared" si="0"/>
        <v/>
      </c>
      <c r="CG4" s="4" t="str">
        <f ca="1" t="shared" si="0"/>
        <v/>
      </c>
      <c r="CH4" s="4" t="str">
        <f ca="1" t="shared" si="0"/>
        <v/>
      </c>
      <c r="CI4" s="4" t="str">
        <f ca="1" t="shared" si="0"/>
        <v/>
      </c>
      <c r="CJ4" s="4" t="str">
        <f ca="1" t="shared" si="0"/>
        <v/>
      </c>
      <c r="CK4" s="4" t="str">
        <f ca="1" t="shared" si="0"/>
        <v/>
      </c>
      <c r="CL4" s="4" t="str">
        <f ca="1" t="shared" si="0"/>
        <v/>
      </c>
      <c r="CM4" s="4" t="str">
        <f ca="1" t="shared" si="0"/>
        <v/>
      </c>
      <c r="CN4" s="4" t="str">
        <f ca="1" t="shared" si="0"/>
        <v/>
      </c>
      <c r="CO4" s="4" t="str">
        <f ca="1" t="shared" si="0"/>
        <v/>
      </c>
      <c r="CP4" s="4" t="str">
        <f ca="1" t="shared" si="0"/>
        <v/>
      </c>
      <c r="CQ4" s="4" t="str">
        <f ca="1" t="shared" si="0"/>
        <v/>
      </c>
      <c r="CR4" s="4" t="str">
        <f ca="1" t="shared" si="0"/>
        <v/>
      </c>
      <c r="CS4" s="4" t="str">
        <f ca="1" t="shared" si="0"/>
        <v/>
      </c>
      <c r="CT4" s="4" t="str">
        <f ca="1" t="shared" si="0"/>
        <v/>
      </c>
      <c r="CU4" s="4" t="str">
        <f ca="1" t="shared" si="0"/>
        <v/>
      </c>
      <c r="CV4" s="4" t="str">
        <f ca="1" t="shared" si="0"/>
        <v/>
      </c>
      <c r="CW4" s="4" t="str">
        <f ca="1" t="shared" si="0"/>
        <v/>
      </c>
      <c r="CX4" s="4" t="str">
        <f ca="1" t="shared" si="0"/>
        <v/>
      </c>
      <c r="CY4" s="4" t="str">
        <f ca="1" t="shared" si="0"/>
        <v/>
      </c>
    </row>
    <row r="5" customHeight="1" spans="1:103">
      <c r="A5" s="4">
        <v>3</v>
      </c>
      <c r="B5" s="4" t="e">
        <f>MID(HLOOKUP($B$2,'Control Logic for Hardwiring'!$H$3:$R$54,A5,FALSE),LEN(HLOOKUP($B$2,'Control Logic for Hardwiring'!$H$3:$R$54,A5,FALSE))-$B$4,1)</f>
        <v>#VALUE!</v>
      </c>
      <c r="C5" s="4" t="str">
        <f>IFERROR(__xludf.DUMMYFUNCTION("OR(B5=""X"",to_text(B5)=to_text(indirect(concatenate(C$2,row()))))"),"#NUM!")</f>
        <v>#NUM!</v>
      </c>
      <c r="D5" s="4" t="s">
        <v>37</v>
      </c>
      <c r="E5" s="4" t="str">
        <f t="shared" ref="E5:E54" si="1">IF(D5="",E4,RIGHT(D5,7))</f>
        <v>0110011</v>
      </c>
      <c r="F5" s="4" t="s">
        <v>38</v>
      </c>
      <c r="G5" s="4" t="s">
        <v>39</v>
      </c>
      <c r="H5" s="4"/>
      <c r="I5" s="4"/>
      <c r="J5" s="4" t="str">
        <f t="shared" ref="J5:J54" si="2">IF(F5="","XXX",RIGHT(F5,3))</f>
        <v>000</v>
      </c>
      <c r="K5" s="4" t="str">
        <f t="shared" ref="K5:K54" si="3">IF(G5="","XXXXXXX",RIGHT(G5,7))</f>
        <v>0000000</v>
      </c>
      <c r="L5" s="4" t="str">
        <f t="shared" ref="L5:L54" si="4">MID(E5,1,1)</f>
        <v>0</v>
      </c>
      <c r="M5" s="4" t="str">
        <f t="shared" ref="M5:M54" si="5">MID(E5,2,1)</f>
        <v>1</v>
      </c>
      <c r="N5" s="4" t="str">
        <f t="shared" ref="N5:N54" si="6">MID(E5,3,1)</f>
        <v>1</v>
      </c>
      <c r="O5" s="4" t="str">
        <f t="shared" ref="O5:O54" si="7">MID(E5,4,1)</f>
        <v>0</v>
      </c>
      <c r="P5" s="4" t="str">
        <f t="shared" ref="P5:P54" si="8">MID(E5,5,1)</f>
        <v>0</v>
      </c>
      <c r="Q5" s="9" t="str">
        <f t="shared" ref="Q5:Q54" si="9">MID(E5,6,1)</f>
        <v>1</v>
      </c>
      <c r="R5" s="4" t="str">
        <f t="shared" ref="R5:R54" si="10">MID(E5,7,1)</f>
        <v>1</v>
      </c>
      <c r="S5" s="4" t="str">
        <f t="shared" ref="S5:S54" si="11">MID(J5,1,1)</f>
        <v>0</v>
      </c>
      <c r="T5" s="4" t="str">
        <f t="shared" ref="T5:T54" si="12">MID(J5,2,1)</f>
        <v>0</v>
      </c>
      <c r="U5" s="4" t="str">
        <f t="shared" ref="U5:U54" si="13">MID(J5,3,1)</f>
        <v>0</v>
      </c>
      <c r="V5" s="4" t="str">
        <f t="shared" ref="V5:V54" si="14">MID(K5,1,1)</f>
        <v>0</v>
      </c>
      <c r="W5" s="4" t="str">
        <f t="shared" ref="W5:W54" si="15">MID(K5,2,1)</f>
        <v>0</v>
      </c>
      <c r="X5" s="4" t="str">
        <f t="shared" ref="X5:X54" si="16">MID(K5,3,1)</f>
        <v>0</v>
      </c>
      <c r="Y5" s="4" t="str">
        <f t="shared" ref="Y5:Y54" si="17">MID(K5,4,1)</f>
        <v>0</v>
      </c>
      <c r="Z5" s="4" t="str">
        <f t="shared" ref="Z5:Z54" si="18">MID(K5,5,1)</f>
        <v>0</v>
      </c>
      <c r="AA5" s="9" t="str">
        <f t="shared" ref="AA5:AA54" si="19">MID(K5,6,1)</f>
        <v>0</v>
      </c>
      <c r="AB5" s="4" t="str">
        <f t="shared" ref="AB5:AB54" si="20">MID(K5,7,1)</f>
        <v>0</v>
      </c>
      <c r="AC5" s="4" t="str">
        <f t="shared" ref="AC5:AD5" si="21">IF(H5="","X",RIGHT(H5,1))</f>
        <v>X</v>
      </c>
      <c r="AD5" s="4" t="str">
        <f t="shared" si="21"/>
        <v>X</v>
      </c>
      <c r="AE5" s="4">
        <v>1</v>
      </c>
      <c r="AF5" s="4">
        <v>0</v>
      </c>
      <c r="AG5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5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5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5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5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6" customHeight="1" spans="1:103">
      <c r="A6" s="4">
        <v>4</v>
      </c>
      <c r="B6" s="4" t="e">
        <f>MID(HLOOKUP($B$2,'Control Logic for Hardwiring'!$H$3:$R$54,A6,FALSE),LEN(HLOOKUP($B$2,'Control Logic for Hardwiring'!$H$3:$R$54,A6,FALSE))-$B$4,1)</f>
        <v>#VALUE!</v>
      </c>
      <c r="C6" s="4" t="str">
        <f>IFERROR(__xludf.DUMMYFUNCTION("OR(B6=""X"",to_text(B6)=to_text(indirect(concatenate(C$2,row()))))"),"#NUM!")</f>
        <v>#NUM!</v>
      </c>
      <c r="D6" s="4"/>
      <c r="E6" s="4" t="str">
        <f t="shared" si="1"/>
        <v>0110011</v>
      </c>
      <c r="F6" s="4" t="s">
        <v>38</v>
      </c>
      <c r="G6" s="4" t="s">
        <v>46</v>
      </c>
      <c r="H6" s="4"/>
      <c r="I6" s="4"/>
      <c r="J6" s="4" t="str">
        <f t="shared" si="2"/>
        <v>000</v>
      </c>
      <c r="K6" s="4" t="str">
        <f t="shared" si="3"/>
        <v>0000001</v>
      </c>
      <c r="L6" s="4" t="str">
        <f t="shared" si="4"/>
        <v>0</v>
      </c>
      <c r="M6" s="4" t="str">
        <f t="shared" si="5"/>
        <v>1</v>
      </c>
      <c r="N6" s="4" t="str">
        <f t="shared" si="6"/>
        <v>1</v>
      </c>
      <c r="O6" s="4" t="str">
        <f t="shared" si="7"/>
        <v>0</v>
      </c>
      <c r="P6" s="4" t="str">
        <f t="shared" si="8"/>
        <v>0</v>
      </c>
      <c r="Q6" s="9" t="str">
        <f t="shared" si="9"/>
        <v>1</v>
      </c>
      <c r="R6" s="4" t="str">
        <f t="shared" si="10"/>
        <v>1</v>
      </c>
      <c r="S6" s="4" t="str">
        <f t="shared" si="11"/>
        <v>0</v>
      </c>
      <c r="T6" s="4" t="str">
        <f t="shared" si="12"/>
        <v>0</v>
      </c>
      <c r="U6" s="4" t="str">
        <f t="shared" si="13"/>
        <v>0</v>
      </c>
      <c r="V6" s="4" t="str">
        <f t="shared" si="14"/>
        <v>0</v>
      </c>
      <c r="W6" s="4" t="str">
        <f t="shared" si="15"/>
        <v>0</v>
      </c>
      <c r="X6" s="4" t="str">
        <f t="shared" si="16"/>
        <v>0</v>
      </c>
      <c r="Y6" s="4" t="str">
        <f t="shared" si="17"/>
        <v>0</v>
      </c>
      <c r="Z6" s="4" t="str">
        <f t="shared" si="18"/>
        <v>0</v>
      </c>
      <c r="AA6" s="9" t="str">
        <f t="shared" si="19"/>
        <v>0</v>
      </c>
      <c r="AB6" s="4" t="str">
        <f t="shared" si="20"/>
        <v>1</v>
      </c>
      <c r="AC6" s="4" t="str">
        <f t="shared" ref="AC6:AD6" si="22">IF(H6="","X",RIGHT(H6,1))</f>
        <v>X</v>
      </c>
      <c r="AD6" s="4" t="str">
        <f t="shared" si="22"/>
        <v>X</v>
      </c>
      <c r="AE6" s="4">
        <v>1</v>
      </c>
      <c r="AF6" s="4">
        <v>0</v>
      </c>
      <c r="AG6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6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6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6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6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6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6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6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6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6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6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6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6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6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6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6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6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6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6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6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6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6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6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6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6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6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6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6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6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6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6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6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6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6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6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6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6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6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6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6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6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6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6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6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6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6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6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6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6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6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6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6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6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6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6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6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6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6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6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6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6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6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6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6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6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6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6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6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6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6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6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7" customHeight="1" spans="1:103">
      <c r="A7" s="4">
        <v>5</v>
      </c>
      <c r="B7" s="4" t="e">
        <f>MID(HLOOKUP($B$2,'Control Logic for Hardwiring'!$H$3:$R$54,A7,FALSE),LEN(HLOOKUP($B$2,'Control Logic for Hardwiring'!$H$3:$R$54,A7,FALSE))-$B$4,1)</f>
        <v>#VALUE!</v>
      </c>
      <c r="C7" s="4" t="str">
        <f>IFERROR(__xludf.DUMMYFUNCTION("OR(B7=""X"",to_text(B7)=to_text(indirect(concatenate(C$2,row()))))"),"#NUM!")</f>
        <v>#NUM!</v>
      </c>
      <c r="D7" s="4"/>
      <c r="E7" s="4" t="str">
        <f t="shared" si="1"/>
        <v>0110011</v>
      </c>
      <c r="F7" s="4" t="s">
        <v>38</v>
      </c>
      <c r="G7" s="4" t="s">
        <v>49</v>
      </c>
      <c r="H7" s="4"/>
      <c r="I7" s="4"/>
      <c r="J7" s="4" t="str">
        <f t="shared" si="2"/>
        <v>000</v>
      </c>
      <c r="K7" s="4" t="str">
        <f t="shared" si="3"/>
        <v>0100000</v>
      </c>
      <c r="L7" s="4" t="str">
        <f t="shared" si="4"/>
        <v>0</v>
      </c>
      <c r="M7" s="4" t="str">
        <f t="shared" si="5"/>
        <v>1</v>
      </c>
      <c r="N7" s="4" t="str">
        <f t="shared" si="6"/>
        <v>1</v>
      </c>
      <c r="O7" s="4" t="str">
        <f t="shared" si="7"/>
        <v>0</v>
      </c>
      <c r="P7" s="4" t="str">
        <f t="shared" si="8"/>
        <v>0</v>
      </c>
      <c r="Q7" s="9" t="str">
        <f t="shared" si="9"/>
        <v>1</v>
      </c>
      <c r="R7" s="4" t="str">
        <f t="shared" si="10"/>
        <v>1</v>
      </c>
      <c r="S7" s="4" t="str">
        <f t="shared" si="11"/>
        <v>0</v>
      </c>
      <c r="T7" s="4" t="str">
        <f t="shared" si="12"/>
        <v>0</v>
      </c>
      <c r="U7" s="4" t="str">
        <f t="shared" si="13"/>
        <v>0</v>
      </c>
      <c r="V7" s="4" t="str">
        <f t="shared" si="14"/>
        <v>0</v>
      </c>
      <c r="W7" s="4" t="str">
        <f t="shared" si="15"/>
        <v>1</v>
      </c>
      <c r="X7" s="4" t="str">
        <f t="shared" si="16"/>
        <v>0</v>
      </c>
      <c r="Y7" s="4" t="str">
        <f t="shared" si="17"/>
        <v>0</v>
      </c>
      <c r="Z7" s="4" t="str">
        <f t="shared" si="18"/>
        <v>0</v>
      </c>
      <c r="AA7" s="9" t="str">
        <f t="shared" si="19"/>
        <v>0</v>
      </c>
      <c r="AB7" s="4" t="str">
        <f t="shared" si="20"/>
        <v>0</v>
      </c>
      <c r="AC7" s="4" t="str">
        <f t="shared" ref="AC7:AD7" si="23">IF(H7="","X",RIGHT(H7,1))</f>
        <v>X</v>
      </c>
      <c r="AD7" s="4" t="str">
        <f t="shared" si="23"/>
        <v>X</v>
      </c>
      <c r="AE7" s="4">
        <v>1</v>
      </c>
      <c r="AF7" s="4">
        <v>0</v>
      </c>
      <c r="AG7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7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7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7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7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7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7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7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7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7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7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7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7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7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7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7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7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7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7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7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7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7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7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7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7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7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7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7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7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7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7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7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7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7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7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7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7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7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7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7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7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7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7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7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7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7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7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7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7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7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7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7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7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7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7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7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7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7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7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7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7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7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7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7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7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7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7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7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7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7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7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8" customHeight="1" spans="1:103">
      <c r="A8" s="4">
        <v>6</v>
      </c>
      <c r="B8" s="4" t="e">
        <f>MID(HLOOKUP($B$2,'Control Logic for Hardwiring'!$H$3:$R$54,A8,FALSE),LEN(HLOOKUP($B$2,'Control Logic for Hardwiring'!$H$3:$R$54,A8,FALSE))-$B$4,1)</f>
        <v>#VALUE!</v>
      </c>
      <c r="C8" s="4" t="str">
        <f>IFERROR(__xludf.DUMMYFUNCTION("OR(B8=""X"",to_text(B8)=to_text(indirect(concatenate(C$2,row()))))"),"#NUM!")</f>
        <v>#NUM!</v>
      </c>
      <c r="D8" s="4"/>
      <c r="E8" s="4" t="str">
        <f t="shared" si="1"/>
        <v>0110011</v>
      </c>
      <c r="F8" s="4" t="s">
        <v>52</v>
      </c>
      <c r="G8" s="4" t="s">
        <v>39</v>
      </c>
      <c r="H8" s="4"/>
      <c r="I8" s="4"/>
      <c r="J8" s="4" t="str">
        <f t="shared" si="2"/>
        <v>001</v>
      </c>
      <c r="K8" s="4" t="str">
        <f t="shared" si="3"/>
        <v>0000000</v>
      </c>
      <c r="L8" s="4" t="str">
        <f t="shared" si="4"/>
        <v>0</v>
      </c>
      <c r="M8" s="4" t="str">
        <f t="shared" si="5"/>
        <v>1</v>
      </c>
      <c r="N8" s="4" t="str">
        <f t="shared" si="6"/>
        <v>1</v>
      </c>
      <c r="O8" s="4" t="str">
        <f t="shared" si="7"/>
        <v>0</v>
      </c>
      <c r="P8" s="4" t="str">
        <f t="shared" si="8"/>
        <v>0</v>
      </c>
      <c r="Q8" s="9" t="str">
        <f t="shared" si="9"/>
        <v>1</v>
      </c>
      <c r="R8" s="4" t="str">
        <f t="shared" si="10"/>
        <v>1</v>
      </c>
      <c r="S8" s="4" t="str">
        <f t="shared" si="11"/>
        <v>0</v>
      </c>
      <c r="T8" s="4" t="str">
        <f t="shared" si="12"/>
        <v>0</v>
      </c>
      <c r="U8" s="4" t="str">
        <f t="shared" si="13"/>
        <v>1</v>
      </c>
      <c r="V8" s="4" t="str">
        <f t="shared" si="14"/>
        <v>0</v>
      </c>
      <c r="W8" s="4" t="str">
        <f t="shared" si="15"/>
        <v>0</v>
      </c>
      <c r="X8" s="4" t="str">
        <f t="shared" si="16"/>
        <v>0</v>
      </c>
      <c r="Y8" s="4" t="str">
        <f t="shared" si="17"/>
        <v>0</v>
      </c>
      <c r="Z8" s="4" t="str">
        <f t="shared" si="18"/>
        <v>0</v>
      </c>
      <c r="AA8" s="9" t="str">
        <f t="shared" si="19"/>
        <v>0</v>
      </c>
      <c r="AB8" s="4" t="str">
        <f t="shared" si="20"/>
        <v>0</v>
      </c>
      <c r="AC8" s="4" t="str">
        <f t="shared" ref="AC8:AD8" si="24">IF(H8="","X",RIGHT(H8,1))</f>
        <v>X</v>
      </c>
      <c r="AD8" s="4" t="str">
        <f t="shared" si="24"/>
        <v>X</v>
      </c>
      <c r="AE8" s="4">
        <v>1</v>
      </c>
      <c r="AF8" s="4">
        <v>0</v>
      </c>
      <c r="AG8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8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8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8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8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8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8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8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8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8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8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8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8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8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8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8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8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8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8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8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8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8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8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8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8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8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8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8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8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8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8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8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8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8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8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8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8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8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8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8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8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8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8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8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8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8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8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8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8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8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8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8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8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8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8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8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8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8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8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8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8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8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8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8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8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8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8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8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8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8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8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9" customHeight="1" spans="1:103">
      <c r="A9" s="4">
        <v>7</v>
      </c>
      <c r="B9" s="4" t="e">
        <f>MID(HLOOKUP($B$2,'Control Logic for Hardwiring'!$H$3:$R$54,A9,FALSE),LEN(HLOOKUP($B$2,'Control Logic for Hardwiring'!$H$3:$R$54,A9,FALSE))-$B$4,1)</f>
        <v>#VALUE!</v>
      </c>
      <c r="C9" s="4" t="str">
        <f>IFERROR(__xludf.DUMMYFUNCTION("OR(B9=""X"",to_text(B9)=to_text(indirect(concatenate(C$2,row()))))"),"#NUM!")</f>
        <v>#NUM!</v>
      </c>
      <c r="D9" s="4"/>
      <c r="E9" s="4" t="str">
        <f t="shared" si="1"/>
        <v>0110011</v>
      </c>
      <c r="F9" s="4" t="s">
        <v>52</v>
      </c>
      <c r="G9" s="4" t="s">
        <v>46</v>
      </c>
      <c r="H9" s="4"/>
      <c r="I9" s="4"/>
      <c r="J9" s="4" t="str">
        <f t="shared" si="2"/>
        <v>001</v>
      </c>
      <c r="K9" s="4" t="str">
        <f t="shared" si="3"/>
        <v>0000001</v>
      </c>
      <c r="L9" s="4" t="str">
        <f t="shared" si="4"/>
        <v>0</v>
      </c>
      <c r="M9" s="4" t="str">
        <f t="shared" si="5"/>
        <v>1</v>
      </c>
      <c r="N9" s="4" t="str">
        <f t="shared" si="6"/>
        <v>1</v>
      </c>
      <c r="O9" s="4" t="str">
        <f t="shared" si="7"/>
        <v>0</v>
      </c>
      <c r="P9" s="4" t="str">
        <f t="shared" si="8"/>
        <v>0</v>
      </c>
      <c r="Q9" s="9" t="str">
        <f t="shared" si="9"/>
        <v>1</v>
      </c>
      <c r="R9" s="4" t="str">
        <f t="shared" si="10"/>
        <v>1</v>
      </c>
      <c r="S9" s="4" t="str">
        <f t="shared" si="11"/>
        <v>0</v>
      </c>
      <c r="T9" s="4" t="str">
        <f t="shared" si="12"/>
        <v>0</v>
      </c>
      <c r="U9" s="4" t="str">
        <f t="shared" si="13"/>
        <v>1</v>
      </c>
      <c r="V9" s="4" t="str">
        <f t="shared" si="14"/>
        <v>0</v>
      </c>
      <c r="W9" s="4" t="str">
        <f t="shared" si="15"/>
        <v>0</v>
      </c>
      <c r="X9" s="4" t="str">
        <f t="shared" si="16"/>
        <v>0</v>
      </c>
      <c r="Y9" s="4" t="str">
        <f t="shared" si="17"/>
        <v>0</v>
      </c>
      <c r="Z9" s="4" t="str">
        <f t="shared" si="18"/>
        <v>0</v>
      </c>
      <c r="AA9" s="9" t="str">
        <f t="shared" si="19"/>
        <v>0</v>
      </c>
      <c r="AB9" s="4" t="str">
        <f t="shared" si="20"/>
        <v>1</v>
      </c>
      <c r="AC9" s="4" t="str">
        <f t="shared" ref="AC9:AD9" si="25">IF(H9="","X",RIGHT(H9,1))</f>
        <v>X</v>
      </c>
      <c r="AD9" s="4" t="str">
        <f t="shared" si="25"/>
        <v>X</v>
      </c>
      <c r="AE9" s="4">
        <v>1</v>
      </c>
      <c r="AF9" s="4">
        <v>0</v>
      </c>
      <c r="AG9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9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9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9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9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9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9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9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9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9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9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9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9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9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9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9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9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9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9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9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9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9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9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9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9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9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9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9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9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9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9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9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9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9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9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9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9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9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9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9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9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9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9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9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9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9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9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9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9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9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9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9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9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9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9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9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9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9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9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9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9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9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9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9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9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9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9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9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9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9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9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0" customHeight="1" spans="1:103">
      <c r="A10" s="4">
        <v>8</v>
      </c>
      <c r="B10" s="4" t="e">
        <f>MID(HLOOKUP($B$2,'Control Logic for Hardwiring'!$H$3:$R$54,A10,FALSE),LEN(HLOOKUP($B$2,'Control Logic for Hardwiring'!$H$3:$R$54,A10,FALSE))-$B$4,1)</f>
        <v>#VALUE!</v>
      </c>
      <c r="C10" s="4" t="str">
        <f>IFERROR(__xludf.DUMMYFUNCTION("OR(B10=""X"",to_text(B10)=to_text(indirect(concatenate(C$2,row()))))"),"#NUM!")</f>
        <v>#NUM!</v>
      </c>
      <c r="D10" s="4"/>
      <c r="E10" s="4" t="str">
        <f t="shared" si="1"/>
        <v>0110011</v>
      </c>
      <c r="F10" s="4" t="s">
        <v>57</v>
      </c>
      <c r="G10" s="4" t="s">
        <v>46</v>
      </c>
      <c r="H10" s="4"/>
      <c r="I10" s="4"/>
      <c r="J10" s="4" t="str">
        <f t="shared" si="2"/>
        <v>011</v>
      </c>
      <c r="K10" s="4" t="str">
        <f t="shared" si="3"/>
        <v>0000001</v>
      </c>
      <c r="L10" s="4" t="str">
        <f t="shared" si="4"/>
        <v>0</v>
      </c>
      <c r="M10" s="4" t="str">
        <f t="shared" si="5"/>
        <v>1</v>
      </c>
      <c r="N10" s="4" t="str">
        <f t="shared" si="6"/>
        <v>1</v>
      </c>
      <c r="O10" s="4" t="str">
        <f t="shared" si="7"/>
        <v>0</v>
      </c>
      <c r="P10" s="4" t="str">
        <f t="shared" si="8"/>
        <v>0</v>
      </c>
      <c r="Q10" s="9" t="str">
        <f t="shared" si="9"/>
        <v>1</v>
      </c>
      <c r="R10" s="4" t="str">
        <f t="shared" si="10"/>
        <v>1</v>
      </c>
      <c r="S10" s="4" t="str">
        <f t="shared" si="11"/>
        <v>0</v>
      </c>
      <c r="T10" s="4" t="str">
        <f t="shared" si="12"/>
        <v>1</v>
      </c>
      <c r="U10" s="4" t="str">
        <f t="shared" si="13"/>
        <v>1</v>
      </c>
      <c r="V10" s="4" t="str">
        <f t="shared" si="14"/>
        <v>0</v>
      </c>
      <c r="W10" s="4" t="str">
        <f t="shared" si="15"/>
        <v>0</v>
      </c>
      <c r="X10" s="4" t="str">
        <f t="shared" si="16"/>
        <v>0</v>
      </c>
      <c r="Y10" s="4" t="str">
        <f t="shared" si="17"/>
        <v>0</v>
      </c>
      <c r="Z10" s="4" t="str">
        <f t="shared" si="18"/>
        <v>0</v>
      </c>
      <c r="AA10" s="9" t="str">
        <f t="shared" si="19"/>
        <v>0</v>
      </c>
      <c r="AB10" s="4" t="str">
        <f t="shared" si="20"/>
        <v>1</v>
      </c>
      <c r="AC10" s="4" t="str">
        <f t="shared" ref="AC10:AD10" si="26">IF(H10="","X",RIGHT(H10,1))</f>
        <v>X</v>
      </c>
      <c r="AD10" s="4" t="str">
        <f t="shared" si="26"/>
        <v>X</v>
      </c>
      <c r="AE10" s="4">
        <v>1</v>
      </c>
      <c r="AF10" s="4">
        <v>0</v>
      </c>
      <c r="AG10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0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0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0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0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0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0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0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0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0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0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0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0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0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0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0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0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0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0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0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0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0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0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0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0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0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0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0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0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0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0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0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0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0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0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0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0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0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0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0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0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0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0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0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0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0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0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0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0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0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0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0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0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0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0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0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0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0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0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0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0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0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0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0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0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0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0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0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0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0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0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1" customHeight="1" spans="1:103">
      <c r="A11" s="4">
        <v>9</v>
      </c>
      <c r="B11" s="4" t="e">
        <f>MID(HLOOKUP($B$2,'Control Logic for Hardwiring'!$H$3:$R$54,A11,FALSE),LEN(HLOOKUP($B$2,'Control Logic for Hardwiring'!$H$3:$R$54,A11,FALSE))-$B$4,1)</f>
        <v>#VALUE!</v>
      </c>
      <c r="C11" s="4" t="str">
        <f>IFERROR(__xludf.DUMMYFUNCTION("OR(B11=""X"",to_text(B11)=to_text(indirect(concatenate(C$2,row()))))"),"#NUM!")</f>
        <v>#NUM!</v>
      </c>
      <c r="D11" s="4"/>
      <c r="E11" s="4" t="str">
        <f t="shared" si="1"/>
        <v>0110011</v>
      </c>
      <c r="F11" s="4" t="s">
        <v>60</v>
      </c>
      <c r="G11" s="4" t="s">
        <v>39</v>
      </c>
      <c r="H11" s="4"/>
      <c r="I11" s="4"/>
      <c r="J11" s="4" t="str">
        <f t="shared" si="2"/>
        <v>010</v>
      </c>
      <c r="K11" s="4" t="str">
        <f t="shared" si="3"/>
        <v>0000000</v>
      </c>
      <c r="L11" s="4" t="str">
        <f t="shared" si="4"/>
        <v>0</v>
      </c>
      <c r="M11" s="4" t="str">
        <f t="shared" si="5"/>
        <v>1</v>
      </c>
      <c r="N11" s="4" t="str">
        <f t="shared" si="6"/>
        <v>1</v>
      </c>
      <c r="O11" s="4" t="str">
        <f t="shared" si="7"/>
        <v>0</v>
      </c>
      <c r="P11" s="4" t="str">
        <f t="shared" si="8"/>
        <v>0</v>
      </c>
      <c r="Q11" s="9" t="str">
        <f t="shared" si="9"/>
        <v>1</v>
      </c>
      <c r="R11" s="4" t="str">
        <f t="shared" si="10"/>
        <v>1</v>
      </c>
      <c r="S11" s="4" t="str">
        <f t="shared" si="11"/>
        <v>0</v>
      </c>
      <c r="T11" s="4" t="str">
        <f t="shared" si="12"/>
        <v>1</v>
      </c>
      <c r="U11" s="4" t="str">
        <f t="shared" si="13"/>
        <v>0</v>
      </c>
      <c r="V11" s="4" t="str">
        <f t="shared" si="14"/>
        <v>0</v>
      </c>
      <c r="W11" s="4" t="str">
        <f t="shared" si="15"/>
        <v>0</v>
      </c>
      <c r="X11" s="4" t="str">
        <f t="shared" si="16"/>
        <v>0</v>
      </c>
      <c r="Y11" s="4" t="str">
        <f t="shared" si="17"/>
        <v>0</v>
      </c>
      <c r="Z11" s="4" t="str">
        <f t="shared" si="18"/>
        <v>0</v>
      </c>
      <c r="AA11" s="9" t="str">
        <f t="shared" si="19"/>
        <v>0</v>
      </c>
      <c r="AB11" s="4" t="str">
        <f t="shared" si="20"/>
        <v>0</v>
      </c>
      <c r="AC11" s="4" t="str">
        <f t="shared" ref="AC11:AD11" si="27">IF(H11="","X",RIGHT(H11,1))</f>
        <v>X</v>
      </c>
      <c r="AD11" s="4" t="str">
        <f t="shared" si="27"/>
        <v>X</v>
      </c>
      <c r="AE11" s="4">
        <v>1</v>
      </c>
      <c r="AF11" s="4">
        <v>0</v>
      </c>
      <c r="AG11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1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1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1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1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1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1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1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1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1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1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1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1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1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1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1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1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1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1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1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1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1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1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1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1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1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1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1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1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1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1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1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1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1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1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1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1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1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1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1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1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1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1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1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1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1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1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1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1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1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1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1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1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1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1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1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1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1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1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1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1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1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1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1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1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1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1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1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1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1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1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2" customHeight="1" spans="1:103">
      <c r="A12" s="4">
        <v>10</v>
      </c>
      <c r="B12" s="4" t="e">
        <f>MID(HLOOKUP($B$2,'Control Logic for Hardwiring'!$H$3:$R$54,A12,FALSE),LEN(HLOOKUP($B$2,'Control Logic for Hardwiring'!$H$3:$R$54,A12,FALSE))-$B$4,1)</f>
        <v>#VALUE!</v>
      </c>
      <c r="C12" s="4" t="str">
        <f>IFERROR(__xludf.DUMMYFUNCTION("OR(B12=""X"",to_text(B12)=to_text(indirect(concatenate(C$2,row()))))"),"#NUM!")</f>
        <v>#NUM!</v>
      </c>
      <c r="D12" s="4"/>
      <c r="E12" s="4" t="str">
        <f t="shared" si="1"/>
        <v>0110011</v>
      </c>
      <c r="F12" s="4" t="s">
        <v>63</v>
      </c>
      <c r="G12" s="4" t="s">
        <v>39</v>
      </c>
      <c r="H12" s="4"/>
      <c r="I12" s="4"/>
      <c r="J12" s="4" t="str">
        <f t="shared" si="2"/>
        <v>100</v>
      </c>
      <c r="K12" s="4" t="str">
        <f t="shared" si="3"/>
        <v>0000000</v>
      </c>
      <c r="L12" s="4" t="str">
        <f t="shared" si="4"/>
        <v>0</v>
      </c>
      <c r="M12" s="4" t="str">
        <f t="shared" si="5"/>
        <v>1</v>
      </c>
      <c r="N12" s="4" t="str">
        <f t="shared" si="6"/>
        <v>1</v>
      </c>
      <c r="O12" s="4" t="str">
        <f t="shared" si="7"/>
        <v>0</v>
      </c>
      <c r="P12" s="4" t="str">
        <f t="shared" si="8"/>
        <v>0</v>
      </c>
      <c r="Q12" s="9" t="str">
        <f t="shared" si="9"/>
        <v>1</v>
      </c>
      <c r="R12" s="4" t="str">
        <f t="shared" si="10"/>
        <v>1</v>
      </c>
      <c r="S12" s="4" t="str">
        <f t="shared" si="11"/>
        <v>1</v>
      </c>
      <c r="T12" s="4" t="str">
        <f t="shared" si="12"/>
        <v>0</v>
      </c>
      <c r="U12" s="4" t="str">
        <f t="shared" si="13"/>
        <v>0</v>
      </c>
      <c r="V12" s="4" t="str">
        <f t="shared" si="14"/>
        <v>0</v>
      </c>
      <c r="W12" s="4" t="str">
        <f t="shared" si="15"/>
        <v>0</v>
      </c>
      <c r="X12" s="4" t="str">
        <f t="shared" si="16"/>
        <v>0</v>
      </c>
      <c r="Y12" s="4" t="str">
        <f t="shared" si="17"/>
        <v>0</v>
      </c>
      <c r="Z12" s="4" t="str">
        <f t="shared" si="18"/>
        <v>0</v>
      </c>
      <c r="AA12" s="9" t="str">
        <f t="shared" si="19"/>
        <v>0</v>
      </c>
      <c r="AB12" s="4" t="str">
        <f t="shared" si="20"/>
        <v>0</v>
      </c>
      <c r="AC12" s="4" t="str">
        <f t="shared" ref="AC12:AD12" si="28">IF(H12="","X",RIGHT(H12,1))</f>
        <v>X</v>
      </c>
      <c r="AD12" s="4" t="str">
        <f t="shared" si="28"/>
        <v>X</v>
      </c>
      <c r="AE12" s="4">
        <v>1</v>
      </c>
      <c r="AF12" s="4">
        <v>0</v>
      </c>
      <c r="AG12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2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2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2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2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2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2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2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2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2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2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2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2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2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2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2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2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2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2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2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2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2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2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2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2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2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2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2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2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2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2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2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2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2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2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2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2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2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2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2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2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2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2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2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2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2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2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2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2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2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2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2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2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2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2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2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2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2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2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2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2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2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2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2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2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2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2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2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2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2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2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3" customHeight="1" spans="1:103">
      <c r="A13" s="4">
        <v>11</v>
      </c>
      <c r="B13" s="4" t="e">
        <f>MID(HLOOKUP($B$2,'Control Logic for Hardwiring'!$H$3:$R$54,A13,FALSE),LEN(HLOOKUP($B$2,'Control Logic for Hardwiring'!$H$3:$R$54,A13,FALSE))-$B$4,1)</f>
        <v>#VALUE!</v>
      </c>
      <c r="C13" s="4" t="str">
        <f>IFERROR(__xludf.DUMMYFUNCTION("OR(B13=""X"",to_text(B13)=to_text(indirect(concatenate(C$2,row()))))"),"#NUM!")</f>
        <v>#NUM!</v>
      </c>
      <c r="D13" s="4"/>
      <c r="E13" s="4" t="str">
        <f t="shared" si="1"/>
        <v>0110011</v>
      </c>
      <c r="F13" s="4" t="s">
        <v>66</v>
      </c>
      <c r="G13" s="4" t="s">
        <v>39</v>
      </c>
      <c r="H13" s="4"/>
      <c r="I13" s="4"/>
      <c r="J13" s="4" t="str">
        <f t="shared" si="2"/>
        <v>101</v>
      </c>
      <c r="K13" s="4" t="str">
        <f t="shared" si="3"/>
        <v>0000000</v>
      </c>
      <c r="L13" s="4" t="str">
        <f t="shared" si="4"/>
        <v>0</v>
      </c>
      <c r="M13" s="4" t="str">
        <f t="shared" si="5"/>
        <v>1</v>
      </c>
      <c r="N13" s="4" t="str">
        <f t="shared" si="6"/>
        <v>1</v>
      </c>
      <c r="O13" s="4" t="str">
        <f t="shared" si="7"/>
        <v>0</v>
      </c>
      <c r="P13" s="4" t="str">
        <f t="shared" si="8"/>
        <v>0</v>
      </c>
      <c r="Q13" s="9" t="str">
        <f t="shared" si="9"/>
        <v>1</v>
      </c>
      <c r="R13" s="4" t="str">
        <f t="shared" si="10"/>
        <v>1</v>
      </c>
      <c r="S13" s="4" t="str">
        <f t="shared" si="11"/>
        <v>1</v>
      </c>
      <c r="T13" s="4" t="str">
        <f t="shared" si="12"/>
        <v>0</v>
      </c>
      <c r="U13" s="4" t="str">
        <f t="shared" si="13"/>
        <v>1</v>
      </c>
      <c r="V13" s="4" t="str">
        <f t="shared" si="14"/>
        <v>0</v>
      </c>
      <c r="W13" s="4" t="str">
        <f t="shared" si="15"/>
        <v>0</v>
      </c>
      <c r="X13" s="4" t="str">
        <f t="shared" si="16"/>
        <v>0</v>
      </c>
      <c r="Y13" s="4" t="str">
        <f t="shared" si="17"/>
        <v>0</v>
      </c>
      <c r="Z13" s="4" t="str">
        <f t="shared" si="18"/>
        <v>0</v>
      </c>
      <c r="AA13" s="9" t="str">
        <f t="shared" si="19"/>
        <v>0</v>
      </c>
      <c r="AB13" s="4" t="str">
        <f t="shared" si="20"/>
        <v>0</v>
      </c>
      <c r="AC13" s="4" t="str">
        <f t="shared" ref="AC13:AD13" si="29">IF(H13="","X",RIGHT(H13,1))</f>
        <v>X</v>
      </c>
      <c r="AD13" s="4" t="str">
        <f t="shared" si="29"/>
        <v>X</v>
      </c>
      <c r="AE13" s="4">
        <v>1</v>
      </c>
      <c r="AF13" s="4">
        <v>0</v>
      </c>
      <c r="AG13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3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3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3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3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3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3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3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3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3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3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3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3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3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3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3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3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3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3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3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3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3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3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3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3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3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3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3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3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3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3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3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3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3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3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3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3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3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3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3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3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3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3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3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3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3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3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3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3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3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3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3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3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3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3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3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3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3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3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3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3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3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3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3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3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3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3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3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3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3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3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4" customHeight="1" spans="1:103">
      <c r="A14" s="4">
        <v>12</v>
      </c>
      <c r="B14" s="4" t="e">
        <f>MID(HLOOKUP($B$2,'Control Logic for Hardwiring'!$H$3:$R$54,A14,FALSE),LEN(HLOOKUP($B$2,'Control Logic for Hardwiring'!$H$3:$R$54,A14,FALSE))-$B$4,1)</f>
        <v>#VALUE!</v>
      </c>
      <c r="C14" s="4" t="str">
        <f>IFERROR(__xludf.DUMMYFUNCTION("OR(B14=""X"",to_text(B14)=to_text(indirect(concatenate(C$2,row()))))"),"#NUM!")</f>
        <v>#NUM!</v>
      </c>
      <c r="D14" s="4"/>
      <c r="E14" s="4" t="str">
        <f t="shared" si="1"/>
        <v>0110011</v>
      </c>
      <c r="F14" s="4" t="s">
        <v>66</v>
      </c>
      <c r="G14" s="4" t="s">
        <v>49</v>
      </c>
      <c r="H14" s="4"/>
      <c r="I14" s="4"/>
      <c r="J14" s="4" t="str">
        <f t="shared" si="2"/>
        <v>101</v>
      </c>
      <c r="K14" s="4" t="str">
        <f t="shared" si="3"/>
        <v>0100000</v>
      </c>
      <c r="L14" s="4" t="str">
        <f t="shared" si="4"/>
        <v>0</v>
      </c>
      <c r="M14" s="4" t="str">
        <f t="shared" si="5"/>
        <v>1</v>
      </c>
      <c r="N14" s="4" t="str">
        <f t="shared" si="6"/>
        <v>1</v>
      </c>
      <c r="O14" s="4" t="str">
        <f t="shared" si="7"/>
        <v>0</v>
      </c>
      <c r="P14" s="4" t="str">
        <f t="shared" si="8"/>
        <v>0</v>
      </c>
      <c r="Q14" s="9" t="str">
        <f t="shared" si="9"/>
        <v>1</v>
      </c>
      <c r="R14" s="4" t="str">
        <f t="shared" si="10"/>
        <v>1</v>
      </c>
      <c r="S14" s="4" t="str">
        <f t="shared" si="11"/>
        <v>1</v>
      </c>
      <c r="T14" s="4" t="str">
        <f t="shared" si="12"/>
        <v>0</v>
      </c>
      <c r="U14" s="4" t="str">
        <f t="shared" si="13"/>
        <v>1</v>
      </c>
      <c r="V14" s="4" t="str">
        <f t="shared" si="14"/>
        <v>0</v>
      </c>
      <c r="W14" s="4" t="str">
        <f t="shared" si="15"/>
        <v>1</v>
      </c>
      <c r="X14" s="4" t="str">
        <f t="shared" si="16"/>
        <v>0</v>
      </c>
      <c r="Y14" s="4" t="str">
        <f t="shared" si="17"/>
        <v>0</v>
      </c>
      <c r="Z14" s="4" t="str">
        <f t="shared" si="18"/>
        <v>0</v>
      </c>
      <c r="AA14" s="9" t="str">
        <f t="shared" si="19"/>
        <v>0</v>
      </c>
      <c r="AB14" s="4" t="str">
        <f t="shared" si="20"/>
        <v>0</v>
      </c>
      <c r="AC14" s="4" t="str">
        <f t="shared" ref="AC14:AD14" si="30">IF(H14="","X",RIGHT(H14,1))</f>
        <v>X</v>
      </c>
      <c r="AD14" s="4" t="str">
        <f t="shared" si="30"/>
        <v>X</v>
      </c>
      <c r="AE14" s="4">
        <v>1</v>
      </c>
      <c r="AF14" s="4">
        <v>0</v>
      </c>
      <c r="AG14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4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4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4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4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4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4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4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4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4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4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4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4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4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4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4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4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4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4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4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4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4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4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4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4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4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4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4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4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4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4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4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4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4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4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4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4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4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4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4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4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4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4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4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4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4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4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4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4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4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4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4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4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4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4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4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4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4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4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4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4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4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4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4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4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4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4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4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4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4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4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5" customHeight="1" spans="1:103">
      <c r="A15" s="4">
        <v>13</v>
      </c>
      <c r="B15" s="4" t="e">
        <f>MID(HLOOKUP($B$2,'Control Logic for Hardwiring'!$H$3:$R$54,A15,FALSE),LEN(HLOOKUP($B$2,'Control Logic for Hardwiring'!$H$3:$R$54,A15,FALSE))-$B$4,1)</f>
        <v>#VALUE!</v>
      </c>
      <c r="C15" s="4" t="str">
        <f>IFERROR(__xludf.DUMMYFUNCTION("OR(B15=""X"",to_text(B15)=to_text(indirect(concatenate(C$2,row()))))"),"#NUM!")</f>
        <v>#NUM!</v>
      </c>
      <c r="D15" s="4"/>
      <c r="E15" s="4" t="str">
        <f t="shared" si="1"/>
        <v>0110011</v>
      </c>
      <c r="F15" s="4" t="s">
        <v>71</v>
      </c>
      <c r="G15" s="4" t="s">
        <v>39</v>
      </c>
      <c r="H15" s="4"/>
      <c r="I15" s="4"/>
      <c r="J15" s="4" t="str">
        <f t="shared" si="2"/>
        <v>110</v>
      </c>
      <c r="K15" s="4" t="str">
        <f t="shared" si="3"/>
        <v>0000000</v>
      </c>
      <c r="L15" s="4" t="str">
        <f t="shared" si="4"/>
        <v>0</v>
      </c>
      <c r="M15" s="4" t="str">
        <f t="shared" si="5"/>
        <v>1</v>
      </c>
      <c r="N15" s="4" t="str">
        <f t="shared" si="6"/>
        <v>1</v>
      </c>
      <c r="O15" s="4" t="str">
        <f t="shared" si="7"/>
        <v>0</v>
      </c>
      <c r="P15" s="4" t="str">
        <f t="shared" si="8"/>
        <v>0</v>
      </c>
      <c r="Q15" s="9" t="str">
        <f t="shared" si="9"/>
        <v>1</v>
      </c>
      <c r="R15" s="4" t="str">
        <f t="shared" si="10"/>
        <v>1</v>
      </c>
      <c r="S15" s="4" t="str">
        <f t="shared" si="11"/>
        <v>1</v>
      </c>
      <c r="T15" s="4" t="str">
        <f t="shared" si="12"/>
        <v>1</v>
      </c>
      <c r="U15" s="4" t="str">
        <f t="shared" si="13"/>
        <v>0</v>
      </c>
      <c r="V15" s="4" t="str">
        <f t="shared" si="14"/>
        <v>0</v>
      </c>
      <c r="W15" s="4" t="str">
        <f t="shared" si="15"/>
        <v>0</v>
      </c>
      <c r="X15" s="4" t="str">
        <f t="shared" si="16"/>
        <v>0</v>
      </c>
      <c r="Y15" s="4" t="str">
        <f t="shared" si="17"/>
        <v>0</v>
      </c>
      <c r="Z15" s="4" t="str">
        <f t="shared" si="18"/>
        <v>0</v>
      </c>
      <c r="AA15" s="9" t="str">
        <f t="shared" si="19"/>
        <v>0</v>
      </c>
      <c r="AB15" s="4" t="str">
        <f t="shared" si="20"/>
        <v>0</v>
      </c>
      <c r="AC15" s="4" t="str">
        <f t="shared" ref="AC15:AD15" si="31">IF(H15="","X",RIGHT(H15,1))</f>
        <v>X</v>
      </c>
      <c r="AD15" s="4" t="str">
        <f t="shared" si="31"/>
        <v>X</v>
      </c>
      <c r="AE15" s="4">
        <v>1</v>
      </c>
      <c r="AF15" s="4">
        <v>0</v>
      </c>
      <c r="AG15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5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5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5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5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5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5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5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5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5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5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5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5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5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5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5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5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5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5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5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5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5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5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5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5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5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5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5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5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5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5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5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5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5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5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5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5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5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5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5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5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5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5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5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5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5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5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5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5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5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5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5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5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5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5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5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5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5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5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5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5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5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5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5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5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5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5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5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5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5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5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6" customHeight="1" spans="1:103">
      <c r="A16" s="4">
        <v>14</v>
      </c>
      <c r="B16" s="4" t="e">
        <f>MID(HLOOKUP($B$2,'Control Logic for Hardwiring'!$H$3:$R$54,A16,FALSE),LEN(HLOOKUP($B$2,'Control Logic for Hardwiring'!$H$3:$R$54,A16,FALSE))-$B$4,1)</f>
        <v>#VALUE!</v>
      </c>
      <c r="C16" s="4" t="str">
        <f>IFERROR(__xludf.DUMMYFUNCTION("OR(B16=""X"",to_text(B16)=to_text(indirect(concatenate(C$2,row()))))"),"#NUM!")</f>
        <v>#NUM!</v>
      </c>
      <c r="D16" s="4"/>
      <c r="E16" s="4" t="str">
        <f t="shared" si="1"/>
        <v>0110011</v>
      </c>
      <c r="F16" s="4" t="s">
        <v>74</v>
      </c>
      <c r="G16" s="4" t="s">
        <v>39</v>
      </c>
      <c r="H16" s="4"/>
      <c r="I16" s="4"/>
      <c r="J16" s="4" t="str">
        <f t="shared" si="2"/>
        <v>111</v>
      </c>
      <c r="K16" s="4" t="str">
        <f t="shared" si="3"/>
        <v>0000000</v>
      </c>
      <c r="L16" s="4" t="str">
        <f t="shared" si="4"/>
        <v>0</v>
      </c>
      <c r="M16" s="4" t="str">
        <f t="shared" si="5"/>
        <v>1</v>
      </c>
      <c r="N16" s="4" t="str">
        <f t="shared" si="6"/>
        <v>1</v>
      </c>
      <c r="O16" s="4" t="str">
        <f t="shared" si="7"/>
        <v>0</v>
      </c>
      <c r="P16" s="4" t="str">
        <f t="shared" si="8"/>
        <v>0</v>
      </c>
      <c r="Q16" s="9" t="str">
        <f t="shared" si="9"/>
        <v>1</v>
      </c>
      <c r="R16" s="4" t="str">
        <f t="shared" si="10"/>
        <v>1</v>
      </c>
      <c r="S16" s="4" t="str">
        <f t="shared" si="11"/>
        <v>1</v>
      </c>
      <c r="T16" s="4" t="str">
        <f t="shared" si="12"/>
        <v>1</v>
      </c>
      <c r="U16" s="4" t="str">
        <f t="shared" si="13"/>
        <v>1</v>
      </c>
      <c r="V16" s="4" t="str">
        <f t="shared" si="14"/>
        <v>0</v>
      </c>
      <c r="W16" s="4" t="str">
        <f t="shared" si="15"/>
        <v>0</v>
      </c>
      <c r="X16" s="4" t="str">
        <f t="shared" si="16"/>
        <v>0</v>
      </c>
      <c r="Y16" s="4" t="str">
        <f t="shared" si="17"/>
        <v>0</v>
      </c>
      <c r="Z16" s="4" t="str">
        <f t="shared" si="18"/>
        <v>0</v>
      </c>
      <c r="AA16" s="9" t="str">
        <f t="shared" si="19"/>
        <v>0</v>
      </c>
      <c r="AB16" s="4" t="str">
        <f t="shared" si="20"/>
        <v>0</v>
      </c>
      <c r="AC16" s="4" t="str">
        <f t="shared" ref="AC16:AD16" si="32">IF(H16="","X",RIGHT(H16,1))</f>
        <v>X</v>
      </c>
      <c r="AD16" s="4" t="str">
        <f t="shared" si="32"/>
        <v>X</v>
      </c>
      <c r="AE16" s="4">
        <v>1</v>
      </c>
      <c r="AF16" s="4">
        <v>0</v>
      </c>
      <c r="AG16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16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6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6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16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16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6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6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6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6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6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6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6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6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6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6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6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6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6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6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6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6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6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6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6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6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6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6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6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6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6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6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6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6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6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6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6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6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6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6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6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6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6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6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6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6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6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6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6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6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6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6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6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6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6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6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6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6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6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6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6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6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6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6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6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6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6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6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6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6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6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7" customHeight="1" spans="1:103">
      <c r="A17" s="4">
        <v>15</v>
      </c>
      <c r="B17" s="4" t="e">
        <f>MID(HLOOKUP($B$2,'Control Logic for Hardwiring'!$H$3:$R$54,A17,FALSE),LEN(HLOOKUP($B$2,'Control Logic for Hardwiring'!$H$3:$R$54,A17,FALSE))-$B$4,1)</f>
        <v>#VALUE!</v>
      </c>
      <c r="C17" s="4" t="str">
        <f>IFERROR(__xludf.DUMMYFUNCTION("OR(B17=""X"",to_text(B17)=to_text(indirect(concatenate(C$2,row()))))"),"#NUM!")</f>
        <v>#NUM!</v>
      </c>
      <c r="D17" s="4" t="s">
        <v>78</v>
      </c>
      <c r="E17" s="4" t="str">
        <f t="shared" si="1"/>
        <v>0000011</v>
      </c>
      <c r="F17" s="4" t="s">
        <v>38</v>
      </c>
      <c r="G17" s="4"/>
      <c r="H17" s="4"/>
      <c r="I17" s="4"/>
      <c r="J17" s="4" t="str">
        <f t="shared" si="2"/>
        <v>000</v>
      </c>
      <c r="K17" s="4" t="str">
        <f t="shared" si="3"/>
        <v>XXXXXXX</v>
      </c>
      <c r="L17" s="4" t="str">
        <f t="shared" si="4"/>
        <v>0</v>
      </c>
      <c r="M17" s="4" t="str">
        <f t="shared" si="5"/>
        <v>0</v>
      </c>
      <c r="N17" s="4" t="str">
        <f t="shared" si="6"/>
        <v>0</v>
      </c>
      <c r="O17" s="4" t="str">
        <f t="shared" si="7"/>
        <v>0</v>
      </c>
      <c r="P17" s="4" t="str">
        <f t="shared" si="8"/>
        <v>0</v>
      </c>
      <c r="Q17" s="9" t="str">
        <f t="shared" si="9"/>
        <v>1</v>
      </c>
      <c r="R17" s="4" t="str">
        <f t="shared" si="10"/>
        <v>1</v>
      </c>
      <c r="S17" s="4" t="str">
        <f t="shared" si="11"/>
        <v>0</v>
      </c>
      <c r="T17" s="4" t="str">
        <f t="shared" si="12"/>
        <v>0</v>
      </c>
      <c r="U17" s="4" t="str">
        <f t="shared" si="13"/>
        <v>0</v>
      </c>
      <c r="V17" s="4" t="str">
        <f t="shared" si="14"/>
        <v>X</v>
      </c>
      <c r="W17" s="4" t="str">
        <f t="shared" si="15"/>
        <v>X</v>
      </c>
      <c r="X17" s="4" t="str">
        <f t="shared" si="16"/>
        <v>X</v>
      </c>
      <c r="Y17" s="4" t="str">
        <f t="shared" si="17"/>
        <v>X</v>
      </c>
      <c r="Z17" s="4" t="str">
        <f t="shared" si="18"/>
        <v>X</v>
      </c>
      <c r="AA17" s="9" t="str">
        <f t="shared" si="19"/>
        <v>X</v>
      </c>
      <c r="AB17" s="4" t="str">
        <f t="shared" si="20"/>
        <v>X</v>
      </c>
      <c r="AC17" s="4" t="str">
        <f t="shared" ref="AC17:AD17" si="33">IF(H17="","X",RIGHT(H17,1))</f>
        <v>X</v>
      </c>
      <c r="AD17" s="4" t="str">
        <f t="shared" si="33"/>
        <v>X</v>
      </c>
      <c r="AE17" s="4">
        <v>1</v>
      </c>
      <c r="AF17" s="4">
        <v>0</v>
      </c>
      <c r="AG17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17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7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7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17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17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7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7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7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7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7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7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7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7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7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7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7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7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7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7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7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7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7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7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7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7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7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7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7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7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7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7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7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7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7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7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7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7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7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7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7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7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7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7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7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7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7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7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7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7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7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7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7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7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7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7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7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7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7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7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7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7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7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7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7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7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7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7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7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7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7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8" customHeight="1" spans="1:103">
      <c r="A18" s="4">
        <v>16</v>
      </c>
      <c r="B18" s="4" t="e">
        <f>MID(HLOOKUP($B$2,'Control Logic for Hardwiring'!$H$3:$R$54,A18,FALSE),LEN(HLOOKUP($B$2,'Control Logic for Hardwiring'!$H$3:$R$54,A18,FALSE))-$B$4,1)</f>
        <v>#VALUE!</v>
      </c>
      <c r="C18" s="4" t="str">
        <f>IFERROR(__xludf.DUMMYFUNCTION("OR(B18=""X"",to_text(B18)=to_text(indirect(concatenate(C$2,row()))))"),"#NUM!")</f>
        <v>#NUM!</v>
      </c>
      <c r="D18" s="4"/>
      <c r="E18" s="4" t="str">
        <f t="shared" si="1"/>
        <v>0000011</v>
      </c>
      <c r="F18" s="4" t="s">
        <v>52</v>
      </c>
      <c r="G18" s="4"/>
      <c r="H18" s="4"/>
      <c r="I18" s="4"/>
      <c r="J18" s="4" t="str">
        <f t="shared" si="2"/>
        <v>001</v>
      </c>
      <c r="K18" s="4" t="str">
        <f t="shared" si="3"/>
        <v>XXXXXXX</v>
      </c>
      <c r="L18" s="4" t="str">
        <f t="shared" si="4"/>
        <v>0</v>
      </c>
      <c r="M18" s="4" t="str">
        <f t="shared" si="5"/>
        <v>0</v>
      </c>
      <c r="N18" s="4" t="str">
        <f t="shared" si="6"/>
        <v>0</v>
      </c>
      <c r="O18" s="4" t="str">
        <f t="shared" si="7"/>
        <v>0</v>
      </c>
      <c r="P18" s="4" t="str">
        <f t="shared" si="8"/>
        <v>0</v>
      </c>
      <c r="Q18" s="9" t="str">
        <f t="shared" si="9"/>
        <v>1</v>
      </c>
      <c r="R18" s="4" t="str">
        <f t="shared" si="10"/>
        <v>1</v>
      </c>
      <c r="S18" s="4" t="str">
        <f t="shared" si="11"/>
        <v>0</v>
      </c>
      <c r="T18" s="4" t="str">
        <f t="shared" si="12"/>
        <v>0</v>
      </c>
      <c r="U18" s="4" t="str">
        <f t="shared" si="13"/>
        <v>1</v>
      </c>
      <c r="V18" s="4" t="str">
        <f t="shared" si="14"/>
        <v>X</v>
      </c>
      <c r="W18" s="4" t="str">
        <f t="shared" si="15"/>
        <v>X</v>
      </c>
      <c r="X18" s="4" t="str">
        <f t="shared" si="16"/>
        <v>X</v>
      </c>
      <c r="Y18" s="4" t="str">
        <f t="shared" si="17"/>
        <v>X</v>
      </c>
      <c r="Z18" s="4" t="str">
        <f t="shared" si="18"/>
        <v>X</v>
      </c>
      <c r="AA18" s="9" t="str">
        <f t="shared" si="19"/>
        <v>X</v>
      </c>
      <c r="AB18" s="4" t="str">
        <f t="shared" si="20"/>
        <v>X</v>
      </c>
      <c r="AC18" s="4" t="str">
        <f t="shared" ref="AC18:AD18" si="34">IF(H18="","X",RIGHT(H18,1))</f>
        <v>X</v>
      </c>
      <c r="AD18" s="4" t="str">
        <f t="shared" si="34"/>
        <v>X</v>
      </c>
      <c r="AE18" s="4">
        <v>1</v>
      </c>
      <c r="AF18" s="4">
        <v>0</v>
      </c>
      <c r="AG18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18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8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8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18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18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8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8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8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8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8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8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8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8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8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8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8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8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8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8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8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8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8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8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8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8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8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8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8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8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8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8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8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8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8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8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8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8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8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8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8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8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8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8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8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8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8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8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8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8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8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8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8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8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8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8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8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8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8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8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8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8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8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8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8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8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8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8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8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8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8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19" customHeight="1" spans="1:103">
      <c r="A19" s="4">
        <v>17</v>
      </c>
      <c r="B19" s="4" t="e">
        <f>MID(HLOOKUP($B$2,'Control Logic for Hardwiring'!$H$3:$R$54,A19,FALSE),LEN(HLOOKUP($B$2,'Control Logic for Hardwiring'!$H$3:$R$54,A19,FALSE))-$B$4,1)</f>
        <v>#VALUE!</v>
      </c>
      <c r="C19" s="4" t="str">
        <f>IFERROR(__xludf.DUMMYFUNCTION("OR(B19=""X"",to_text(B19)=to_text(indirect(concatenate(C$2,row()))))"),"#NUM!")</f>
        <v>#NUM!</v>
      </c>
      <c r="D19" s="4"/>
      <c r="E19" s="4" t="str">
        <f t="shared" si="1"/>
        <v>0000011</v>
      </c>
      <c r="F19" s="4" t="s">
        <v>60</v>
      </c>
      <c r="G19" s="4"/>
      <c r="H19" s="4"/>
      <c r="I19" s="4"/>
      <c r="J19" s="4" t="str">
        <f t="shared" si="2"/>
        <v>010</v>
      </c>
      <c r="K19" s="4" t="str">
        <f t="shared" si="3"/>
        <v>XXXXXXX</v>
      </c>
      <c r="L19" s="4" t="str">
        <f t="shared" si="4"/>
        <v>0</v>
      </c>
      <c r="M19" s="4" t="str">
        <f t="shared" si="5"/>
        <v>0</v>
      </c>
      <c r="N19" s="4" t="str">
        <f t="shared" si="6"/>
        <v>0</v>
      </c>
      <c r="O19" s="4" t="str">
        <f t="shared" si="7"/>
        <v>0</v>
      </c>
      <c r="P19" s="4" t="str">
        <f t="shared" si="8"/>
        <v>0</v>
      </c>
      <c r="Q19" s="9" t="str">
        <f t="shared" si="9"/>
        <v>1</v>
      </c>
      <c r="R19" s="4" t="str">
        <f t="shared" si="10"/>
        <v>1</v>
      </c>
      <c r="S19" s="4" t="str">
        <f t="shared" si="11"/>
        <v>0</v>
      </c>
      <c r="T19" s="4" t="str">
        <f t="shared" si="12"/>
        <v>1</v>
      </c>
      <c r="U19" s="4" t="str">
        <f t="shared" si="13"/>
        <v>0</v>
      </c>
      <c r="V19" s="4" t="str">
        <f t="shared" si="14"/>
        <v>X</v>
      </c>
      <c r="W19" s="4" t="str">
        <f t="shared" si="15"/>
        <v>X</v>
      </c>
      <c r="X19" s="4" t="str">
        <f t="shared" si="16"/>
        <v>X</v>
      </c>
      <c r="Y19" s="4" t="str">
        <f t="shared" si="17"/>
        <v>X</v>
      </c>
      <c r="Z19" s="4" t="str">
        <f t="shared" si="18"/>
        <v>X</v>
      </c>
      <c r="AA19" s="9" t="str">
        <f t="shared" si="19"/>
        <v>X</v>
      </c>
      <c r="AB19" s="4" t="str">
        <f t="shared" si="20"/>
        <v>X</v>
      </c>
      <c r="AC19" s="4" t="str">
        <f t="shared" ref="AC19:AD19" si="35">IF(H19="","X",RIGHT(H19,1))</f>
        <v>X</v>
      </c>
      <c r="AD19" s="4" t="str">
        <f t="shared" si="35"/>
        <v>X</v>
      </c>
      <c r="AE19" s="4">
        <v>1</v>
      </c>
      <c r="AF19" s="4">
        <v>0</v>
      </c>
      <c r="AG19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19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19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19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19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19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19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19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19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19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19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19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19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19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19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19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19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19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19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19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19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19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19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19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19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19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19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19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19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19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19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19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19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19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19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19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19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19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19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19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19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19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19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19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19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19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19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19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19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19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19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19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19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19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19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19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19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19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19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19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19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19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19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19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19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19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19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19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19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19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19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0" customHeight="1" spans="1:103">
      <c r="A20" s="4">
        <v>18</v>
      </c>
      <c r="B20" s="4" t="str">
        <f>MID(HLOOKUP($B$2,'Control Logic for Hardwiring'!$H$3:$R$54,A20,FALSE),LEN(HLOOKUP($B$2,'Control Logic for Hardwiring'!$H$3:$R$54,A20,FALSE))-$B$4,1)</f>
        <v>0</v>
      </c>
      <c r="C20" s="4" t="b">
        <f>IFERROR(__xludf.DUMMYFUNCTION("OR(B20=""X"",to_text(B20)=to_text(indirect(concatenate(C$2,row()))))"),TRUE)</f>
        <v>1</v>
      </c>
      <c r="D20" s="4" t="s">
        <v>84</v>
      </c>
      <c r="E20" s="4" t="str">
        <f t="shared" si="1"/>
        <v>0010011</v>
      </c>
      <c r="F20" s="4" t="s">
        <v>38</v>
      </c>
      <c r="G20" s="4"/>
      <c r="H20" s="4"/>
      <c r="I20" s="4"/>
      <c r="J20" s="4" t="str">
        <f t="shared" si="2"/>
        <v>000</v>
      </c>
      <c r="K20" s="4" t="str">
        <f t="shared" si="3"/>
        <v>XXXXXXX</v>
      </c>
      <c r="L20" s="4" t="str">
        <f t="shared" si="4"/>
        <v>0</v>
      </c>
      <c r="M20" s="4" t="str">
        <f t="shared" si="5"/>
        <v>0</v>
      </c>
      <c r="N20" s="4" t="str">
        <f t="shared" si="6"/>
        <v>1</v>
      </c>
      <c r="O20" s="4" t="str">
        <f t="shared" si="7"/>
        <v>0</v>
      </c>
      <c r="P20" s="4" t="str">
        <f t="shared" si="8"/>
        <v>0</v>
      </c>
      <c r="Q20" s="9" t="str">
        <f t="shared" si="9"/>
        <v>1</v>
      </c>
      <c r="R20" s="4" t="str">
        <f t="shared" si="10"/>
        <v>1</v>
      </c>
      <c r="S20" s="4" t="str">
        <f t="shared" si="11"/>
        <v>0</v>
      </c>
      <c r="T20" s="4" t="str">
        <f t="shared" si="12"/>
        <v>0</v>
      </c>
      <c r="U20" s="4" t="str">
        <f t="shared" si="13"/>
        <v>0</v>
      </c>
      <c r="V20" s="4" t="str">
        <f t="shared" si="14"/>
        <v>X</v>
      </c>
      <c r="W20" s="4" t="str">
        <f t="shared" si="15"/>
        <v>X</v>
      </c>
      <c r="X20" s="4" t="str">
        <f t="shared" si="16"/>
        <v>X</v>
      </c>
      <c r="Y20" s="4" t="str">
        <f t="shared" si="17"/>
        <v>X</v>
      </c>
      <c r="Z20" s="4" t="str">
        <f t="shared" si="18"/>
        <v>X</v>
      </c>
      <c r="AA20" s="9" t="str">
        <f t="shared" si="19"/>
        <v>X</v>
      </c>
      <c r="AB20" s="4" t="str">
        <f t="shared" si="20"/>
        <v>X</v>
      </c>
      <c r="AC20" s="4" t="str">
        <f t="shared" ref="AC20:AD20" si="36">IF(H20="","X",RIGHT(H20,1))</f>
        <v>X</v>
      </c>
      <c r="AD20" s="4" t="str">
        <f t="shared" si="36"/>
        <v>X</v>
      </c>
      <c r="AE20" s="4">
        <v>1</v>
      </c>
      <c r="AF20" s="4">
        <v>0</v>
      </c>
      <c r="AG20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0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0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0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0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0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0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0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0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0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0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0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0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0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0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0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0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0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0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0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0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0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0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0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0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0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0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0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0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0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0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0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0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0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0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0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0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0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0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0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0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0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0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0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0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0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0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0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0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0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0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0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0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0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0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0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0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0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0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0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0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0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0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0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0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0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0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0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0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0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0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1" customHeight="1" spans="1:103">
      <c r="A21" s="4">
        <v>19</v>
      </c>
      <c r="B21" s="4" t="e">
        <f>MID(HLOOKUP($B$2,'Control Logic for Hardwiring'!$H$3:$R$54,A21,FALSE),LEN(HLOOKUP($B$2,'Control Logic for Hardwiring'!$H$3:$R$54,A21,FALSE))-$B$4,1)</f>
        <v>#VALUE!</v>
      </c>
      <c r="C21" s="4" t="str">
        <f>IFERROR(__xludf.DUMMYFUNCTION("OR(B21=""X"",to_text(B21)=to_text(indirect(concatenate(C$2,row()))))"),"#NUM!")</f>
        <v>#NUM!</v>
      </c>
      <c r="D21" s="4"/>
      <c r="E21" s="4" t="str">
        <f t="shared" si="1"/>
        <v>0010011</v>
      </c>
      <c r="F21" s="4" t="s">
        <v>52</v>
      </c>
      <c r="G21" s="4" t="s">
        <v>39</v>
      </c>
      <c r="H21" s="4"/>
      <c r="I21" s="4"/>
      <c r="J21" s="4" t="str">
        <f t="shared" si="2"/>
        <v>001</v>
      </c>
      <c r="K21" s="4" t="str">
        <f t="shared" si="3"/>
        <v>0000000</v>
      </c>
      <c r="L21" s="4" t="str">
        <f t="shared" si="4"/>
        <v>0</v>
      </c>
      <c r="M21" s="4" t="str">
        <f t="shared" si="5"/>
        <v>0</v>
      </c>
      <c r="N21" s="4" t="str">
        <f t="shared" si="6"/>
        <v>1</v>
      </c>
      <c r="O21" s="4" t="str">
        <f t="shared" si="7"/>
        <v>0</v>
      </c>
      <c r="P21" s="4" t="str">
        <f t="shared" si="8"/>
        <v>0</v>
      </c>
      <c r="Q21" s="9" t="str">
        <f t="shared" si="9"/>
        <v>1</v>
      </c>
      <c r="R21" s="4" t="str">
        <f t="shared" si="10"/>
        <v>1</v>
      </c>
      <c r="S21" s="4" t="str">
        <f t="shared" si="11"/>
        <v>0</v>
      </c>
      <c r="T21" s="4" t="str">
        <f t="shared" si="12"/>
        <v>0</v>
      </c>
      <c r="U21" s="4" t="str">
        <f t="shared" si="13"/>
        <v>1</v>
      </c>
      <c r="V21" s="4" t="str">
        <f t="shared" si="14"/>
        <v>0</v>
      </c>
      <c r="W21" s="4" t="str">
        <f t="shared" si="15"/>
        <v>0</v>
      </c>
      <c r="X21" s="4" t="str">
        <f t="shared" si="16"/>
        <v>0</v>
      </c>
      <c r="Y21" s="4" t="str">
        <f t="shared" si="17"/>
        <v>0</v>
      </c>
      <c r="Z21" s="4" t="str">
        <f t="shared" si="18"/>
        <v>0</v>
      </c>
      <c r="AA21" s="9" t="str">
        <f t="shared" si="19"/>
        <v>0</v>
      </c>
      <c r="AB21" s="4" t="str">
        <f t="shared" si="20"/>
        <v>0</v>
      </c>
      <c r="AC21" s="4" t="str">
        <f t="shared" ref="AC21:AD21" si="37">IF(H21="","X",RIGHT(H21,1))</f>
        <v>X</v>
      </c>
      <c r="AD21" s="4" t="str">
        <f t="shared" si="37"/>
        <v>X</v>
      </c>
      <c r="AE21" s="4">
        <v>1</v>
      </c>
      <c r="AF21" s="4">
        <v>0</v>
      </c>
      <c r="AG21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1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1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1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1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1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1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1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1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1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1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1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1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1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1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1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1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1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1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1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1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1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1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1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1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1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1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1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1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1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1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1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1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1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1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1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1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1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1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1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1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1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1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1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1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1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1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1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1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1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1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1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1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1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1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1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1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1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1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1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1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1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1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1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1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1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1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1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1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1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1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2" customHeight="1" spans="1:103">
      <c r="A22" s="4">
        <v>20</v>
      </c>
      <c r="B22" s="4" t="e">
        <f>MID(HLOOKUP($B$2,'Control Logic for Hardwiring'!$H$3:$R$54,A22,FALSE),LEN(HLOOKUP($B$2,'Control Logic for Hardwiring'!$H$3:$R$54,A22,FALSE))-$B$4,1)</f>
        <v>#VALUE!</v>
      </c>
      <c r="C22" s="4" t="str">
        <f>IFERROR(__xludf.DUMMYFUNCTION("OR(B22=""X"",to_text(B22)=to_text(indirect(concatenate(C$2,row()))))"),"#NUM!")</f>
        <v>#NUM!</v>
      </c>
      <c r="D22" s="4"/>
      <c r="E22" s="4" t="str">
        <f t="shared" si="1"/>
        <v>0010011</v>
      </c>
      <c r="F22" s="4" t="s">
        <v>60</v>
      </c>
      <c r="G22" s="4"/>
      <c r="H22" s="4"/>
      <c r="I22" s="4"/>
      <c r="J22" s="4" t="str">
        <f t="shared" si="2"/>
        <v>010</v>
      </c>
      <c r="K22" s="4" t="str">
        <f t="shared" si="3"/>
        <v>XXXXXXX</v>
      </c>
      <c r="L22" s="4" t="str">
        <f t="shared" si="4"/>
        <v>0</v>
      </c>
      <c r="M22" s="4" t="str">
        <f t="shared" si="5"/>
        <v>0</v>
      </c>
      <c r="N22" s="4" t="str">
        <f t="shared" si="6"/>
        <v>1</v>
      </c>
      <c r="O22" s="4" t="str">
        <f t="shared" si="7"/>
        <v>0</v>
      </c>
      <c r="P22" s="4" t="str">
        <f t="shared" si="8"/>
        <v>0</v>
      </c>
      <c r="Q22" s="9" t="str">
        <f t="shared" si="9"/>
        <v>1</v>
      </c>
      <c r="R22" s="4" t="str">
        <f t="shared" si="10"/>
        <v>1</v>
      </c>
      <c r="S22" s="4" t="str">
        <f t="shared" si="11"/>
        <v>0</v>
      </c>
      <c r="T22" s="4" t="str">
        <f t="shared" si="12"/>
        <v>1</v>
      </c>
      <c r="U22" s="4" t="str">
        <f t="shared" si="13"/>
        <v>0</v>
      </c>
      <c r="V22" s="4" t="str">
        <f t="shared" si="14"/>
        <v>X</v>
      </c>
      <c r="W22" s="4" t="str">
        <f t="shared" si="15"/>
        <v>X</v>
      </c>
      <c r="X22" s="4" t="str">
        <f t="shared" si="16"/>
        <v>X</v>
      </c>
      <c r="Y22" s="4" t="str">
        <f t="shared" si="17"/>
        <v>X</v>
      </c>
      <c r="Z22" s="4" t="str">
        <f t="shared" si="18"/>
        <v>X</v>
      </c>
      <c r="AA22" s="9" t="str">
        <f t="shared" si="19"/>
        <v>X</v>
      </c>
      <c r="AB22" s="4" t="str">
        <f t="shared" si="20"/>
        <v>X</v>
      </c>
      <c r="AC22" s="4" t="str">
        <f t="shared" ref="AC22:AD22" si="38">IF(H22="","X",RIGHT(H22,1))</f>
        <v>X</v>
      </c>
      <c r="AD22" s="4" t="str">
        <f t="shared" si="38"/>
        <v>X</v>
      </c>
      <c r="AE22" s="4">
        <v>1</v>
      </c>
      <c r="AF22" s="4">
        <v>0</v>
      </c>
      <c r="AG22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2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2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2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2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2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2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2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2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2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2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2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2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2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2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2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2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2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2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2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2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2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2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2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2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2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2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2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2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2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2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2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2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2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2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2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2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2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2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2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2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2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2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2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2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2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2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2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2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2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2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2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2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2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2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2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2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2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2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2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2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2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2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2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2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2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2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2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2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2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2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3" customHeight="1" spans="1:103">
      <c r="A23" s="4">
        <v>21</v>
      </c>
      <c r="B23" s="4" t="e">
        <f>MID(HLOOKUP($B$2,'Control Logic for Hardwiring'!$H$3:$R$54,A23,FALSE),LEN(HLOOKUP($B$2,'Control Logic for Hardwiring'!$H$3:$R$54,A23,FALSE))-$B$4,1)</f>
        <v>#VALUE!</v>
      </c>
      <c r="C23" s="4" t="str">
        <f>IFERROR(__xludf.DUMMYFUNCTION("OR(B23=""X"",to_text(B23)=to_text(indirect(concatenate(C$2,row()))))"),"#NUM!")</f>
        <v>#NUM!</v>
      </c>
      <c r="D23" s="4"/>
      <c r="E23" s="4" t="str">
        <f t="shared" si="1"/>
        <v>0010011</v>
      </c>
      <c r="F23" s="4" t="s">
        <v>63</v>
      </c>
      <c r="G23" s="4"/>
      <c r="H23" s="4"/>
      <c r="I23" s="4"/>
      <c r="J23" s="4" t="str">
        <f t="shared" si="2"/>
        <v>100</v>
      </c>
      <c r="K23" s="4" t="str">
        <f t="shared" si="3"/>
        <v>XXXXXXX</v>
      </c>
      <c r="L23" s="4" t="str">
        <f t="shared" si="4"/>
        <v>0</v>
      </c>
      <c r="M23" s="4" t="str">
        <f t="shared" si="5"/>
        <v>0</v>
      </c>
      <c r="N23" s="4" t="str">
        <f t="shared" si="6"/>
        <v>1</v>
      </c>
      <c r="O23" s="4" t="str">
        <f t="shared" si="7"/>
        <v>0</v>
      </c>
      <c r="P23" s="4" t="str">
        <f t="shared" si="8"/>
        <v>0</v>
      </c>
      <c r="Q23" s="9" t="str">
        <f t="shared" si="9"/>
        <v>1</v>
      </c>
      <c r="R23" s="4" t="str">
        <f t="shared" si="10"/>
        <v>1</v>
      </c>
      <c r="S23" s="4" t="str">
        <f t="shared" si="11"/>
        <v>1</v>
      </c>
      <c r="T23" s="4" t="str">
        <f t="shared" si="12"/>
        <v>0</v>
      </c>
      <c r="U23" s="4" t="str">
        <f t="shared" si="13"/>
        <v>0</v>
      </c>
      <c r="V23" s="4" t="str">
        <f t="shared" si="14"/>
        <v>X</v>
      </c>
      <c r="W23" s="4" t="str">
        <f t="shared" si="15"/>
        <v>X</v>
      </c>
      <c r="X23" s="4" t="str">
        <f t="shared" si="16"/>
        <v>X</v>
      </c>
      <c r="Y23" s="4" t="str">
        <f t="shared" si="17"/>
        <v>X</v>
      </c>
      <c r="Z23" s="4" t="str">
        <f t="shared" si="18"/>
        <v>X</v>
      </c>
      <c r="AA23" s="9" t="str">
        <f t="shared" si="19"/>
        <v>X</v>
      </c>
      <c r="AB23" s="4" t="str">
        <f t="shared" si="20"/>
        <v>X</v>
      </c>
      <c r="AC23" s="4" t="str">
        <f t="shared" ref="AC23:AD23" si="39">IF(H23="","X",RIGHT(H23,1))</f>
        <v>X</v>
      </c>
      <c r="AD23" s="4" t="str">
        <f t="shared" si="39"/>
        <v>X</v>
      </c>
      <c r="AE23" s="4">
        <v>1</v>
      </c>
      <c r="AF23" s="4">
        <v>0</v>
      </c>
      <c r="AG23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3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3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3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3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3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3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3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3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3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3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3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3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3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3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3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3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3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3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3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3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3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3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3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3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3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3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3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3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3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3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3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3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3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3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3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3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3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3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3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3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3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3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3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3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3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3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3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3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3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3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3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3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3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3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3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3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3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3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3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3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3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3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3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3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3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3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3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3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3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3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4" customHeight="1" spans="1:103">
      <c r="A24" s="4">
        <v>22</v>
      </c>
      <c r="B24" s="4" t="e">
        <f>MID(HLOOKUP($B$2,'Control Logic for Hardwiring'!$H$3:$R$54,A24,FALSE),LEN(HLOOKUP($B$2,'Control Logic for Hardwiring'!$H$3:$R$54,A24,FALSE))-$B$4,1)</f>
        <v>#VALUE!</v>
      </c>
      <c r="C24" s="4" t="str">
        <f>IFERROR(__xludf.DUMMYFUNCTION("OR(B24=""X"",to_text(B24)=to_text(indirect(concatenate(C$2,row()))))"),"#NUM!")</f>
        <v>#NUM!</v>
      </c>
      <c r="D24" s="4"/>
      <c r="E24" s="4" t="str">
        <f t="shared" si="1"/>
        <v>0010011</v>
      </c>
      <c r="F24" s="4" t="s">
        <v>66</v>
      </c>
      <c r="G24" s="4" t="s">
        <v>39</v>
      </c>
      <c r="H24" s="4"/>
      <c r="I24" s="4"/>
      <c r="J24" s="4" t="str">
        <f t="shared" si="2"/>
        <v>101</v>
      </c>
      <c r="K24" s="4" t="str">
        <f t="shared" si="3"/>
        <v>0000000</v>
      </c>
      <c r="L24" s="4" t="str">
        <f t="shared" si="4"/>
        <v>0</v>
      </c>
      <c r="M24" s="4" t="str">
        <f t="shared" si="5"/>
        <v>0</v>
      </c>
      <c r="N24" s="4" t="str">
        <f t="shared" si="6"/>
        <v>1</v>
      </c>
      <c r="O24" s="4" t="str">
        <f t="shared" si="7"/>
        <v>0</v>
      </c>
      <c r="P24" s="4" t="str">
        <f t="shared" si="8"/>
        <v>0</v>
      </c>
      <c r="Q24" s="9" t="str">
        <f t="shared" si="9"/>
        <v>1</v>
      </c>
      <c r="R24" s="4" t="str">
        <f t="shared" si="10"/>
        <v>1</v>
      </c>
      <c r="S24" s="4" t="str">
        <f t="shared" si="11"/>
        <v>1</v>
      </c>
      <c r="T24" s="4" t="str">
        <f t="shared" si="12"/>
        <v>0</v>
      </c>
      <c r="U24" s="4" t="str">
        <f t="shared" si="13"/>
        <v>1</v>
      </c>
      <c r="V24" s="4" t="str">
        <f t="shared" si="14"/>
        <v>0</v>
      </c>
      <c r="W24" s="4" t="str">
        <f t="shared" si="15"/>
        <v>0</v>
      </c>
      <c r="X24" s="4" t="str">
        <f t="shared" si="16"/>
        <v>0</v>
      </c>
      <c r="Y24" s="4" t="str">
        <f t="shared" si="17"/>
        <v>0</v>
      </c>
      <c r="Z24" s="4" t="str">
        <f t="shared" si="18"/>
        <v>0</v>
      </c>
      <c r="AA24" s="9" t="str">
        <f t="shared" si="19"/>
        <v>0</v>
      </c>
      <c r="AB24" s="4" t="str">
        <f t="shared" si="20"/>
        <v>0</v>
      </c>
      <c r="AC24" s="4" t="str">
        <f t="shared" ref="AC24:AD24" si="40">IF(H24="","X",RIGHT(H24,1))</f>
        <v>X</v>
      </c>
      <c r="AD24" s="4" t="str">
        <f t="shared" si="40"/>
        <v>X</v>
      </c>
      <c r="AE24" s="4">
        <v>1</v>
      </c>
      <c r="AF24" s="4">
        <v>0</v>
      </c>
      <c r="AG24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4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4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4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4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4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4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4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4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4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4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4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4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4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4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4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4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4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4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4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4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4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4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4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4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4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4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4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4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4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4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4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4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4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4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4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4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4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4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4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4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4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4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4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4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4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4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4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4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4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4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4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4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4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4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4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4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4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4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4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4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4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4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4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4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4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4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4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4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4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4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5" customHeight="1" spans="1:103">
      <c r="A25" s="4">
        <v>23</v>
      </c>
      <c r="B25" s="4" t="e">
        <f>MID(HLOOKUP($B$2,'Control Logic for Hardwiring'!$H$3:$R$54,A25,FALSE),LEN(HLOOKUP($B$2,'Control Logic for Hardwiring'!$H$3:$R$54,A25,FALSE))-$B$4,1)</f>
        <v>#VALUE!</v>
      </c>
      <c r="C25" s="4" t="str">
        <f>IFERROR(__xludf.DUMMYFUNCTION("OR(B25=""X"",to_text(B25)=to_text(indirect(concatenate(C$2,row()))))"),"#NUM!")</f>
        <v>#NUM!</v>
      </c>
      <c r="D25" s="4"/>
      <c r="E25" s="4" t="str">
        <f t="shared" si="1"/>
        <v>0010011</v>
      </c>
      <c r="F25" s="4" t="s">
        <v>66</v>
      </c>
      <c r="G25" s="4" t="s">
        <v>49</v>
      </c>
      <c r="H25" s="4"/>
      <c r="I25" s="4"/>
      <c r="J25" s="4" t="str">
        <f t="shared" si="2"/>
        <v>101</v>
      </c>
      <c r="K25" s="4" t="str">
        <f t="shared" si="3"/>
        <v>0100000</v>
      </c>
      <c r="L25" s="4" t="str">
        <f t="shared" si="4"/>
        <v>0</v>
      </c>
      <c r="M25" s="4" t="str">
        <f t="shared" si="5"/>
        <v>0</v>
      </c>
      <c r="N25" s="4" t="str">
        <f t="shared" si="6"/>
        <v>1</v>
      </c>
      <c r="O25" s="4" t="str">
        <f t="shared" si="7"/>
        <v>0</v>
      </c>
      <c r="P25" s="4" t="str">
        <f t="shared" si="8"/>
        <v>0</v>
      </c>
      <c r="Q25" s="9" t="str">
        <f t="shared" si="9"/>
        <v>1</v>
      </c>
      <c r="R25" s="4" t="str">
        <f t="shared" si="10"/>
        <v>1</v>
      </c>
      <c r="S25" s="4" t="str">
        <f t="shared" si="11"/>
        <v>1</v>
      </c>
      <c r="T25" s="4" t="str">
        <f t="shared" si="12"/>
        <v>0</v>
      </c>
      <c r="U25" s="4" t="str">
        <f t="shared" si="13"/>
        <v>1</v>
      </c>
      <c r="V25" s="4" t="str">
        <f t="shared" si="14"/>
        <v>0</v>
      </c>
      <c r="W25" s="4" t="str">
        <f t="shared" si="15"/>
        <v>1</v>
      </c>
      <c r="X25" s="4" t="str">
        <f t="shared" si="16"/>
        <v>0</v>
      </c>
      <c r="Y25" s="4" t="str">
        <f t="shared" si="17"/>
        <v>0</v>
      </c>
      <c r="Z25" s="4" t="str">
        <f t="shared" si="18"/>
        <v>0</v>
      </c>
      <c r="AA25" s="9" t="str">
        <f t="shared" si="19"/>
        <v>0</v>
      </c>
      <c r="AB25" s="4" t="str">
        <f t="shared" si="20"/>
        <v>0</v>
      </c>
      <c r="AC25" s="4" t="str">
        <f t="shared" ref="AC25:AD25" si="41">IF(H25="","X",RIGHT(H25,1))</f>
        <v>X</v>
      </c>
      <c r="AD25" s="4" t="str">
        <f t="shared" si="41"/>
        <v>X</v>
      </c>
      <c r="AE25" s="4">
        <v>1</v>
      </c>
      <c r="AF25" s="4">
        <v>0</v>
      </c>
      <c r="AG25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5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5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5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5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5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5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5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5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5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5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5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5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5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5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5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5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5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5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5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5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5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5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5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5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5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5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5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5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5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5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5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5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5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5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5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5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5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5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5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5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5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5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5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5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5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5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5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5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5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5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5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5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5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5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5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5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5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5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5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5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5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5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5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5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5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5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5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5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5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5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6" customHeight="1" spans="1:103">
      <c r="A26" s="4">
        <v>24</v>
      </c>
      <c r="B26" s="4" t="e">
        <f>MID(HLOOKUP($B$2,'Control Logic for Hardwiring'!$H$3:$R$54,A26,FALSE),LEN(HLOOKUP($B$2,'Control Logic for Hardwiring'!$H$3:$R$54,A26,FALSE))-$B$4,1)</f>
        <v>#VALUE!</v>
      </c>
      <c r="C26" s="4" t="str">
        <f>IFERROR(__xludf.DUMMYFUNCTION("OR(B26=""X"",to_text(B26)=to_text(indirect(concatenate(C$2,row()))))"),"#NUM!")</f>
        <v>#NUM!</v>
      </c>
      <c r="D26" s="4"/>
      <c r="E26" s="4" t="str">
        <f t="shared" si="1"/>
        <v>0010011</v>
      </c>
      <c r="F26" s="4" t="s">
        <v>71</v>
      </c>
      <c r="G26" s="4"/>
      <c r="H26" s="4"/>
      <c r="I26" s="4"/>
      <c r="J26" s="4" t="str">
        <f t="shared" si="2"/>
        <v>110</v>
      </c>
      <c r="K26" s="4" t="str">
        <f t="shared" si="3"/>
        <v>XXXXXXX</v>
      </c>
      <c r="L26" s="4" t="str">
        <f t="shared" si="4"/>
        <v>0</v>
      </c>
      <c r="M26" s="4" t="str">
        <f t="shared" si="5"/>
        <v>0</v>
      </c>
      <c r="N26" s="4" t="str">
        <f t="shared" si="6"/>
        <v>1</v>
      </c>
      <c r="O26" s="4" t="str">
        <f t="shared" si="7"/>
        <v>0</v>
      </c>
      <c r="P26" s="4" t="str">
        <f t="shared" si="8"/>
        <v>0</v>
      </c>
      <c r="Q26" s="9" t="str">
        <f t="shared" si="9"/>
        <v>1</v>
      </c>
      <c r="R26" s="4" t="str">
        <f t="shared" si="10"/>
        <v>1</v>
      </c>
      <c r="S26" s="4" t="str">
        <f t="shared" si="11"/>
        <v>1</v>
      </c>
      <c r="T26" s="4" t="str">
        <f t="shared" si="12"/>
        <v>1</v>
      </c>
      <c r="U26" s="4" t="str">
        <f t="shared" si="13"/>
        <v>0</v>
      </c>
      <c r="V26" s="4" t="str">
        <f t="shared" si="14"/>
        <v>X</v>
      </c>
      <c r="W26" s="4" t="str">
        <f t="shared" si="15"/>
        <v>X</v>
      </c>
      <c r="X26" s="4" t="str">
        <f t="shared" si="16"/>
        <v>X</v>
      </c>
      <c r="Y26" s="4" t="str">
        <f t="shared" si="17"/>
        <v>X</v>
      </c>
      <c r="Z26" s="4" t="str">
        <f t="shared" si="18"/>
        <v>X</v>
      </c>
      <c r="AA26" s="9" t="str">
        <f t="shared" si="19"/>
        <v>X</v>
      </c>
      <c r="AB26" s="4" t="str">
        <f t="shared" si="20"/>
        <v>X</v>
      </c>
      <c r="AC26" s="4" t="str">
        <f t="shared" ref="AC26:AD26" si="42">IF(H26="","X",RIGHT(H26,1))</f>
        <v>X</v>
      </c>
      <c r="AD26" s="4" t="str">
        <f t="shared" si="42"/>
        <v>X</v>
      </c>
      <c r="AE26" s="4">
        <v>1</v>
      </c>
      <c r="AF26" s="4">
        <v>0</v>
      </c>
      <c r="AG26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6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6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6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6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6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6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6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6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6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6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6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6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6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6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6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6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6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6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6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6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6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6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6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6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6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6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6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6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6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6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6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6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6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6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6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6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6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6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6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6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6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6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6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6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6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6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6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6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6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6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6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6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6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6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6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6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6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6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6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6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6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6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6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6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6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6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6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6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6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6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7" customHeight="1" spans="1:103">
      <c r="A27" s="4">
        <v>25</v>
      </c>
      <c r="B27" s="4" t="e">
        <f>MID(HLOOKUP($B$2,'Control Logic for Hardwiring'!$H$3:$R$54,A27,FALSE),LEN(HLOOKUP($B$2,'Control Logic for Hardwiring'!$H$3:$R$54,A27,FALSE))-$B$4,1)</f>
        <v>#VALUE!</v>
      </c>
      <c r="C27" s="4" t="str">
        <f>IFERROR(__xludf.DUMMYFUNCTION("OR(B27=""X"",to_text(B27)=to_text(indirect(concatenate(C$2,row()))))"),"#NUM!")</f>
        <v>#NUM!</v>
      </c>
      <c r="D27" s="4"/>
      <c r="E27" s="4" t="str">
        <f t="shared" si="1"/>
        <v>0010011</v>
      </c>
      <c r="F27" s="4" t="s">
        <v>74</v>
      </c>
      <c r="G27" s="4"/>
      <c r="H27" s="4"/>
      <c r="I27" s="4"/>
      <c r="J27" s="4" t="str">
        <f t="shared" si="2"/>
        <v>111</v>
      </c>
      <c r="K27" s="4" t="str">
        <f t="shared" si="3"/>
        <v>XXXXXXX</v>
      </c>
      <c r="L27" s="4" t="str">
        <f t="shared" si="4"/>
        <v>0</v>
      </c>
      <c r="M27" s="4" t="str">
        <f t="shared" si="5"/>
        <v>0</v>
      </c>
      <c r="N27" s="4" t="str">
        <f t="shared" si="6"/>
        <v>1</v>
      </c>
      <c r="O27" s="4" t="str">
        <f t="shared" si="7"/>
        <v>0</v>
      </c>
      <c r="P27" s="4" t="str">
        <f t="shared" si="8"/>
        <v>0</v>
      </c>
      <c r="Q27" s="9" t="str">
        <f t="shared" si="9"/>
        <v>1</v>
      </c>
      <c r="R27" s="4" t="str">
        <f t="shared" si="10"/>
        <v>1</v>
      </c>
      <c r="S27" s="4" t="str">
        <f t="shared" si="11"/>
        <v>1</v>
      </c>
      <c r="T27" s="4" t="str">
        <f t="shared" si="12"/>
        <v>1</v>
      </c>
      <c r="U27" s="4" t="str">
        <f t="shared" si="13"/>
        <v>1</v>
      </c>
      <c r="V27" s="4" t="str">
        <f t="shared" si="14"/>
        <v>X</v>
      </c>
      <c r="W27" s="4" t="str">
        <f t="shared" si="15"/>
        <v>X</v>
      </c>
      <c r="X27" s="4" t="str">
        <f t="shared" si="16"/>
        <v>X</v>
      </c>
      <c r="Y27" s="4" t="str">
        <f t="shared" si="17"/>
        <v>X</v>
      </c>
      <c r="Z27" s="4" t="str">
        <f t="shared" si="18"/>
        <v>X</v>
      </c>
      <c r="AA27" s="9" t="str">
        <f t="shared" si="19"/>
        <v>X</v>
      </c>
      <c r="AB27" s="4" t="str">
        <f t="shared" si="20"/>
        <v>X</v>
      </c>
      <c r="AC27" s="4" t="str">
        <f t="shared" ref="AC27:AD27" si="43">IF(H27="","X",RIGHT(H27,1))</f>
        <v>X</v>
      </c>
      <c r="AD27" s="4" t="str">
        <f t="shared" si="43"/>
        <v>X</v>
      </c>
      <c r="AE27" s="4">
        <v>1</v>
      </c>
      <c r="AF27" s="4">
        <v>0</v>
      </c>
      <c r="AG27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27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7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7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27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27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7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7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7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7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7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7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7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7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7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7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7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7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7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7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7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7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7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7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7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7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7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7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7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7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7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7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7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7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7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7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7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7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7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7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7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7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7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7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7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7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7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7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7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7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7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7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7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7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7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7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7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7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7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7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7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7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7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7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7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7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7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7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7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7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7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8" customHeight="1" spans="1:103">
      <c r="A28" s="4">
        <v>26</v>
      </c>
      <c r="B28" s="4" t="e">
        <f>MID(HLOOKUP($B$2,'Control Logic for Hardwiring'!$H$3:$R$54,A28,FALSE),LEN(HLOOKUP($B$2,'Control Logic for Hardwiring'!$H$3:$R$54,A28,FALSE))-$B$4,1)</f>
        <v>#VALUE!</v>
      </c>
      <c r="C28" s="4" t="str">
        <f>IFERROR(__xludf.DUMMYFUNCTION("OR(B28=""X"",to_text(B28)=to_text(indirect(concatenate(C$2,row()))))"),"#NUM!")</f>
        <v>#NUM!</v>
      </c>
      <c r="D28" s="4" t="s">
        <v>94</v>
      </c>
      <c r="E28" s="4" t="str">
        <f t="shared" si="1"/>
        <v>0100011</v>
      </c>
      <c r="F28" s="4" t="s">
        <v>38</v>
      </c>
      <c r="G28" s="4"/>
      <c r="H28" s="4"/>
      <c r="I28" s="4"/>
      <c r="J28" s="4" t="str">
        <f t="shared" si="2"/>
        <v>000</v>
      </c>
      <c r="K28" s="4" t="str">
        <f t="shared" si="3"/>
        <v>XXXXXXX</v>
      </c>
      <c r="L28" s="4" t="str">
        <f t="shared" si="4"/>
        <v>0</v>
      </c>
      <c r="M28" s="4" t="str">
        <f t="shared" si="5"/>
        <v>1</v>
      </c>
      <c r="N28" s="4" t="str">
        <f t="shared" si="6"/>
        <v>0</v>
      </c>
      <c r="O28" s="4" t="str">
        <f t="shared" si="7"/>
        <v>0</v>
      </c>
      <c r="P28" s="4" t="str">
        <f t="shared" si="8"/>
        <v>0</v>
      </c>
      <c r="Q28" s="9" t="str">
        <f t="shared" si="9"/>
        <v>1</v>
      </c>
      <c r="R28" s="4" t="str">
        <f t="shared" si="10"/>
        <v>1</v>
      </c>
      <c r="S28" s="4" t="str">
        <f t="shared" si="11"/>
        <v>0</v>
      </c>
      <c r="T28" s="4" t="str">
        <f t="shared" si="12"/>
        <v>0</v>
      </c>
      <c r="U28" s="4" t="str">
        <f t="shared" si="13"/>
        <v>0</v>
      </c>
      <c r="V28" s="4" t="str">
        <f t="shared" si="14"/>
        <v>X</v>
      </c>
      <c r="W28" s="4" t="str">
        <f t="shared" si="15"/>
        <v>X</v>
      </c>
      <c r="X28" s="4" t="str">
        <f t="shared" si="16"/>
        <v>X</v>
      </c>
      <c r="Y28" s="4" t="str">
        <f t="shared" si="17"/>
        <v>X</v>
      </c>
      <c r="Z28" s="4" t="str">
        <f t="shared" si="18"/>
        <v>X</v>
      </c>
      <c r="AA28" s="9" t="str">
        <f t="shared" si="19"/>
        <v>X</v>
      </c>
      <c r="AB28" s="4" t="str">
        <f t="shared" si="20"/>
        <v>X</v>
      </c>
      <c r="AC28" s="4" t="str">
        <f t="shared" ref="AC28:AD28" si="44">IF(H28="","X",RIGHT(H28,1))</f>
        <v>X</v>
      </c>
      <c r="AD28" s="4" t="str">
        <f t="shared" si="44"/>
        <v>X</v>
      </c>
      <c r="AE28" s="4">
        <v>1</v>
      </c>
      <c r="AF28" s="4">
        <v>0</v>
      </c>
      <c r="AG28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28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8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8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28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28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8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8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8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8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8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8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8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8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8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8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8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8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8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8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8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8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8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8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8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8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8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8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8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8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8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8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8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8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8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8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8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8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8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8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8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8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8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8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8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8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8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8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8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8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8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8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8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8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8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8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8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8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8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8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8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8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8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8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8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8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8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8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8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8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8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29" customHeight="1" spans="1:103">
      <c r="A29" s="4">
        <v>27</v>
      </c>
      <c r="B29" s="4" t="e">
        <f>MID(HLOOKUP($B$2,'Control Logic for Hardwiring'!$H$3:$R$54,A29,FALSE),LEN(HLOOKUP($B$2,'Control Logic for Hardwiring'!$H$3:$R$54,A29,FALSE))-$B$4,1)</f>
        <v>#VALUE!</v>
      </c>
      <c r="C29" s="4" t="str">
        <f>IFERROR(__xludf.DUMMYFUNCTION("OR(B29=""X"",to_text(B29)=to_text(indirect(concatenate(C$2,row()))))"),"#NUM!")</f>
        <v>#NUM!</v>
      </c>
      <c r="D29" s="4"/>
      <c r="E29" s="4" t="str">
        <f t="shared" si="1"/>
        <v>0100011</v>
      </c>
      <c r="F29" s="4" t="s">
        <v>52</v>
      </c>
      <c r="G29" s="4"/>
      <c r="H29" s="4"/>
      <c r="I29" s="4"/>
      <c r="J29" s="4" t="str">
        <f t="shared" si="2"/>
        <v>001</v>
      </c>
      <c r="K29" s="4" t="str">
        <f t="shared" si="3"/>
        <v>XXXXXXX</v>
      </c>
      <c r="L29" s="4" t="str">
        <f t="shared" si="4"/>
        <v>0</v>
      </c>
      <c r="M29" s="4" t="str">
        <f t="shared" si="5"/>
        <v>1</v>
      </c>
      <c r="N29" s="4" t="str">
        <f t="shared" si="6"/>
        <v>0</v>
      </c>
      <c r="O29" s="4" t="str">
        <f t="shared" si="7"/>
        <v>0</v>
      </c>
      <c r="P29" s="4" t="str">
        <f t="shared" si="8"/>
        <v>0</v>
      </c>
      <c r="Q29" s="9" t="str">
        <f t="shared" si="9"/>
        <v>1</v>
      </c>
      <c r="R29" s="4" t="str">
        <f t="shared" si="10"/>
        <v>1</v>
      </c>
      <c r="S29" s="4" t="str">
        <f t="shared" si="11"/>
        <v>0</v>
      </c>
      <c r="T29" s="4" t="str">
        <f t="shared" si="12"/>
        <v>0</v>
      </c>
      <c r="U29" s="4" t="str">
        <f t="shared" si="13"/>
        <v>1</v>
      </c>
      <c r="V29" s="4" t="str">
        <f t="shared" si="14"/>
        <v>X</v>
      </c>
      <c r="W29" s="4" t="str">
        <f t="shared" si="15"/>
        <v>X</v>
      </c>
      <c r="X29" s="4" t="str">
        <f t="shared" si="16"/>
        <v>X</v>
      </c>
      <c r="Y29" s="4" t="str">
        <f t="shared" si="17"/>
        <v>X</v>
      </c>
      <c r="Z29" s="4" t="str">
        <f t="shared" si="18"/>
        <v>X</v>
      </c>
      <c r="AA29" s="9" t="str">
        <f t="shared" si="19"/>
        <v>X</v>
      </c>
      <c r="AB29" s="4" t="str">
        <f t="shared" si="20"/>
        <v>X</v>
      </c>
      <c r="AC29" s="4" t="str">
        <f t="shared" ref="AC29:AD29" si="45">IF(H29="","X",RIGHT(H29,1))</f>
        <v>X</v>
      </c>
      <c r="AD29" s="4" t="str">
        <f t="shared" si="45"/>
        <v>X</v>
      </c>
      <c r="AE29" s="4">
        <v>1</v>
      </c>
      <c r="AF29" s="4">
        <v>0</v>
      </c>
      <c r="AG29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29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29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29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29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29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29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29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29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29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29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29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29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29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29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29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29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29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29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29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29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29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29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29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29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29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29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29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29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29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29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29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29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29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29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29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29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29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29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29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29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29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29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29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29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29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29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29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29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29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29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29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29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29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29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29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29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29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29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29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29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29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29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29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29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29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29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29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29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29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29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0" customHeight="1" spans="1:103">
      <c r="A30" s="4">
        <v>28</v>
      </c>
      <c r="B30" s="4" t="e">
        <f>MID(HLOOKUP($B$2,'Control Logic for Hardwiring'!$H$3:$R$54,A30,FALSE),LEN(HLOOKUP($B$2,'Control Logic for Hardwiring'!$H$3:$R$54,A30,FALSE))-$B$4,1)</f>
        <v>#VALUE!</v>
      </c>
      <c r="C30" s="4" t="str">
        <f>IFERROR(__xludf.DUMMYFUNCTION("OR(B30=""X"",to_text(B30)=to_text(indirect(concatenate(C$2,row()))))"),"#NUM!")</f>
        <v>#NUM!</v>
      </c>
      <c r="D30" s="4"/>
      <c r="E30" s="4" t="str">
        <f t="shared" si="1"/>
        <v>0100011</v>
      </c>
      <c r="F30" s="4" t="s">
        <v>60</v>
      </c>
      <c r="G30" s="4"/>
      <c r="H30" s="4"/>
      <c r="I30" s="4"/>
      <c r="J30" s="4" t="str">
        <f t="shared" si="2"/>
        <v>010</v>
      </c>
      <c r="K30" s="4" t="str">
        <f t="shared" si="3"/>
        <v>XXXXXXX</v>
      </c>
      <c r="L30" s="4" t="str">
        <f t="shared" si="4"/>
        <v>0</v>
      </c>
      <c r="M30" s="4" t="str">
        <f t="shared" si="5"/>
        <v>1</v>
      </c>
      <c r="N30" s="4" t="str">
        <f t="shared" si="6"/>
        <v>0</v>
      </c>
      <c r="O30" s="4" t="str">
        <f t="shared" si="7"/>
        <v>0</v>
      </c>
      <c r="P30" s="4" t="str">
        <f t="shared" si="8"/>
        <v>0</v>
      </c>
      <c r="Q30" s="9" t="str">
        <f t="shared" si="9"/>
        <v>1</v>
      </c>
      <c r="R30" s="4" t="str">
        <f t="shared" si="10"/>
        <v>1</v>
      </c>
      <c r="S30" s="4" t="str">
        <f t="shared" si="11"/>
        <v>0</v>
      </c>
      <c r="T30" s="4" t="str">
        <f t="shared" si="12"/>
        <v>1</v>
      </c>
      <c r="U30" s="4" t="str">
        <f t="shared" si="13"/>
        <v>0</v>
      </c>
      <c r="V30" s="4" t="str">
        <f t="shared" si="14"/>
        <v>X</v>
      </c>
      <c r="W30" s="4" t="str">
        <f t="shared" si="15"/>
        <v>X</v>
      </c>
      <c r="X30" s="4" t="str">
        <f t="shared" si="16"/>
        <v>X</v>
      </c>
      <c r="Y30" s="4" t="str">
        <f t="shared" si="17"/>
        <v>X</v>
      </c>
      <c r="Z30" s="4" t="str">
        <f t="shared" si="18"/>
        <v>X</v>
      </c>
      <c r="AA30" s="9" t="str">
        <f t="shared" si="19"/>
        <v>X</v>
      </c>
      <c r="AB30" s="4" t="str">
        <f t="shared" si="20"/>
        <v>X</v>
      </c>
      <c r="AC30" s="4" t="str">
        <f t="shared" ref="AC30:AD30" si="46">IF(H30="","X",RIGHT(H30,1))</f>
        <v>X</v>
      </c>
      <c r="AD30" s="4" t="str">
        <f t="shared" si="46"/>
        <v>X</v>
      </c>
      <c r="AE30" s="4">
        <v>1</v>
      </c>
      <c r="AF30" s="4">
        <v>0</v>
      </c>
      <c r="AG30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0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30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30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30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0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0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0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0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0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0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0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0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0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0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0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0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0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0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0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0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0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0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0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0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0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0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0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0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0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0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0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0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0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0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0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0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0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0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0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0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0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0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0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0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0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0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0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0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0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0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0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0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0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0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0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0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0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0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0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0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0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0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0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0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0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0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0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0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0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0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1" customHeight="1" spans="1:103">
      <c r="A31" s="4">
        <v>29</v>
      </c>
      <c r="B31" s="4" t="e">
        <f>MID(HLOOKUP($B$2,'Control Logic for Hardwiring'!$H$3:$R$54,A31,FALSE),LEN(HLOOKUP($B$2,'Control Logic for Hardwiring'!$H$3:$R$54,A31,FALSE))-$B$4,1)</f>
        <v>#VALUE!</v>
      </c>
      <c r="C31" s="4" t="str">
        <f>IFERROR(__xludf.DUMMYFUNCTION("OR(B31=""X"",to_text(B31)=to_text(indirect(concatenate(C$2,row()))))"),"#NUM!")</f>
        <v>#NUM!</v>
      </c>
      <c r="D31" s="4" t="s">
        <v>101</v>
      </c>
      <c r="E31" s="4" t="str">
        <f t="shared" si="1"/>
        <v>1100011</v>
      </c>
      <c r="F31" s="4" t="s">
        <v>38</v>
      </c>
      <c r="G31" s="4"/>
      <c r="H31" s="4">
        <v>0</v>
      </c>
      <c r="I31" s="4">
        <v>0</v>
      </c>
      <c r="J31" s="4" t="str">
        <f t="shared" si="2"/>
        <v>000</v>
      </c>
      <c r="K31" s="4" t="str">
        <f t="shared" si="3"/>
        <v>XXXXXXX</v>
      </c>
      <c r="L31" s="4" t="str">
        <f t="shared" si="4"/>
        <v>1</v>
      </c>
      <c r="M31" s="4" t="str">
        <f t="shared" si="5"/>
        <v>1</v>
      </c>
      <c r="N31" s="4" t="str">
        <f t="shared" si="6"/>
        <v>0</v>
      </c>
      <c r="O31" s="4" t="str">
        <f t="shared" si="7"/>
        <v>0</v>
      </c>
      <c r="P31" s="4" t="str">
        <f t="shared" si="8"/>
        <v>0</v>
      </c>
      <c r="Q31" s="9" t="str">
        <f t="shared" si="9"/>
        <v>1</v>
      </c>
      <c r="R31" s="4" t="str">
        <f t="shared" si="10"/>
        <v>1</v>
      </c>
      <c r="S31" s="4" t="str">
        <f t="shared" si="11"/>
        <v>0</v>
      </c>
      <c r="T31" s="4" t="str">
        <f t="shared" si="12"/>
        <v>0</v>
      </c>
      <c r="U31" s="4" t="str">
        <f t="shared" si="13"/>
        <v>0</v>
      </c>
      <c r="V31" s="4" t="str">
        <f t="shared" si="14"/>
        <v>X</v>
      </c>
      <c r="W31" s="4" t="str">
        <f t="shared" si="15"/>
        <v>X</v>
      </c>
      <c r="X31" s="4" t="str">
        <f t="shared" si="16"/>
        <v>X</v>
      </c>
      <c r="Y31" s="4" t="str">
        <f t="shared" si="17"/>
        <v>X</v>
      </c>
      <c r="Z31" s="4" t="str">
        <f t="shared" si="18"/>
        <v>X</v>
      </c>
      <c r="AA31" s="9" t="str">
        <f t="shared" si="19"/>
        <v>X</v>
      </c>
      <c r="AB31" s="4" t="str">
        <f t="shared" si="20"/>
        <v>X</v>
      </c>
      <c r="AC31" s="4" t="str">
        <f t="shared" ref="AC31:AD31" si="47">IF(H31="","X",RIGHT(H31,1))</f>
        <v>0</v>
      </c>
      <c r="AD31" s="4" t="str">
        <f t="shared" si="47"/>
        <v>0</v>
      </c>
      <c r="AE31" s="4">
        <v>1</v>
      </c>
      <c r="AF31" s="4">
        <v>0</v>
      </c>
      <c r="AG31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1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1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1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1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1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1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1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1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1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1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1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1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1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1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1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1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1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1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1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1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1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1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1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1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1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1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1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1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1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1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1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1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1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1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1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1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1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1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1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1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1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1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1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1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1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1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1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1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1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1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1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1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1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1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1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1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1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1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1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1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1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1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1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1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1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1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1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1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1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1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2" customHeight="1" spans="1:103">
      <c r="A32" s="4">
        <v>30</v>
      </c>
      <c r="B32" s="4" t="e">
        <f>MID(HLOOKUP($B$2,'Control Logic for Hardwiring'!$H$3:$R$54,A32,FALSE),LEN(HLOOKUP($B$2,'Control Logic for Hardwiring'!$H$3:$R$54,A32,FALSE))-$B$4,1)</f>
        <v>#VALUE!</v>
      </c>
      <c r="C32" s="4" t="str">
        <f>IFERROR(__xludf.DUMMYFUNCTION("OR(B32=""X"",to_text(B32)=to_text(indirect(concatenate(C$2,row()))))"),"#NUM!")</f>
        <v>#NUM!</v>
      </c>
      <c r="D32" s="4"/>
      <c r="E32" s="4" t="str">
        <f t="shared" si="1"/>
        <v>1100011</v>
      </c>
      <c r="F32" s="4" t="s">
        <v>38</v>
      </c>
      <c r="G32" s="4"/>
      <c r="H32" s="4">
        <v>1</v>
      </c>
      <c r="I32" s="4">
        <v>0</v>
      </c>
      <c r="J32" s="4" t="str">
        <f t="shared" si="2"/>
        <v>000</v>
      </c>
      <c r="K32" s="4" t="str">
        <f t="shared" si="3"/>
        <v>XXXXXXX</v>
      </c>
      <c r="L32" s="4" t="str">
        <f t="shared" si="4"/>
        <v>1</v>
      </c>
      <c r="M32" s="4" t="str">
        <f t="shared" si="5"/>
        <v>1</v>
      </c>
      <c r="N32" s="4" t="str">
        <f t="shared" si="6"/>
        <v>0</v>
      </c>
      <c r="O32" s="4" t="str">
        <f t="shared" si="7"/>
        <v>0</v>
      </c>
      <c r="P32" s="4" t="str">
        <f t="shared" si="8"/>
        <v>0</v>
      </c>
      <c r="Q32" s="9" t="str">
        <f t="shared" si="9"/>
        <v>1</v>
      </c>
      <c r="R32" s="4" t="str">
        <f t="shared" si="10"/>
        <v>1</v>
      </c>
      <c r="S32" s="4" t="str">
        <f t="shared" si="11"/>
        <v>0</v>
      </c>
      <c r="T32" s="4" t="str">
        <f t="shared" si="12"/>
        <v>0</v>
      </c>
      <c r="U32" s="4" t="str">
        <f t="shared" si="13"/>
        <v>0</v>
      </c>
      <c r="V32" s="4" t="str">
        <f t="shared" si="14"/>
        <v>X</v>
      </c>
      <c r="W32" s="4" t="str">
        <f t="shared" si="15"/>
        <v>X</v>
      </c>
      <c r="X32" s="4" t="str">
        <f t="shared" si="16"/>
        <v>X</v>
      </c>
      <c r="Y32" s="4" t="str">
        <f t="shared" si="17"/>
        <v>X</v>
      </c>
      <c r="Z32" s="4" t="str">
        <f t="shared" si="18"/>
        <v>X</v>
      </c>
      <c r="AA32" s="9" t="str">
        <f t="shared" si="19"/>
        <v>X</v>
      </c>
      <c r="AB32" s="4" t="str">
        <f t="shared" si="20"/>
        <v>X</v>
      </c>
      <c r="AC32" s="4" t="str">
        <f t="shared" ref="AC32:AD32" si="48">IF(H32="","X",RIGHT(H32,1))</f>
        <v>1</v>
      </c>
      <c r="AD32" s="4" t="str">
        <f t="shared" si="48"/>
        <v>0</v>
      </c>
      <c r="AE32" s="4">
        <v>1</v>
      </c>
      <c r="AF32" s="4">
        <v>0</v>
      </c>
      <c r="AG32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2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2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2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2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2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2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2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2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2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2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2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2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2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2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2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2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2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2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2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2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2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2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2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2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2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2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2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2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2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2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2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2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2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2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2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2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2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2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2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2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2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2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2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2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2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2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2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2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2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2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2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2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2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2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2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2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2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2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2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2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2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2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2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2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2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2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2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2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2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2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3" customHeight="1" spans="1:103">
      <c r="A33" s="4">
        <v>31</v>
      </c>
      <c r="B33" s="4" t="e">
        <f>MID(HLOOKUP($B$2,'Control Logic for Hardwiring'!$H$3:$R$54,A33,FALSE),LEN(HLOOKUP($B$2,'Control Logic for Hardwiring'!$H$3:$R$54,A33,FALSE))-$B$4,1)</f>
        <v>#VALUE!</v>
      </c>
      <c r="C33" s="4" t="str">
        <f>IFERROR(__xludf.DUMMYFUNCTION("OR(B33=""X"",to_text(B33)=to_text(indirect(concatenate(C$2,row()))))"),"#NUM!")</f>
        <v>#NUM!</v>
      </c>
      <c r="D33" s="4"/>
      <c r="E33" s="4" t="str">
        <f t="shared" si="1"/>
        <v>1100011</v>
      </c>
      <c r="F33" s="4" t="s">
        <v>38</v>
      </c>
      <c r="G33" s="4"/>
      <c r="H33" s="4">
        <v>0</v>
      </c>
      <c r="I33" s="4">
        <v>1</v>
      </c>
      <c r="J33" s="4" t="str">
        <f t="shared" si="2"/>
        <v>000</v>
      </c>
      <c r="K33" s="4" t="str">
        <f t="shared" si="3"/>
        <v>XXXXXXX</v>
      </c>
      <c r="L33" s="4" t="str">
        <f t="shared" si="4"/>
        <v>1</v>
      </c>
      <c r="M33" s="4" t="str">
        <f t="shared" si="5"/>
        <v>1</v>
      </c>
      <c r="N33" s="4" t="str">
        <f t="shared" si="6"/>
        <v>0</v>
      </c>
      <c r="O33" s="4" t="str">
        <f t="shared" si="7"/>
        <v>0</v>
      </c>
      <c r="P33" s="4" t="str">
        <f t="shared" si="8"/>
        <v>0</v>
      </c>
      <c r="Q33" s="9" t="str">
        <f t="shared" si="9"/>
        <v>1</v>
      </c>
      <c r="R33" s="4" t="str">
        <f t="shared" si="10"/>
        <v>1</v>
      </c>
      <c r="S33" s="4" t="str">
        <f t="shared" si="11"/>
        <v>0</v>
      </c>
      <c r="T33" s="4" t="str">
        <f t="shared" si="12"/>
        <v>0</v>
      </c>
      <c r="U33" s="4" t="str">
        <f t="shared" si="13"/>
        <v>0</v>
      </c>
      <c r="V33" s="4" t="str">
        <f t="shared" si="14"/>
        <v>X</v>
      </c>
      <c r="W33" s="4" t="str">
        <f t="shared" si="15"/>
        <v>X</v>
      </c>
      <c r="X33" s="4" t="str">
        <f t="shared" si="16"/>
        <v>X</v>
      </c>
      <c r="Y33" s="4" t="str">
        <f t="shared" si="17"/>
        <v>X</v>
      </c>
      <c r="Z33" s="4" t="str">
        <f t="shared" si="18"/>
        <v>X</v>
      </c>
      <c r="AA33" s="9" t="str">
        <f t="shared" si="19"/>
        <v>X</v>
      </c>
      <c r="AB33" s="4" t="str">
        <f t="shared" si="20"/>
        <v>X</v>
      </c>
      <c r="AC33" s="4" t="str">
        <f t="shared" ref="AC33:AD33" si="49">IF(H33="","X",RIGHT(H33,1))</f>
        <v>0</v>
      </c>
      <c r="AD33" s="4" t="str">
        <f t="shared" si="49"/>
        <v>1</v>
      </c>
      <c r="AE33" s="4">
        <v>1</v>
      </c>
      <c r="AF33" s="4">
        <v>0</v>
      </c>
      <c r="AG33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3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3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3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3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3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3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3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3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3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3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3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3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3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3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3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3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3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3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3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3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3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3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3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3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3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3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3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3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3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3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3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3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3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3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3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3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3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3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3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3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3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3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3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3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3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3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3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3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3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3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3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3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3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3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3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3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3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3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3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3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3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3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3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3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3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3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3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3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3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3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4" customHeight="1" spans="1:103">
      <c r="A34" s="4">
        <v>32</v>
      </c>
      <c r="B34" s="4" t="e">
        <f>MID(HLOOKUP($B$2,'Control Logic for Hardwiring'!$H$3:$R$54,A34,FALSE),LEN(HLOOKUP($B$2,'Control Logic for Hardwiring'!$H$3:$R$54,A34,FALSE))-$B$4,1)</f>
        <v>#VALUE!</v>
      </c>
      <c r="C34" s="4" t="str">
        <f>IFERROR(__xludf.DUMMYFUNCTION("OR(B34=""X"",to_text(B34)=to_text(indirect(concatenate(C$2,row()))))"),"#NUM!")</f>
        <v>#NUM!</v>
      </c>
      <c r="D34" s="4"/>
      <c r="E34" s="4" t="str">
        <f t="shared" si="1"/>
        <v>1100011</v>
      </c>
      <c r="F34" s="4" t="s">
        <v>52</v>
      </c>
      <c r="G34" s="4"/>
      <c r="H34" s="4">
        <v>0</v>
      </c>
      <c r="I34" s="4">
        <v>0</v>
      </c>
      <c r="J34" s="4" t="str">
        <f t="shared" si="2"/>
        <v>001</v>
      </c>
      <c r="K34" s="4" t="str">
        <f t="shared" si="3"/>
        <v>XXXXXXX</v>
      </c>
      <c r="L34" s="4" t="str">
        <f t="shared" si="4"/>
        <v>1</v>
      </c>
      <c r="M34" s="4" t="str">
        <f t="shared" si="5"/>
        <v>1</v>
      </c>
      <c r="N34" s="4" t="str">
        <f t="shared" si="6"/>
        <v>0</v>
      </c>
      <c r="O34" s="4" t="str">
        <f t="shared" si="7"/>
        <v>0</v>
      </c>
      <c r="P34" s="4" t="str">
        <f t="shared" si="8"/>
        <v>0</v>
      </c>
      <c r="Q34" s="9" t="str">
        <f t="shared" si="9"/>
        <v>1</v>
      </c>
      <c r="R34" s="4" t="str">
        <f t="shared" si="10"/>
        <v>1</v>
      </c>
      <c r="S34" s="4" t="str">
        <f t="shared" si="11"/>
        <v>0</v>
      </c>
      <c r="T34" s="4" t="str">
        <f t="shared" si="12"/>
        <v>0</v>
      </c>
      <c r="U34" s="4" t="str">
        <f t="shared" si="13"/>
        <v>1</v>
      </c>
      <c r="V34" s="4" t="str">
        <f t="shared" si="14"/>
        <v>X</v>
      </c>
      <c r="W34" s="4" t="str">
        <f t="shared" si="15"/>
        <v>X</v>
      </c>
      <c r="X34" s="4" t="str">
        <f t="shared" si="16"/>
        <v>X</v>
      </c>
      <c r="Y34" s="4" t="str">
        <f t="shared" si="17"/>
        <v>X</v>
      </c>
      <c r="Z34" s="4" t="str">
        <f t="shared" si="18"/>
        <v>X</v>
      </c>
      <c r="AA34" s="9" t="str">
        <f t="shared" si="19"/>
        <v>X</v>
      </c>
      <c r="AB34" s="4" t="str">
        <f t="shared" si="20"/>
        <v>X</v>
      </c>
      <c r="AC34" s="4" t="str">
        <f t="shared" ref="AC34:AD34" si="50">IF(H34="","X",RIGHT(H34,1))</f>
        <v>0</v>
      </c>
      <c r="AD34" s="4" t="str">
        <f t="shared" si="50"/>
        <v>0</v>
      </c>
      <c r="AE34" s="4">
        <v>1</v>
      </c>
      <c r="AF34" s="4">
        <v>0</v>
      </c>
      <c r="AG34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4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4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4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4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4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4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4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4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4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4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4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4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4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4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4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4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4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4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4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4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4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4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4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4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4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4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4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4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4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4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4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4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4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4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4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4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4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4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4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4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4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4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4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4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4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4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4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4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4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4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4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4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4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4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4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4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4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4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4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4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4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4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4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4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4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4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4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4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4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4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5" customHeight="1" spans="1:103">
      <c r="A35" s="4">
        <v>33</v>
      </c>
      <c r="B35" s="4" t="e">
        <f>MID(HLOOKUP($B$2,'Control Logic for Hardwiring'!$H$3:$R$54,A35,FALSE),LEN(HLOOKUP($B$2,'Control Logic for Hardwiring'!$H$3:$R$54,A35,FALSE))-$B$4,1)</f>
        <v>#VALUE!</v>
      </c>
      <c r="C35" s="4" t="str">
        <f>IFERROR(__xludf.DUMMYFUNCTION("OR(B35=""X"",to_text(B35)=to_text(indirect(concatenate(C$2,row()))))"),"#NUM!")</f>
        <v>#NUM!</v>
      </c>
      <c r="D35" s="4"/>
      <c r="E35" s="4" t="str">
        <f t="shared" si="1"/>
        <v>1100011</v>
      </c>
      <c r="F35" s="4" t="s">
        <v>52</v>
      </c>
      <c r="G35" s="4"/>
      <c r="H35" s="4">
        <v>1</v>
      </c>
      <c r="I35" s="4">
        <v>0</v>
      </c>
      <c r="J35" s="4" t="str">
        <f t="shared" si="2"/>
        <v>001</v>
      </c>
      <c r="K35" s="4" t="str">
        <f t="shared" si="3"/>
        <v>XXXXXXX</v>
      </c>
      <c r="L35" s="4" t="str">
        <f t="shared" si="4"/>
        <v>1</v>
      </c>
      <c r="M35" s="4" t="str">
        <f t="shared" si="5"/>
        <v>1</v>
      </c>
      <c r="N35" s="4" t="str">
        <f t="shared" si="6"/>
        <v>0</v>
      </c>
      <c r="O35" s="4" t="str">
        <f t="shared" si="7"/>
        <v>0</v>
      </c>
      <c r="P35" s="4" t="str">
        <f t="shared" si="8"/>
        <v>0</v>
      </c>
      <c r="Q35" s="9" t="str">
        <f t="shared" si="9"/>
        <v>1</v>
      </c>
      <c r="R35" s="4" t="str">
        <f t="shared" si="10"/>
        <v>1</v>
      </c>
      <c r="S35" s="4" t="str">
        <f t="shared" si="11"/>
        <v>0</v>
      </c>
      <c r="T35" s="4" t="str">
        <f t="shared" si="12"/>
        <v>0</v>
      </c>
      <c r="U35" s="4" t="str">
        <f t="shared" si="13"/>
        <v>1</v>
      </c>
      <c r="V35" s="4" t="str">
        <f t="shared" si="14"/>
        <v>X</v>
      </c>
      <c r="W35" s="4" t="str">
        <f t="shared" si="15"/>
        <v>X</v>
      </c>
      <c r="X35" s="4" t="str">
        <f t="shared" si="16"/>
        <v>X</v>
      </c>
      <c r="Y35" s="4" t="str">
        <f t="shared" si="17"/>
        <v>X</v>
      </c>
      <c r="Z35" s="4" t="str">
        <f t="shared" si="18"/>
        <v>X</v>
      </c>
      <c r="AA35" s="9" t="str">
        <f t="shared" si="19"/>
        <v>X</v>
      </c>
      <c r="AB35" s="4" t="str">
        <f t="shared" si="20"/>
        <v>X</v>
      </c>
      <c r="AC35" s="4" t="str">
        <f t="shared" ref="AC35:AD35" si="51">IF(H35="","X",RIGHT(H35,1))</f>
        <v>1</v>
      </c>
      <c r="AD35" s="4" t="str">
        <f t="shared" si="51"/>
        <v>0</v>
      </c>
      <c r="AE35" s="4">
        <v>1</v>
      </c>
      <c r="AF35" s="4">
        <v>0</v>
      </c>
      <c r="AG35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5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5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5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5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5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5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5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5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5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5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5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5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5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5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5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5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5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5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5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5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5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5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5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5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5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5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5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5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5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5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5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5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5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5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5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5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5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5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5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5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5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5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5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5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5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5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5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5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5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5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5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5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5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5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5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5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5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5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5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5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5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5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5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5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5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5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5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5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5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5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6" customHeight="1" spans="1:103">
      <c r="A36" s="4">
        <v>34</v>
      </c>
      <c r="B36" s="4" t="e">
        <f>MID(HLOOKUP($B$2,'Control Logic for Hardwiring'!$H$3:$R$54,A36,FALSE),LEN(HLOOKUP($B$2,'Control Logic for Hardwiring'!$H$3:$R$54,A36,FALSE))-$B$4,1)</f>
        <v>#VALUE!</v>
      </c>
      <c r="C36" s="4" t="str">
        <f>IFERROR(__xludf.DUMMYFUNCTION("OR(B36=""X"",to_text(B36)=to_text(indirect(concatenate(C$2,row()))))"),"#NUM!")</f>
        <v>#NUM!</v>
      </c>
      <c r="D36" s="4"/>
      <c r="E36" s="4" t="str">
        <f t="shared" si="1"/>
        <v>1100011</v>
      </c>
      <c r="F36" s="4" t="s">
        <v>52</v>
      </c>
      <c r="G36" s="4"/>
      <c r="H36" s="4">
        <v>0</v>
      </c>
      <c r="I36" s="4">
        <v>1</v>
      </c>
      <c r="J36" s="4" t="str">
        <f t="shared" si="2"/>
        <v>001</v>
      </c>
      <c r="K36" s="4" t="str">
        <f t="shared" si="3"/>
        <v>XXXXXXX</v>
      </c>
      <c r="L36" s="4" t="str">
        <f t="shared" si="4"/>
        <v>1</v>
      </c>
      <c r="M36" s="4" t="str">
        <f t="shared" si="5"/>
        <v>1</v>
      </c>
      <c r="N36" s="4" t="str">
        <f t="shared" si="6"/>
        <v>0</v>
      </c>
      <c r="O36" s="4" t="str">
        <f t="shared" si="7"/>
        <v>0</v>
      </c>
      <c r="P36" s="4" t="str">
        <f t="shared" si="8"/>
        <v>0</v>
      </c>
      <c r="Q36" s="9" t="str">
        <f t="shared" si="9"/>
        <v>1</v>
      </c>
      <c r="R36" s="4" t="str">
        <f t="shared" si="10"/>
        <v>1</v>
      </c>
      <c r="S36" s="4" t="str">
        <f t="shared" si="11"/>
        <v>0</v>
      </c>
      <c r="T36" s="4" t="str">
        <f t="shared" si="12"/>
        <v>0</v>
      </c>
      <c r="U36" s="4" t="str">
        <f t="shared" si="13"/>
        <v>1</v>
      </c>
      <c r="V36" s="4" t="str">
        <f t="shared" si="14"/>
        <v>X</v>
      </c>
      <c r="W36" s="4" t="str">
        <f t="shared" si="15"/>
        <v>X</v>
      </c>
      <c r="X36" s="4" t="str">
        <f t="shared" si="16"/>
        <v>X</v>
      </c>
      <c r="Y36" s="4" t="str">
        <f t="shared" si="17"/>
        <v>X</v>
      </c>
      <c r="Z36" s="4" t="str">
        <f t="shared" si="18"/>
        <v>X</v>
      </c>
      <c r="AA36" s="9" t="str">
        <f t="shared" si="19"/>
        <v>X</v>
      </c>
      <c r="AB36" s="4" t="str">
        <f t="shared" si="20"/>
        <v>X</v>
      </c>
      <c r="AC36" s="4" t="str">
        <f t="shared" ref="AC36:AD36" si="52">IF(H36="","X",RIGHT(H36,1))</f>
        <v>0</v>
      </c>
      <c r="AD36" s="4" t="str">
        <f t="shared" si="52"/>
        <v>1</v>
      </c>
      <c r="AE36" s="4">
        <v>1</v>
      </c>
      <c r="AF36" s="4">
        <v>0</v>
      </c>
      <c r="AG36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6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6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6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6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6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6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6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6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6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6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6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6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6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6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6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6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6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6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6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6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6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6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6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6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6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6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6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6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6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6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6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6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6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6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6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6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6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6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6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6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6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6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6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6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6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6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6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6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6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6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6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6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6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6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6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6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6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6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6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6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6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6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6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6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6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6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6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6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6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6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7" customHeight="1" spans="1:103">
      <c r="A37" s="4">
        <v>35</v>
      </c>
      <c r="B37" s="4" t="e">
        <f>MID(HLOOKUP($B$2,'Control Logic for Hardwiring'!$H$3:$R$54,A37,FALSE),LEN(HLOOKUP($B$2,'Control Logic for Hardwiring'!$H$3:$R$54,A37,FALSE))-$B$4,1)</f>
        <v>#VALUE!</v>
      </c>
      <c r="C37" s="4" t="str">
        <f>IFERROR(__xludf.DUMMYFUNCTION("OR(B37=""X"",to_text(B37)=to_text(indirect(concatenate(C$2,row()))))"),"#NUM!")</f>
        <v>#NUM!</v>
      </c>
      <c r="D37" s="4"/>
      <c r="E37" s="4" t="str">
        <f t="shared" si="1"/>
        <v>1100011</v>
      </c>
      <c r="F37" s="4" t="s">
        <v>63</v>
      </c>
      <c r="G37" s="4"/>
      <c r="H37" s="4">
        <v>0</v>
      </c>
      <c r="I37" s="4">
        <v>0</v>
      </c>
      <c r="J37" s="4" t="str">
        <f t="shared" si="2"/>
        <v>100</v>
      </c>
      <c r="K37" s="4" t="str">
        <f t="shared" si="3"/>
        <v>XXXXXXX</v>
      </c>
      <c r="L37" s="4" t="str">
        <f t="shared" si="4"/>
        <v>1</v>
      </c>
      <c r="M37" s="4" t="str">
        <f t="shared" si="5"/>
        <v>1</v>
      </c>
      <c r="N37" s="4" t="str">
        <f t="shared" si="6"/>
        <v>0</v>
      </c>
      <c r="O37" s="4" t="str">
        <f t="shared" si="7"/>
        <v>0</v>
      </c>
      <c r="P37" s="4" t="str">
        <f t="shared" si="8"/>
        <v>0</v>
      </c>
      <c r="Q37" s="9" t="str">
        <f t="shared" si="9"/>
        <v>1</v>
      </c>
      <c r="R37" s="4" t="str">
        <f t="shared" si="10"/>
        <v>1</v>
      </c>
      <c r="S37" s="4" t="str">
        <f t="shared" si="11"/>
        <v>1</v>
      </c>
      <c r="T37" s="4" t="str">
        <f t="shared" si="12"/>
        <v>0</v>
      </c>
      <c r="U37" s="4" t="str">
        <f t="shared" si="13"/>
        <v>0</v>
      </c>
      <c r="V37" s="4" t="str">
        <f t="shared" si="14"/>
        <v>X</v>
      </c>
      <c r="W37" s="4" t="str">
        <f t="shared" si="15"/>
        <v>X</v>
      </c>
      <c r="X37" s="4" t="str">
        <f t="shared" si="16"/>
        <v>X</v>
      </c>
      <c r="Y37" s="4" t="str">
        <f t="shared" si="17"/>
        <v>X</v>
      </c>
      <c r="Z37" s="4" t="str">
        <f t="shared" si="18"/>
        <v>X</v>
      </c>
      <c r="AA37" s="9" t="str">
        <f t="shared" si="19"/>
        <v>X</v>
      </c>
      <c r="AB37" s="4" t="str">
        <f t="shared" si="20"/>
        <v>X</v>
      </c>
      <c r="AC37" s="4" t="str">
        <f t="shared" ref="AC37:AD37" si="53">IF(H37="","X",RIGHT(H37,1))</f>
        <v>0</v>
      </c>
      <c r="AD37" s="4" t="str">
        <f t="shared" si="53"/>
        <v>0</v>
      </c>
      <c r="AE37" s="4">
        <v>1</v>
      </c>
      <c r="AF37" s="4">
        <v>0</v>
      </c>
      <c r="AG37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7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7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7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7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7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7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7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7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7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7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7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7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7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7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7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7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7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7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7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7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7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7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7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7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7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7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7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7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7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7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7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7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7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7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7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7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7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7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7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7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7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7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7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7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7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7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7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7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7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7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7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7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7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7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7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7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7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7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7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7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7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7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7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7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7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7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7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7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7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7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8" customHeight="1" spans="1:103">
      <c r="A38" s="4">
        <v>36</v>
      </c>
      <c r="B38" s="4" t="e">
        <f>MID(HLOOKUP($B$2,'Control Logic for Hardwiring'!$H$3:$R$54,A38,FALSE),LEN(HLOOKUP($B$2,'Control Logic for Hardwiring'!$H$3:$R$54,A38,FALSE))-$B$4,1)</f>
        <v>#VALUE!</v>
      </c>
      <c r="C38" s="4" t="str">
        <f>IFERROR(__xludf.DUMMYFUNCTION("OR(B38=""X"",to_text(B38)=to_text(indirect(concatenate(C$2,row()))))"),"#NUM!")</f>
        <v>#NUM!</v>
      </c>
      <c r="D38" s="4"/>
      <c r="E38" s="4" t="str">
        <f t="shared" si="1"/>
        <v>1100011</v>
      </c>
      <c r="F38" s="4" t="s">
        <v>63</v>
      </c>
      <c r="G38" s="4"/>
      <c r="H38" s="4">
        <v>1</v>
      </c>
      <c r="I38" s="4">
        <v>0</v>
      </c>
      <c r="J38" s="4" t="str">
        <f t="shared" si="2"/>
        <v>100</v>
      </c>
      <c r="K38" s="4" t="str">
        <f t="shared" si="3"/>
        <v>XXXXXXX</v>
      </c>
      <c r="L38" s="4" t="str">
        <f t="shared" si="4"/>
        <v>1</v>
      </c>
      <c r="M38" s="4" t="str">
        <f t="shared" si="5"/>
        <v>1</v>
      </c>
      <c r="N38" s="4" t="str">
        <f t="shared" si="6"/>
        <v>0</v>
      </c>
      <c r="O38" s="4" t="str">
        <f t="shared" si="7"/>
        <v>0</v>
      </c>
      <c r="P38" s="4" t="str">
        <f t="shared" si="8"/>
        <v>0</v>
      </c>
      <c r="Q38" s="9" t="str">
        <f t="shared" si="9"/>
        <v>1</v>
      </c>
      <c r="R38" s="4" t="str">
        <f t="shared" si="10"/>
        <v>1</v>
      </c>
      <c r="S38" s="4" t="str">
        <f t="shared" si="11"/>
        <v>1</v>
      </c>
      <c r="T38" s="4" t="str">
        <f t="shared" si="12"/>
        <v>0</v>
      </c>
      <c r="U38" s="4" t="str">
        <f t="shared" si="13"/>
        <v>0</v>
      </c>
      <c r="V38" s="4" t="str">
        <f t="shared" si="14"/>
        <v>X</v>
      </c>
      <c r="W38" s="4" t="str">
        <f t="shared" si="15"/>
        <v>X</v>
      </c>
      <c r="X38" s="4" t="str">
        <f t="shared" si="16"/>
        <v>X</v>
      </c>
      <c r="Y38" s="4" t="str">
        <f t="shared" si="17"/>
        <v>X</v>
      </c>
      <c r="Z38" s="4" t="str">
        <f t="shared" si="18"/>
        <v>X</v>
      </c>
      <c r="AA38" s="9" t="str">
        <f t="shared" si="19"/>
        <v>X</v>
      </c>
      <c r="AB38" s="4" t="str">
        <f t="shared" si="20"/>
        <v>X</v>
      </c>
      <c r="AC38" s="4" t="str">
        <f t="shared" ref="AC38:AD38" si="54">IF(H38="","X",RIGHT(H38,1))</f>
        <v>1</v>
      </c>
      <c r="AD38" s="4" t="str">
        <f t="shared" si="54"/>
        <v>0</v>
      </c>
      <c r="AE38" s="4">
        <v>1</v>
      </c>
      <c r="AF38" s="4">
        <v>0</v>
      </c>
      <c r="AG38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8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8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8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8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8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8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8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8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8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8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8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8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8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8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8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8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8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8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8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8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8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8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8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8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8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8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8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8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8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8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8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8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8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8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8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8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8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8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8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8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8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8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8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8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8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8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8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8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8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8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8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8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8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8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8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8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8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8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8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8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8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8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8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8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8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8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8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8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8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8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39" customHeight="1" spans="1:103">
      <c r="A39" s="4">
        <v>37</v>
      </c>
      <c r="B39" s="4" t="e">
        <f>MID(HLOOKUP($B$2,'Control Logic for Hardwiring'!$H$3:$R$54,A39,FALSE),LEN(HLOOKUP($B$2,'Control Logic for Hardwiring'!$H$3:$R$54,A39,FALSE))-$B$4,1)</f>
        <v>#VALUE!</v>
      </c>
      <c r="C39" s="4" t="str">
        <f>IFERROR(__xludf.DUMMYFUNCTION("OR(B39=""X"",to_text(B39)=to_text(indirect(concatenate(C$2,row()))))"),"#NUM!")</f>
        <v>#NUM!</v>
      </c>
      <c r="D39" s="4"/>
      <c r="E39" s="4" t="str">
        <f t="shared" si="1"/>
        <v>1100011</v>
      </c>
      <c r="F39" s="4" t="s">
        <v>63</v>
      </c>
      <c r="G39" s="4"/>
      <c r="H39" s="4">
        <v>0</v>
      </c>
      <c r="I39" s="4">
        <v>1</v>
      </c>
      <c r="J39" s="4" t="str">
        <f t="shared" si="2"/>
        <v>100</v>
      </c>
      <c r="K39" s="4" t="str">
        <f t="shared" si="3"/>
        <v>XXXXXXX</v>
      </c>
      <c r="L39" s="4" t="str">
        <f t="shared" si="4"/>
        <v>1</v>
      </c>
      <c r="M39" s="4" t="str">
        <f t="shared" si="5"/>
        <v>1</v>
      </c>
      <c r="N39" s="4" t="str">
        <f t="shared" si="6"/>
        <v>0</v>
      </c>
      <c r="O39" s="4" t="str">
        <f t="shared" si="7"/>
        <v>0</v>
      </c>
      <c r="P39" s="4" t="str">
        <f t="shared" si="8"/>
        <v>0</v>
      </c>
      <c r="Q39" s="9" t="str">
        <f t="shared" si="9"/>
        <v>1</v>
      </c>
      <c r="R39" s="4" t="str">
        <f t="shared" si="10"/>
        <v>1</v>
      </c>
      <c r="S39" s="4" t="str">
        <f t="shared" si="11"/>
        <v>1</v>
      </c>
      <c r="T39" s="4" t="str">
        <f t="shared" si="12"/>
        <v>0</v>
      </c>
      <c r="U39" s="4" t="str">
        <f t="shared" si="13"/>
        <v>0</v>
      </c>
      <c r="V39" s="4" t="str">
        <f t="shared" si="14"/>
        <v>X</v>
      </c>
      <c r="W39" s="4" t="str">
        <f t="shared" si="15"/>
        <v>X</v>
      </c>
      <c r="X39" s="4" t="str">
        <f t="shared" si="16"/>
        <v>X</v>
      </c>
      <c r="Y39" s="4" t="str">
        <f t="shared" si="17"/>
        <v>X</v>
      </c>
      <c r="Z39" s="4" t="str">
        <f t="shared" si="18"/>
        <v>X</v>
      </c>
      <c r="AA39" s="9" t="str">
        <f t="shared" si="19"/>
        <v>X</v>
      </c>
      <c r="AB39" s="4" t="str">
        <f t="shared" si="20"/>
        <v>X</v>
      </c>
      <c r="AC39" s="4" t="str">
        <f t="shared" ref="AC39:AD39" si="55">IF(H39="","X",RIGHT(H39,1))</f>
        <v>0</v>
      </c>
      <c r="AD39" s="4" t="str">
        <f t="shared" si="55"/>
        <v>1</v>
      </c>
      <c r="AE39" s="4">
        <v>1</v>
      </c>
      <c r="AF39" s="4">
        <v>0</v>
      </c>
      <c r="AG39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39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39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39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39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39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39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39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39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39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39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39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39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39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39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39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39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39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39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39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39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39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39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39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39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39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39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39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39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39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39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39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39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39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39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39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39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39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39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39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39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39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39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39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39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39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39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39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39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39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39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39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39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39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39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39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39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39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39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39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39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39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39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39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39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39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39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39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39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39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39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0" customHeight="1" spans="1:103">
      <c r="A40" s="4">
        <v>38</v>
      </c>
      <c r="B40" s="4" t="e">
        <f>MID(HLOOKUP($B$2,'Control Logic for Hardwiring'!$H$3:$R$54,A40,FALSE),LEN(HLOOKUP($B$2,'Control Logic for Hardwiring'!$H$3:$R$54,A40,FALSE))-$B$4,1)</f>
        <v>#VALUE!</v>
      </c>
      <c r="C40" s="4" t="str">
        <f>IFERROR(__xludf.DUMMYFUNCTION("OR(B40=""X"",to_text(B40)=to_text(indirect(concatenate(C$2,row()))))"),"#NUM!")</f>
        <v>#NUM!</v>
      </c>
      <c r="D40" s="4"/>
      <c r="E40" s="4" t="str">
        <f t="shared" si="1"/>
        <v>1100011</v>
      </c>
      <c r="F40" s="4" t="s">
        <v>66</v>
      </c>
      <c r="G40" s="4"/>
      <c r="H40" s="4">
        <v>0</v>
      </c>
      <c r="I40" s="4">
        <v>0</v>
      </c>
      <c r="J40" s="4" t="str">
        <f t="shared" si="2"/>
        <v>101</v>
      </c>
      <c r="K40" s="4" t="str">
        <f t="shared" si="3"/>
        <v>XXXXXXX</v>
      </c>
      <c r="L40" s="4" t="str">
        <f t="shared" si="4"/>
        <v>1</v>
      </c>
      <c r="M40" s="4" t="str">
        <f t="shared" si="5"/>
        <v>1</v>
      </c>
      <c r="N40" s="4" t="str">
        <f t="shared" si="6"/>
        <v>0</v>
      </c>
      <c r="O40" s="4" t="str">
        <f t="shared" si="7"/>
        <v>0</v>
      </c>
      <c r="P40" s="4" t="str">
        <f t="shared" si="8"/>
        <v>0</v>
      </c>
      <c r="Q40" s="9" t="str">
        <f t="shared" si="9"/>
        <v>1</v>
      </c>
      <c r="R40" s="4" t="str">
        <f t="shared" si="10"/>
        <v>1</v>
      </c>
      <c r="S40" s="4" t="str">
        <f t="shared" si="11"/>
        <v>1</v>
      </c>
      <c r="T40" s="4" t="str">
        <f t="shared" si="12"/>
        <v>0</v>
      </c>
      <c r="U40" s="4" t="str">
        <f t="shared" si="13"/>
        <v>1</v>
      </c>
      <c r="V40" s="4" t="str">
        <f t="shared" si="14"/>
        <v>X</v>
      </c>
      <c r="W40" s="4" t="str">
        <f t="shared" si="15"/>
        <v>X</v>
      </c>
      <c r="X40" s="4" t="str">
        <f t="shared" si="16"/>
        <v>X</v>
      </c>
      <c r="Y40" s="4" t="str">
        <f t="shared" si="17"/>
        <v>X</v>
      </c>
      <c r="Z40" s="4" t="str">
        <f t="shared" si="18"/>
        <v>X</v>
      </c>
      <c r="AA40" s="9" t="str">
        <f t="shared" si="19"/>
        <v>X</v>
      </c>
      <c r="AB40" s="4" t="str">
        <f t="shared" si="20"/>
        <v>X</v>
      </c>
      <c r="AC40" s="4" t="str">
        <f t="shared" ref="AC40:AD40" si="56">IF(H40="","X",RIGHT(H40,1))</f>
        <v>0</v>
      </c>
      <c r="AD40" s="4" t="str">
        <f t="shared" si="56"/>
        <v>0</v>
      </c>
      <c r="AE40" s="4">
        <v>1</v>
      </c>
      <c r="AF40" s="4">
        <v>0</v>
      </c>
      <c r="AG40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0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0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0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0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0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0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0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0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0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0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0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0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0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0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0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0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0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0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0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0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0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0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0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0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0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0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0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0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0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0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0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0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0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0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0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0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0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0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0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0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0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0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0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0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0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0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0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0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0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0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0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0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0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0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0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0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0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0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0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0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0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0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0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0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0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0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0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0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0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0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1" customHeight="1" spans="1:103">
      <c r="A41" s="4">
        <v>39</v>
      </c>
      <c r="B41" s="4" t="e">
        <f>MID(HLOOKUP($B$2,'Control Logic for Hardwiring'!$H$3:$R$54,A41,FALSE),LEN(HLOOKUP($B$2,'Control Logic for Hardwiring'!$H$3:$R$54,A41,FALSE))-$B$4,1)</f>
        <v>#VALUE!</v>
      </c>
      <c r="C41" s="4" t="str">
        <f>IFERROR(__xludf.DUMMYFUNCTION("OR(B41=""X"",to_text(B41)=to_text(indirect(concatenate(C$2,row()))))"),"#NUM!")</f>
        <v>#NUM!</v>
      </c>
      <c r="D41" s="4"/>
      <c r="E41" s="4" t="str">
        <f t="shared" si="1"/>
        <v>1100011</v>
      </c>
      <c r="F41" s="4" t="s">
        <v>66</v>
      </c>
      <c r="G41" s="4"/>
      <c r="H41" s="4">
        <v>1</v>
      </c>
      <c r="I41" s="4">
        <v>0</v>
      </c>
      <c r="J41" s="4" t="str">
        <f t="shared" si="2"/>
        <v>101</v>
      </c>
      <c r="K41" s="4" t="str">
        <f t="shared" si="3"/>
        <v>XXXXXXX</v>
      </c>
      <c r="L41" s="4" t="str">
        <f t="shared" si="4"/>
        <v>1</v>
      </c>
      <c r="M41" s="4" t="str">
        <f t="shared" si="5"/>
        <v>1</v>
      </c>
      <c r="N41" s="4" t="str">
        <f t="shared" si="6"/>
        <v>0</v>
      </c>
      <c r="O41" s="4" t="str">
        <f t="shared" si="7"/>
        <v>0</v>
      </c>
      <c r="P41" s="4" t="str">
        <f t="shared" si="8"/>
        <v>0</v>
      </c>
      <c r="Q41" s="9" t="str">
        <f t="shared" si="9"/>
        <v>1</v>
      </c>
      <c r="R41" s="4" t="str">
        <f t="shared" si="10"/>
        <v>1</v>
      </c>
      <c r="S41" s="4" t="str">
        <f t="shared" si="11"/>
        <v>1</v>
      </c>
      <c r="T41" s="4" t="str">
        <f t="shared" si="12"/>
        <v>0</v>
      </c>
      <c r="U41" s="4" t="str">
        <f t="shared" si="13"/>
        <v>1</v>
      </c>
      <c r="V41" s="4" t="str">
        <f t="shared" si="14"/>
        <v>X</v>
      </c>
      <c r="W41" s="4" t="str">
        <f t="shared" si="15"/>
        <v>X</v>
      </c>
      <c r="X41" s="4" t="str">
        <f t="shared" si="16"/>
        <v>X</v>
      </c>
      <c r="Y41" s="4" t="str">
        <f t="shared" si="17"/>
        <v>X</v>
      </c>
      <c r="Z41" s="4" t="str">
        <f t="shared" si="18"/>
        <v>X</v>
      </c>
      <c r="AA41" s="9" t="str">
        <f t="shared" si="19"/>
        <v>X</v>
      </c>
      <c r="AB41" s="4" t="str">
        <f t="shared" si="20"/>
        <v>X</v>
      </c>
      <c r="AC41" s="4" t="str">
        <f t="shared" ref="AC41:AD41" si="57">IF(H41="","X",RIGHT(H41,1))</f>
        <v>1</v>
      </c>
      <c r="AD41" s="4" t="str">
        <f t="shared" si="57"/>
        <v>0</v>
      </c>
      <c r="AE41" s="4">
        <v>1</v>
      </c>
      <c r="AF41" s="4">
        <v>0</v>
      </c>
      <c r="AG41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1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1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1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1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1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1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1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1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1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1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1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1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1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1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1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1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1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1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1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1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1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1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1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1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1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1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1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1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1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1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1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1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1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1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1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1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1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1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1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1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1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1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1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1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1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1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1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1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1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1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1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1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1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1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1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1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1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1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1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1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1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1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1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1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1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1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1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1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1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1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2" customHeight="1" spans="1:103">
      <c r="A42" s="4">
        <v>40</v>
      </c>
      <c r="B42" s="4" t="e">
        <f>MID(HLOOKUP($B$2,'Control Logic for Hardwiring'!$H$3:$R$54,A42,FALSE),LEN(HLOOKUP($B$2,'Control Logic for Hardwiring'!$H$3:$R$54,A42,FALSE))-$B$4,1)</f>
        <v>#VALUE!</v>
      </c>
      <c r="C42" s="4" t="str">
        <f>IFERROR(__xludf.DUMMYFUNCTION("OR(B42=""X"",to_text(B42)=to_text(indirect(concatenate(C$2,row()))))"),"#NUM!")</f>
        <v>#NUM!</v>
      </c>
      <c r="D42" s="4"/>
      <c r="E42" s="4" t="str">
        <f t="shared" si="1"/>
        <v>1100011</v>
      </c>
      <c r="F42" s="4" t="s">
        <v>66</v>
      </c>
      <c r="G42" s="4"/>
      <c r="H42" s="4">
        <v>0</v>
      </c>
      <c r="I42" s="4">
        <v>1</v>
      </c>
      <c r="J42" s="4" t="str">
        <f t="shared" si="2"/>
        <v>101</v>
      </c>
      <c r="K42" s="4" t="str">
        <f t="shared" si="3"/>
        <v>XXXXXXX</v>
      </c>
      <c r="L42" s="4" t="str">
        <f t="shared" si="4"/>
        <v>1</v>
      </c>
      <c r="M42" s="4" t="str">
        <f t="shared" si="5"/>
        <v>1</v>
      </c>
      <c r="N42" s="4" t="str">
        <f t="shared" si="6"/>
        <v>0</v>
      </c>
      <c r="O42" s="4" t="str">
        <f t="shared" si="7"/>
        <v>0</v>
      </c>
      <c r="P42" s="4" t="str">
        <f t="shared" si="8"/>
        <v>0</v>
      </c>
      <c r="Q42" s="9" t="str">
        <f t="shared" si="9"/>
        <v>1</v>
      </c>
      <c r="R42" s="4" t="str">
        <f t="shared" si="10"/>
        <v>1</v>
      </c>
      <c r="S42" s="4" t="str">
        <f t="shared" si="11"/>
        <v>1</v>
      </c>
      <c r="T42" s="4" t="str">
        <f t="shared" si="12"/>
        <v>0</v>
      </c>
      <c r="U42" s="4" t="str">
        <f t="shared" si="13"/>
        <v>1</v>
      </c>
      <c r="V42" s="4" t="str">
        <f t="shared" si="14"/>
        <v>X</v>
      </c>
      <c r="W42" s="4" t="str">
        <f t="shared" si="15"/>
        <v>X</v>
      </c>
      <c r="X42" s="4" t="str">
        <f t="shared" si="16"/>
        <v>X</v>
      </c>
      <c r="Y42" s="4" t="str">
        <f t="shared" si="17"/>
        <v>X</v>
      </c>
      <c r="Z42" s="4" t="str">
        <f t="shared" si="18"/>
        <v>X</v>
      </c>
      <c r="AA42" s="9" t="str">
        <f t="shared" si="19"/>
        <v>X</v>
      </c>
      <c r="AB42" s="4" t="str">
        <f t="shared" si="20"/>
        <v>X</v>
      </c>
      <c r="AC42" s="4" t="str">
        <f t="shared" ref="AC42:AD42" si="58">IF(H42="","X",RIGHT(H42,1))</f>
        <v>0</v>
      </c>
      <c r="AD42" s="4" t="str">
        <f t="shared" si="58"/>
        <v>1</v>
      </c>
      <c r="AE42" s="4">
        <v>1</v>
      </c>
      <c r="AF42" s="4">
        <v>0</v>
      </c>
      <c r="AG42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2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2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2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2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2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2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2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2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2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2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2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2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2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2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2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2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2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2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2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2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2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2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2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2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2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2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2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2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2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2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2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2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2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2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2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2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2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2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2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2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2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2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2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2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2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2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2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2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2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2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2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2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2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2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2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2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2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2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2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2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2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2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2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2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2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2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2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2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2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2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3" customHeight="1" spans="1:103">
      <c r="A43" s="4">
        <v>41</v>
      </c>
      <c r="B43" s="4" t="e">
        <f>MID(HLOOKUP($B$2,'Control Logic for Hardwiring'!$H$3:$R$54,A43,FALSE),LEN(HLOOKUP($B$2,'Control Logic for Hardwiring'!$H$3:$R$54,A43,FALSE))-$B$4,1)</f>
        <v>#VALUE!</v>
      </c>
      <c r="C43" s="4" t="str">
        <f>IFERROR(__xludf.DUMMYFUNCTION("OR(B43=""X"",to_text(B43)=to_text(indirect(concatenate(C$2,row()))))"),"#NUM!")</f>
        <v>#NUM!</v>
      </c>
      <c r="D43" s="4"/>
      <c r="E43" s="4" t="str">
        <f t="shared" si="1"/>
        <v>1100011</v>
      </c>
      <c r="F43" s="4" t="s">
        <v>71</v>
      </c>
      <c r="G43" s="4"/>
      <c r="H43" s="4">
        <v>0</v>
      </c>
      <c r="I43" s="4">
        <v>0</v>
      </c>
      <c r="J43" s="4" t="str">
        <f t="shared" si="2"/>
        <v>110</v>
      </c>
      <c r="K43" s="4" t="str">
        <f t="shared" si="3"/>
        <v>XXXXXXX</v>
      </c>
      <c r="L43" s="4" t="str">
        <f t="shared" si="4"/>
        <v>1</v>
      </c>
      <c r="M43" s="4" t="str">
        <f t="shared" si="5"/>
        <v>1</v>
      </c>
      <c r="N43" s="4" t="str">
        <f t="shared" si="6"/>
        <v>0</v>
      </c>
      <c r="O43" s="4" t="str">
        <f t="shared" si="7"/>
        <v>0</v>
      </c>
      <c r="P43" s="4" t="str">
        <f t="shared" si="8"/>
        <v>0</v>
      </c>
      <c r="Q43" s="9" t="str">
        <f t="shared" si="9"/>
        <v>1</v>
      </c>
      <c r="R43" s="4" t="str">
        <f t="shared" si="10"/>
        <v>1</v>
      </c>
      <c r="S43" s="4" t="str">
        <f t="shared" si="11"/>
        <v>1</v>
      </c>
      <c r="T43" s="4" t="str">
        <f t="shared" si="12"/>
        <v>1</v>
      </c>
      <c r="U43" s="4" t="str">
        <f t="shared" si="13"/>
        <v>0</v>
      </c>
      <c r="V43" s="4" t="str">
        <f t="shared" si="14"/>
        <v>X</v>
      </c>
      <c r="W43" s="4" t="str">
        <f t="shared" si="15"/>
        <v>X</v>
      </c>
      <c r="X43" s="4" t="str">
        <f t="shared" si="16"/>
        <v>X</v>
      </c>
      <c r="Y43" s="4" t="str">
        <f t="shared" si="17"/>
        <v>X</v>
      </c>
      <c r="Z43" s="4" t="str">
        <f t="shared" si="18"/>
        <v>X</v>
      </c>
      <c r="AA43" s="9" t="str">
        <f t="shared" si="19"/>
        <v>X</v>
      </c>
      <c r="AB43" s="4" t="str">
        <f t="shared" si="20"/>
        <v>X</v>
      </c>
      <c r="AC43" s="4" t="str">
        <f t="shared" ref="AC43:AD43" si="59">IF(H43="","X",RIGHT(H43,1))</f>
        <v>0</v>
      </c>
      <c r="AD43" s="4" t="str">
        <f t="shared" si="59"/>
        <v>0</v>
      </c>
      <c r="AE43" s="4">
        <v>1</v>
      </c>
      <c r="AF43" s="4">
        <v>0</v>
      </c>
      <c r="AG43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3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3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3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3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3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3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3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3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3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3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3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3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3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3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3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3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3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3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3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3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3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3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3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3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3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3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3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3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3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3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3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3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3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3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3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3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3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3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3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3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3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3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3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3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3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3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3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3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3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3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3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3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3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3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3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3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3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3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3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3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3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3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3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3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3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3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3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3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3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3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4" customHeight="1" spans="1:103">
      <c r="A44" s="4">
        <v>42</v>
      </c>
      <c r="B44" s="4" t="e">
        <f>MID(HLOOKUP($B$2,'Control Logic for Hardwiring'!$H$3:$R$54,A44,FALSE),LEN(HLOOKUP($B$2,'Control Logic for Hardwiring'!$H$3:$R$54,A44,FALSE))-$B$4,1)</f>
        <v>#VALUE!</v>
      </c>
      <c r="C44" s="4" t="str">
        <f>IFERROR(__xludf.DUMMYFUNCTION("OR(B44=""X"",to_text(B44)=to_text(indirect(concatenate(C$2,row()))))"),"#NUM!")</f>
        <v>#NUM!</v>
      </c>
      <c r="D44" s="4"/>
      <c r="E44" s="4" t="str">
        <f t="shared" si="1"/>
        <v>1100011</v>
      </c>
      <c r="F44" s="4" t="s">
        <v>71</v>
      </c>
      <c r="G44" s="4"/>
      <c r="H44" s="4">
        <v>1</v>
      </c>
      <c r="I44" s="4">
        <v>0</v>
      </c>
      <c r="J44" s="4" t="str">
        <f t="shared" si="2"/>
        <v>110</v>
      </c>
      <c r="K44" s="4" t="str">
        <f t="shared" si="3"/>
        <v>XXXXXXX</v>
      </c>
      <c r="L44" s="4" t="str">
        <f t="shared" si="4"/>
        <v>1</v>
      </c>
      <c r="M44" s="4" t="str">
        <f t="shared" si="5"/>
        <v>1</v>
      </c>
      <c r="N44" s="4" t="str">
        <f t="shared" si="6"/>
        <v>0</v>
      </c>
      <c r="O44" s="4" t="str">
        <f t="shared" si="7"/>
        <v>0</v>
      </c>
      <c r="P44" s="4" t="str">
        <f t="shared" si="8"/>
        <v>0</v>
      </c>
      <c r="Q44" s="9" t="str">
        <f t="shared" si="9"/>
        <v>1</v>
      </c>
      <c r="R44" s="4" t="str">
        <f t="shared" si="10"/>
        <v>1</v>
      </c>
      <c r="S44" s="4" t="str">
        <f t="shared" si="11"/>
        <v>1</v>
      </c>
      <c r="T44" s="4" t="str">
        <f t="shared" si="12"/>
        <v>1</v>
      </c>
      <c r="U44" s="4" t="str">
        <f t="shared" si="13"/>
        <v>0</v>
      </c>
      <c r="V44" s="4" t="str">
        <f t="shared" si="14"/>
        <v>X</v>
      </c>
      <c r="W44" s="4" t="str">
        <f t="shared" si="15"/>
        <v>X</v>
      </c>
      <c r="X44" s="4" t="str">
        <f t="shared" si="16"/>
        <v>X</v>
      </c>
      <c r="Y44" s="4" t="str">
        <f t="shared" si="17"/>
        <v>X</v>
      </c>
      <c r="Z44" s="4" t="str">
        <f t="shared" si="18"/>
        <v>X</v>
      </c>
      <c r="AA44" s="9" t="str">
        <f t="shared" si="19"/>
        <v>X</v>
      </c>
      <c r="AB44" s="4" t="str">
        <f t="shared" si="20"/>
        <v>X</v>
      </c>
      <c r="AC44" s="4" t="str">
        <f t="shared" ref="AC44:AD44" si="60">IF(H44="","X",RIGHT(H44,1))</f>
        <v>1</v>
      </c>
      <c r="AD44" s="4" t="str">
        <f t="shared" si="60"/>
        <v>0</v>
      </c>
      <c r="AE44" s="4">
        <v>1</v>
      </c>
      <c r="AF44" s="4">
        <v>0</v>
      </c>
      <c r="AG44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4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4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4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4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4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4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4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4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4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4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4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4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4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4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4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4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4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4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4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4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4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4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4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4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4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4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4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4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4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4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4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4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4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4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4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4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4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4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4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4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4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4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4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4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4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4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4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4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4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4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4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4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4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4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4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4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4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4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4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4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4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4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4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4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4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4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4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4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4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4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5" customHeight="1" spans="1:103">
      <c r="A45" s="4">
        <v>43</v>
      </c>
      <c r="B45" s="4" t="e">
        <f>MID(HLOOKUP($B$2,'Control Logic for Hardwiring'!$H$3:$R$54,A45,FALSE),LEN(HLOOKUP($B$2,'Control Logic for Hardwiring'!$H$3:$R$54,A45,FALSE))-$B$4,1)</f>
        <v>#VALUE!</v>
      </c>
      <c r="C45" s="4" t="str">
        <f>IFERROR(__xludf.DUMMYFUNCTION("OR(B45=""X"",to_text(B45)=to_text(indirect(concatenate(C$2,row()))))"),"#NUM!")</f>
        <v>#NUM!</v>
      </c>
      <c r="D45" s="4"/>
      <c r="E45" s="4" t="str">
        <f t="shared" si="1"/>
        <v>1100011</v>
      </c>
      <c r="F45" s="4" t="s">
        <v>71</v>
      </c>
      <c r="G45" s="4"/>
      <c r="H45" s="4">
        <v>0</v>
      </c>
      <c r="I45" s="4">
        <v>1</v>
      </c>
      <c r="J45" s="4" t="str">
        <f t="shared" si="2"/>
        <v>110</v>
      </c>
      <c r="K45" s="4" t="str">
        <f t="shared" si="3"/>
        <v>XXXXXXX</v>
      </c>
      <c r="L45" s="4" t="str">
        <f t="shared" si="4"/>
        <v>1</v>
      </c>
      <c r="M45" s="4" t="str">
        <f t="shared" si="5"/>
        <v>1</v>
      </c>
      <c r="N45" s="4" t="str">
        <f t="shared" si="6"/>
        <v>0</v>
      </c>
      <c r="O45" s="4" t="str">
        <f t="shared" si="7"/>
        <v>0</v>
      </c>
      <c r="P45" s="4" t="str">
        <f t="shared" si="8"/>
        <v>0</v>
      </c>
      <c r="Q45" s="9" t="str">
        <f t="shared" si="9"/>
        <v>1</v>
      </c>
      <c r="R45" s="4" t="str">
        <f t="shared" si="10"/>
        <v>1</v>
      </c>
      <c r="S45" s="4" t="str">
        <f t="shared" si="11"/>
        <v>1</v>
      </c>
      <c r="T45" s="4" t="str">
        <f t="shared" si="12"/>
        <v>1</v>
      </c>
      <c r="U45" s="4" t="str">
        <f t="shared" si="13"/>
        <v>0</v>
      </c>
      <c r="V45" s="4" t="str">
        <f t="shared" si="14"/>
        <v>X</v>
      </c>
      <c r="W45" s="4" t="str">
        <f t="shared" si="15"/>
        <v>X</v>
      </c>
      <c r="X45" s="4" t="str">
        <f t="shared" si="16"/>
        <v>X</v>
      </c>
      <c r="Y45" s="4" t="str">
        <f t="shared" si="17"/>
        <v>X</v>
      </c>
      <c r="Z45" s="4" t="str">
        <f t="shared" si="18"/>
        <v>X</v>
      </c>
      <c r="AA45" s="9" t="str">
        <f t="shared" si="19"/>
        <v>X</v>
      </c>
      <c r="AB45" s="4" t="str">
        <f t="shared" si="20"/>
        <v>X</v>
      </c>
      <c r="AC45" s="4" t="str">
        <f t="shared" ref="AC45:AD45" si="61">IF(H45="","X",RIGHT(H45,1))</f>
        <v>0</v>
      </c>
      <c r="AD45" s="4" t="str">
        <f t="shared" si="61"/>
        <v>1</v>
      </c>
      <c r="AE45" s="4">
        <v>1</v>
      </c>
      <c r="AF45" s="4">
        <v>0</v>
      </c>
      <c r="AG45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5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5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5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5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5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5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5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5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5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5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5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5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5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5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5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5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5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5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5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5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5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5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5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5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5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5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5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5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5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5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5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5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5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5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5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5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5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5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5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5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5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5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5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5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5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5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5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5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5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5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5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5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5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5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5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5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5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5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5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5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5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5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5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5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5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5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5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5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5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5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6" customHeight="1" spans="1:103">
      <c r="A46" s="4">
        <v>44</v>
      </c>
      <c r="B46" s="4" t="e">
        <f>MID(HLOOKUP($B$2,'Control Logic for Hardwiring'!$H$3:$R$54,A46,FALSE),LEN(HLOOKUP($B$2,'Control Logic for Hardwiring'!$H$3:$R$54,A46,FALSE))-$B$4,1)</f>
        <v>#VALUE!</v>
      </c>
      <c r="C46" s="4" t="str">
        <f>IFERROR(__xludf.DUMMYFUNCTION("OR(B46=""X"",to_text(B46)=to_text(indirect(concatenate(C$2,row()))))"),"#NUM!")</f>
        <v>#NUM!</v>
      </c>
      <c r="D46" s="4"/>
      <c r="E46" s="4" t="str">
        <f t="shared" si="1"/>
        <v>1100011</v>
      </c>
      <c r="F46" s="4" t="s">
        <v>74</v>
      </c>
      <c r="G46" s="4"/>
      <c r="H46" s="4">
        <v>0</v>
      </c>
      <c r="I46" s="4">
        <v>0</v>
      </c>
      <c r="J46" s="4" t="str">
        <f t="shared" si="2"/>
        <v>111</v>
      </c>
      <c r="K46" s="4" t="str">
        <f t="shared" si="3"/>
        <v>XXXXXXX</v>
      </c>
      <c r="L46" s="4" t="str">
        <f t="shared" si="4"/>
        <v>1</v>
      </c>
      <c r="M46" s="4" t="str">
        <f t="shared" si="5"/>
        <v>1</v>
      </c>
      <c r="N46" s="4" t="str">
        <f t="shared" si="6"/>
        <v>0</v>
      </c>
      <c r="O46" s="4" t="str">
        <f t="shared" si="7"/>
        <v>0</v>
      </c>
      <c r="P46" s="4" t="str">
        <f t="shared" si="8"/>
        <v>0</v>
      </c>
      <c r="Q46" s="9" t="str">
        <f t="shared" si="9"/>
        <v>1</v>
      </c>
      <c r="R46" s="4" t="str">
        <f t="shared" si="10"/>
        <v>1</v>
      </c>
      <c r="S46" s="4" t="str">
        <f t="shared" si="11"/>
        <v>1</v>
      </c>
      <c r="T46" s="4" t="str">
        <f t="shared" si="12"/>
        <v>1</v>
      </c>
      <c r="U46" s="4" t="str">
        <f t="shared" si="13"/>
        <v>1</v>
      </c>
      <c r="V46" s="4" t="str">
        <f t="shared" si="14"/>
        <v>X</v>
      </c>
      <c r="W46" s="4" t="str">
        <f t="shared" si="15"/>
        <v>X</v>
      </c>
      <c r="X46" s="4" t="str">
        <f t="shared" si="16"/>
        <v>X</v>
      </c>
      <c r="Y46" s="4" t="str">
        <f t="shared" si="17"/>
        <v>X</v>
      </c>
      <c r="Z46" s="4" t="str">
        <f t="shared" si="18"/>
        <v>X</v>
      </c>
      <c r="AA46" s="9" t="str">
        <f t="shared" si="19"/>
        <v>X</v>
      </c>
      <c r="AB46" s="4" t="str">
        <f t="shared" si="20"/>
        <v>X</v>
      </c>
      <c r="AC46" s="4" t="str">
        <f t="shared" ref="AC46:AD46" si="62">IF(H46="","X",RIGHT(H46,1))</f>
        <v>0</v>
      </c>
      <c r="AD46" s="4" t="str">
        <f t="shared" si="62"/>
        <v>0</v>
      </c>
      <c r="AE46" s="4">
        <v>1</v>
      </c>
      <c r="AF46" s="4">
        <v>0</v>
      </c>
      <c r="AG46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6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6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6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6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6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6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6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6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6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6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6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6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6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6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6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6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6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6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6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6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6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6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6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6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6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6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6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6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6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6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6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6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6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6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6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6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6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6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6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6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6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6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6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6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6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6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6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6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6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6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6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6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6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6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6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6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6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6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6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6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6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6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6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6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6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6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6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6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6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6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7" customHeight="1" spans="1:103">
      <c r="A47" s="4">
        <v>45</v>
      </c>
      <c r="B47" s="4" t="e">
        <f>MID(HLOOKUP($B$2,'Control Logic for Hardwiring'!$H$3:$R$54,A47,FALSE),LEN(HLOOKUP($B$2,'Control Logic for Hardwiring'!$H$3:$R$54,A47,FALSE))-$B$4,1)</f>
        <v>#VALUE!</v>
      </c>
      <c r="C47" s="4" t="str">
        <f>IFERROR(__xludf.DUMMYFUNCTION("OR(B47=""X"",to_text(B47)=to_text(indirect(concatenate(C$2,row()))))"),"#NUM!")</f>
        <v>#NUM!</v>
      </c>
      <c r="D47" s="4"/>
      <c r="E47" s="4" t="str">
        <f t="shared" si="1"/>
        <v>1100011</v>
      </c>
      <c r="F47" s="4" t="s">
        <v>74</v>
      </c>
      <c r="G47" s="4"/>
      <c r="H47" s="4">
        <v>1</v>
      </c>
      <c r="I47" s="4">
        <v>0</v>
      </c>
      <c r="J47" s="4" t="str">
        <f t="shared" si="2"/>
        <v>111</v>
      </c>
      <c r="K47" s="4" t="str">
        <f t="shared" si="3"/>
        <v>XXXXXXX</v>
      </c>
      <c r="L47" s="4" t="str">
        <f t="shared" si="4"/>
        <v>1</v>
      </c>
      <c r="M47" s="4" t="str">
        <f t="shared" si="5"/>
        <v>1</v>
      </c>
      <c r="N47" s="4" t="str">
        <f t="shared" si="6"/>
        <v>0</v>
      </c>
      <c r="O47" s="4" t="str">
        <f t="shared" si="7"/>
        <v>0</v>
      </c>
      <c r="P47" s="4" t="str">
        <f t="shared" si="8"/>
        <v>0</v>
      </c>
      <c r="Q47" s="9" t="str">
        <f t="shared" si="9"/>
        <v>1</v>
      </c>
      <c r="R47" s="4" t="str">
        <f t="shared" si="10"/>
        <v>1</v>
      </c>
      <c r="S47" s="4" t="str">
        <f t="shared" si="11"/>
        <v>1</v>
      </c>
      <c r="T47" s="4" t="str">
        <f t="shared" si="12"/>
        <v>1</v>
      </c>
      <c r="U47" s="4" t="str">
        <f t="shared" si="13"/>
        <v>1</v>
      </c>
      <c r="V47" s="4" t="str">
        <f t="shared" si="14"/>
        <v>X</v>
      </c>
      <c r="W47" s="4" t="str">
        <f t="shared" si="15"/>
        <v>X</v>
      </c>
      <c r="X47" s="4" t="str">
        <f t="shared" si="16"/>
        <v>X</v>
      </c>
      <c r="Y47" s="4" t="str">
        <f t="shared" si="17"/>
        <v>X</v>
      </c>
      <c r="Z47" s="4" t="str">
        <f t="shared" si="18"/>
        <v>X</v>
      </c>
      <c r="AA47" s="9" t="str">
        <f t="shared" si="19"/>
        <v>X</v>
      </c>
      <c r="AB47" s="4" t="str">
        <f t="shared" si="20"/>
        <v>X</v>
      </c>
      <c r="AC47" s="4" t="str">
        <f t="shared" ref="AC47:AD47" si="63">IF(H47="","X",RIGHT(H47,1))</f>
        <v>1</v>
      </c>
      <c r="AD47" s="4" t="str">
        <f t="shared" si="63"/>
        <v>0</v>
      </c>
      <c r="AE47" s="4">
        <v>1</v>
      </c>
      <c r="AF47" s="4">
        <v>0</v>
      </c>
      <c r="AG47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7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7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7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7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7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7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7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7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7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7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7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7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7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7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7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7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7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7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7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7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7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7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7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7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7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7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7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7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7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7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7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7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7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7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7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7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7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7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7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7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7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7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7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7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7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7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7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7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7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7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7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7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7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7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7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7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7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7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7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7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7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7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7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7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7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7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7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7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7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7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8" customHeight="1" spans="1:103">
      <c r="A48" s="4">
        <v>46</v>
      </c>
      <c r="B48" s="4" t="e">
        <f>MID(HLOOKUP($B$2,'Control Logic for Hardwiring'!$H$3:$R$54,A48,FALSE),LEN(HLOOKUP($B$2,'Control Logic for Hardwiring'!$H$3:$R$54,A48,FALSE))-$B$4,1)</f>
        <v>#VALUE!</v>
      </c>
      <c r="C48" s="4" t="str">
        <f>IFERROR(__xludf.DUMMYFUNCTION("OR(B48=""X"",to_text(B48)=to_text(indirect(concatenate(C$2,row()))))"),"#NUM!")</f>
        <v>#NUM!</v>
      </c>
      <c r="D48" s="4"/>
      <c r="E48" s="4" t="str">
        <f t="shared" si="1"/>
        <v>1100011</v>
      </c>
      <c r="F48" s="4" t="s">
        <v>74</v>
      </c>
      <c r="G48" s="4"/>
      <c r="H48" s="4">
        <v>0</v>
      </c>
      <c r="I48" s="4">
        <v>1</v>
      </c>
      <c r="J48" s="4" t="str">
        <f t="shared" si="2"/>
        <v>111</v>
      </c>
      <c r="K48" s="4" t="str">
        <f t="shared" si="3"/>
        <v>XXXXXXX</v>
      </c>
      <c r="L48" s="4" t="str">
        <f t="shared" si="4"/>
        <v>1</v>
      </c>
      <c r="M48" s="4" t="str">
        <f t="shared" si="5"/>
        <v>1</v>
      </c>
      <c r="N48" s="4" t="str">
        <f t="shared" si="6"/>
        <v>0</v>
      </c>
      <c r="O48" s="4" t="str">
        <f t="shared" si="7"/>
        <v>0</v>
      </c>
      <c r="P48" s="4" t="str">
        <f t="shared" si="8"/>
        <v>0</v>
      </c>
      <c r="Q48" s="9" t="str">
        <f t="shared" si="9"/>
        <v>1</v>
      </c>
      <c r="R48" s="4" t="str">
        <f t="shared" si="10"/>
        <v>1</v>
      </c>
      <c r="S48" s="4" t="str">
        <f t="shared" si="11"/>
        <v>1</v>
      </c>
      <c r="T48" s="4" t="str">
        <f t="shared" si="12"/>
        <v>1</v>
      </c>
      <c r="U48" s="4" t="str">
        <f t="shared" si="13"/>
        <v>1</v>
      </c>
      <c r="V48" s="4" t="str">
        <f t="shared" si="14"/>
        <v>X</v>
      </c>
      <c r="W48" s="4" t="str">
        <f t="shared" si="15"/>
        <v>X</v>
      </c>
      <c r="X48" s="4" t="str">
        <f t="shared" si="16"/>
        <v>X</v>
      </c>
      <c r="Y48" s="4" t="str">
        <f t="shared" si="17"/>
        <v>X</v>
      </c>
      <c r="Z48" s="4" t="str">
        <f t="shared" si="18"/>
        <v>X</v>
      </c>
      <c r="AA48" s="9" t="str">
        <f t="shared" si="19"/>
        <v>X</v>
      </c>
      <c r="AB48" s="4" t="str">
        <f t="shared" si="20"/>
        <v>X</v>
      </c>
      <c r="AC48" s="4" t="str">
        <f t="shared" ref="AC48:AD48" si="64">IF(H48="","X",RIGHT(H48,1))</f>
        <v>0</v>
      </c>
      <c r="AD48" s="4" t="str">
        <f t="shared" si="64"/>
        <v>1</v>
      </c>
      <c r="AE48" s="4">
        <v>1</v>
      </c>
      <c r="AF48" s="4">
        <v>0</v>
      </c>
      <c r="AG48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48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48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48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8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48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8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8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8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8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8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8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8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8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8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8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8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8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8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8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8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8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8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8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8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8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8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8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8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8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8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8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8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8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8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8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8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8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8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8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8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8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8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8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8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8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8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8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8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8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8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8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8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8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8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8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8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8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8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8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8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8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8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8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8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8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8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8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8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8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8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49" customHeight="1" spans="1:103">
      <c r="A49" s="4">
        <v>47</v>
      </c>
      <c r="B49" s="4" t="e">
        <f>MID(HLOOKUP($B$2,'Control Logic for Hardwiring'!$H$3:$R$54,A49,FALSE),LEN(HLOOKUP($B$2,'Control Logic for Hardwiring'!$H$3:$R$54,A49,FALSE))-$B$4,1)</f>
        <v>#VALUE!</v>
      </c>
      <c r="C49" s="4" t="str">
        <f>IFERROR(__xludf.DUMMYFUNCTION("OR(B49=""X"",to_text(B49)=to_text(indirect(concatenate(C$2,row()))))"),"#NUM!")</f>
        <v>#NUM!</v>
      </c>
      <c r="D49" s="6" t="s">
        <v>110</v>
      </c>
      <c r="E49" s="4" t="str">
        <f t="shared" si="1"/>
        <v>0010111</v>
      </c>
      <c r="F49" s="4"/>
      <c r="G49" s="4"/>
      <c r="H49" s="4"/>
      <c r="I49" s="4"/>
      <c r="J49" s="4" t="str">
        <f t="shared" si="2"/>
        <v>XXX</v>
      </c>
      <c r="K49" s="4" t="str">
        <f t="shared" si="3"/>
        <v>XXXXXXX</v>
      </c>
      <c r="L49" s="4" t="str">
        <f t="shared" si="4"/>
        <v>0</v>
      </c>
      <c r="M49" s="4" t="str">
        <f t="shared" si="5"/>
        <v>0</v>
      </c>
      <c r="N49" s="4" t="str">
        <f t="shared" si="6"/>
        <v>1</v>
      </c>
      <c r="O49" s="4" t="str">
        <f t="shared" si="7"/>
        <v>0</v>
      </c>
      <c r="P49" s="4" t="str">
        <f t="shared" si="8"/>
        <v>1</v>
      </c>
      <c r="Q49" s="9" t="str">
        <f t="shared" si="9"/>
        <v>1</v>
      </c>
      <c r="R49" s="4" t="str">
        <f t="shared" si="10"/>
        <v>1</v>
      </c>
      <c r="S49" s="4" t="str">
        <f t="shared" si="11"/>
        <v>X</v>
      </c>
      <c r="T49" s="4" t="str">
        <f t="shared" si="12"/>
        <v>X</v>
      </c>
      <c r="U49" s="4" t="str">
        <f t="shared" si="13"/>
        <v>X</v>
      </c>
      <c r="V49" s="4" t="str">
        <f t="shared" si="14"/>
        <v>X</v>
      </c>
      <c r="W49" s="4" t="str">
        <f t="shared" si="15"/>
        <v>X</v>
      </c>
      <c r="X49" s="4" t="str">
        <f t="shared" si="16"/>
        <v>X</v>
      </c>
      <c r="Y49" s="4" t="str">
        <f t="shared" si="17"/>
        <v>X</v>
      </c>
      <c r="Z49" s="4" t="str">
        <f t="shared" si="18"/>
        <v>X</v>
      </c>
      <c r="AA49" s="9" t="str">
        <f t="shared" si="19"/>
        <v>X</v>
      </c>
      <c r="AB49" s="4" t="str">
        <f t="shared" si="20"/>
        <v>X</v>
      </c>
      <c r="AC49" s="4" t="str">
        <f t="shared" ref="AC49:AD49" si="65">IF(H49="","X",RIGHT(H49,1))</f>
        <v>X</v>
      </c>
      <c r="AD49" s="4" t="str">
        <f t="shared" si="65"/>
        <v>X</v>
      </c>
      <c r="AE49" s="4">
        <v>1</v>
      </c>
      <c r="AF49" s="4">
        <v>0</v>
      </c>
      <c r="AG49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0</v>
      </c>
      <c r="AH49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49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49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49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49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49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49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49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49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49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49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49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49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49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49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49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49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49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49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49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49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49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49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49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49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49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49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49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49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49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49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49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49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49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49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49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49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49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49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49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49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49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49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49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49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49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49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49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49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49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49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49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49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49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49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49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49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49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49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49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49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49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49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49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49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49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49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49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49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49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0" customHeight="1" spans="1:103">
      <c r="A50" s="4">
        <v>48</v>
      </c>
      <c r="B50" s="4" t="e">
        <f>MID(HLOOKUP($B$2,'Control Logic for Hardwiring'!$H$3:$R$54,A50,FALSE),LEN(HLOOKUP($B$2,'Control Logic for Hardwiring'!$H$3:$R$54,A50,FALSE))-$B$4,1)</f>
        <v>#VALUE!</v>
      </c>
      <c r="C50" s="4" t="str">
        <f>IFERROR(__xludf.DUMMYFUNCTION("OR(B50=""X"",to_text(B50)=to_text(indirect(concatenate(C$2,row()))))"),"#NUM!")</f>
        <v>#NUM!</v>
      </c>
      <c r="D50" s="6" t="s">
        <v>113</v>
      </c>
      <c r="E50" s="4" t="str">
        <f t="shared" si="1"/>
        <v>0110111</v>
      </c>
      <c r="F50" s="4"/>
      <c r="G50" s="4"/>
      <c r="H50" s="4"/>
      <c r="I50" s="4"/>
      <c r="J50" s="4" t="str">
        <f t="shared" si="2"/>
        <v>XXX</v>
      </c>
      <c r="K50" s="4" t="str">
        <f t="shared" si="3"/>
        <v>XXXXXXX</v>
      </c>
      <c r="L50" s="4" t="str">
        <f t="shared" si="4"/>
        <v>0</v>
      </c>
      <c r="M50" s="4" t="str">
        <f t="shared" si="5"/>
        <v>1</v>
      </c>
      <c r="N50" s="4" t="str">
        <f t="shared" si="6"/>
        <v>1</v>
      </c>
      <c r="O50" s="4" t="str">
        <f t="shared" si="7"/>
        <v>0</v>
      </c>
      <c r="P50" s="4" t="str">
        <f t="shared" si="8"/>
        <v>1</v>
      </c>
      <c r="Q50" s="9" t="str">
        <f t="shared" si="9"/>
        <v>1</v>
      </c>
      <c r="R50" s="4" t="str">
        <f t="shared" si="10"/>
        <v>1</v>
      </c>
      <c r="S50" s="4" t="str">
        <f t="shared" si="11"/>
        <v>X</v>
      </c>
      <c r="T50" s="4" t="str">
        <f t="shared" si="12"/>
        <v>X</v>
      </c>
      <c r="U50" s="4" t="str">
        <f t="shared" si="13"/>
        <v>X</v>
      </c>
      <c r="V50" s="4" t="str">
        <f t="shared" si="14"/>
        <v>X</v>
      </c>
      <c r="W50" s="4" t="str">
        <f t="shared" si="15"/>
        <v>X</v>
      </c>
      <c r="X50" s="4" t="str">
        <f t="shared" si="16"/>
        <v>X</v>
      </c>
      <c r="Y50" s="4" t="str">
        <f t="shared" si="17"/>
        <v>X</v>
      </c>
      <c r="Z50" s="4" t="str">
        <f t="shared" si="18"/>
        <v>X</v>
      </c>
      <c r="AA50" s="9" t="str">
        <f t="shared" si="19"/>
        <v>X</v>
      </c>
      <c r="AB50" s="4" t="str">
        <f t="shared" si="20"/>
        <v>X</v>
      </c>
      <c r="AC50" s="4" t="str">
        <f t="shared" ref="AC50:AD50" si="66">IF(H50="","X",RIGHT(H50,1))</f>
        <v>X</v>
      </c>
      <c r="AD50" s="4" t="str">
        <f t="shared" si="66"/>
        <v>X</v>
      </c>
      <c r="AE50" s="4">
        <v>1</v>
      </c>
      <c r="AF50" s="4">
        <v>0</v>
      </c>
      <c r="AG50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0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0</v>
      </c>
      <c r="AI50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1</v>
      </c>
      <c r="AJ50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1</v>
      </c>
      <c r="AK50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50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0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0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0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0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0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0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0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0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0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0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0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0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0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0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0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0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0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0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0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0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0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0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0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0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0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0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0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0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0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0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0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0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0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0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0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0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0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0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0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0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0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0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0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0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0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0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0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0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0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0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0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0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0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0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0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0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0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0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0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0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0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0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0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0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0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1" customHeight="1" spans="1:103">
      <c r="A51" s="4">
        <v>49</v>
      </c>
      <c r="B51" s="4" t="e">
        <f>MID(HLOOKUP($B$2,'Control Logic for Hardwiring'!$H$3:$R$54,A51,FALSE),LEN(HLOOKUP($B$2,'Control Logic for Hardwiring'!$H$3:$R$54,A51,FALSE))-$B$4,1)</f>
        <v>#VALUE!</v>
      </c>
      <c r="C51" s="4" t="str">
        <f>IFERROR(__xludf.DUMMYFUNCTION("OR(B51=""X"",to_text(B51)=to_text(indirect(concatenate(C$2,row()))))"),"#NUM!")</f>
        <v>#NUM!</v>
      </c>
      <c r="D51" s="4" t="s">
        <v>117</v>
      </c>
      <c r="E51" s="4" t="str">
        <f t="shared" si="1"/>
        <v>1101111</v>
      </c>
      <c r="F51" s="4"/>
      <c r="G51" s="4"/>
      <c r="H51" s="4"/>
      <c r="I51" s="4"/>
      <c r="J51" s="4" t="str">
        <f t="shared" si="2"/>
        <v>XXX</v>
      </c>
      <c r="K51" s="4" t="str">
        <f t="shared" si="3"/>
        <v>XXXXXXX</v>
      </c>
      <c r="L51" s="4" t="str">
        <f t="shared" si="4"/>
        <v>1</v>
      </c>
      <c r="M51" s="4" t="str">
        <f t="shared" si="5"/>
        <v>1</v>
      </c>
      <c r="N51" s="4" t="str">
        <f t="shared" si="6"/>
        <v>0</v>
      </c>
      <c r="O51" s="4" t="str">
        <f t="shared" si="7"/>
        <v>1</v>
      </c>
      <c r="P51" s="4" t="str">
        <f t="shared" si="8"/>
        <v>1</v>
      </c>
      <c r="Q51" s="9" t="str">
        <f t="shared" si="9"/>
        <v>1</v>
      </c>
      <c r="R51" s="4" t="str">
        <f t="shared" si="10"/>
        <v>1</v>
      </c>
      <c r="S51" s="4" t="str">
        <f t="shared" si="11"/>
        <v>X</v>
      </c>
      <c r="T51" s="4" t="str">
        <f t="shared" si="12"/>
        <v>X</v>
      </c>
      <c r="U51" s="4" t="str">
        <f t="shared" si="13"/>
        <v>X</v>
      </c>
      <c r="V51" s="4" t="str">
        <f t="shared" si="14"/>
        <v>X</v>
      </c>
      <c r="W51" s="4" t="str">
        <f t="shared" si="15"/>
        <v>X</v>
      </c>
      <c r="X51" s="4" t="str">
        <f t="shared" si="16"/>
        <v>X</v>
      </c>
      <c r="Y51" s="4" t="str">
        <f t="shared" si="17"/>
        <v>X</v>
      </c>
      <c r="Z51" s="4" t="str">
        <f t="shared" si="18"/>
        <v>X</v>
      </c>
      <c r="AA51" s="9" t="str">
        <f t="shared" si="19"/>
        <v>X</v>
      </c>
      <c r="AB51" s="4" t="str">
        <f t="shared" si="20"/>
        <v>X</v>
      </c>
      <c r="AC51" s="4" t="str">
        <f t="shared" ref="AC51:AD51" si="67">IF(H51="","X",RIGHT(H51,1))</f>
        <v>X</v>
      </c>
      <c r="AD51" s="4" t="str">
        <f t="shared" si="67"/>
        <v>X</v>
      </c>
      <c r="AE51" s="4">
        <v>1</v>
      </c>
      <c r="AF51" s="4">
        <v>0</v>
      </c>
      <c r="AG51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1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51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51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51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51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1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1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1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1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1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1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1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1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1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1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1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1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1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1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1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1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1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1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1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1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1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1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1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1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1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1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1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1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1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1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1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1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1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1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1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1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1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1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1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1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1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1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1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1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1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1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1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1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1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1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1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1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1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1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1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1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1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1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1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1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1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1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1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1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1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2" customHeight="1" spans="1:103">
      <c r="A52" s="4">
        <v>50</v>
      </c>
      <c r="B52" s="4" t="e">
        <f>MID(HLOOKUP($B$2,'Control Logic for Hardwiring'!$H$3:$R$54,A52,FALSE),LEN(HLOOKUP($B$2,'Control Logic for Hardwiring'!$H$3:$R$54,A52,FALSE))-$B$4,1)</f>
        <v>#VALUE!</v>
      </c>
      <c r="C52" s="4" t="str">
        <f>IFERROR(__xludf.DUMMYFUNCTION("OR(B52=""X"",to_text(B52)=to_text(indirect(concatenate(C$2,row()))))"),"#NUM!")</f>
        <v>#NUM!</v>
      </c>
      <c r="D52" s="4" t="s">
        <v>121</v>
      </c>
      <c r="E52" s="4" t="str">
        <f t="shared" si="1"/>
        <v>1100111</v>
      </c>
      <c r="F52" s="4" t="s">
        <v>38</v>
      </c>
      <c r="G52" s="4"/>
      <c r="H52" s="4"/>
      <c r="I52" s="4"/>
      <c r="J52" s="4" t="str">
        <f t="shared" si="2"/>
        <v>000</v>
      </c>
      <c r="K52" s="4" t="str">
        <f t="shared" si="3"/>
        <v>XXXXXXX</v>
      </c>
      <c r="L52" s="4" t="str">
        <f t="shared" si="4"/>
        <v>1</v>
      </c>
      <c r="M52" s="4" t="str">
        <f t="shared" si="5"/>
        <v>1</v>
      </c>
      <c r="N52" s="4" t="str">
        <f t="shared" si="6"/>
        <v>0</v>
      </c>
      <c r="O52" s="4" t="str">
        <f t="shared" si="7"/>
        <v>0</v>
      </c>
      <c r="P52" s="4" t="str">
        <f t="shared" si="8"/>
        <v>1</v>
      </c>
      <c r="Q52" s="9" t="str">
        <f t="shared" si="9"/>
        <v>1</v>
      </c>
      <c r="R52" s="4" t="str">
        <f t="shared" si="10"/>
        <v>1</v>
      </c>
      <c r="S52" s="4" t="str">
        <f t="shared" si="11"/>
        <v>0</v>
      </c>
      <c r="T52" s="4" t="str">
        <f t="shared" si="12"/>
        <v>0</v>
      </c>
      <c r="U52" s="4" t="str">
        <f t="shared" si="13"/>
        <v>0</v>
      </c>
      <c r="V52" s="4" t="str">
        <f t="shared" si="14"/>
        <v>X</v>
      </c>
      <c r="W52" s="4" t="str">
        <f t="shared" si="15"/>
        <v>X</v>
      </c>
      <c r="X52" s="4" t="str">
        <f t="shared" si="16"/>
        <v>X</v>
      </c>
      <c r="Y52" s="4" t="str">
        <f t="shared" si="17"/>
        <v>X</v>
      </c>
      <c r="Z52" s="4" t="str">
        <f t="shared" si="18"/>
        <v>X</v>
      </c>
      <c r="AA52" s="9" t="str">
        <f t="shared" si="19"/>
        <v>X</v>
      </c>
      <c r="AB52" s="4" t="str">
        <f t="shared" si="20"/>
        <v>X</v>
      </c>
      <c r="AC52" s="4" t="str">
        <f t="shared" ref="AC52:AD52" si="68">IF(H52="","X",RIGHT(H52,1))</f>
        <v>X</v>
      </c>
      <c r="AD52" s="4" t="str">
        <f t="shared" si="68"/>
        <v>X</v>
      </c>
      <c r="AE52" s="4">
        <v>1</v>
      </c>
      <c r="AF52" s="4">
        <v>0</v>
      </c>
      <c r="AG52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2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52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52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52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1</v>
      </c>
      <c r="AL52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2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2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2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2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2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2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2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2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2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2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2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2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2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2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2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2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2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2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2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2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2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2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2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2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2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2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2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2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2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2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2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2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2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2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2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2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2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2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2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2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2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2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2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2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2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2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2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2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2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2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2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2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2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2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2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2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2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2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2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2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2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2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2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2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2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3" customHeight="1" spans="1:103">
      <c r="A53" s="4">
        <v>51</v>
      </c>
      <c r="B53" s="4" t="e">
        <f>MID(HLOOKUP($B$2,'Control Logic for Hardwiring'!$H$3:$R$54,A53,FALSE),LEN(HLOOKUP($B$2,'Control Logic for Hardwiring'!$H$3:$R$54,A53,FALSE))-$B$4,1)</f>
        <v>#VALUE!</v>
      </c>
      <c r="C53" s="4" t="str">
        <f>IFERROR(__xludf.DUMMYFUNCTION("OR(B53=""X"",to_text(B53)=to_text(indirect(concatenate(C$2,row()))))"),"#NUM!")</f>
        <v>#NUM!</v>
      </c>
      <c r="D53" s="4" t="s">
        <v>124</v>
      </c>
      <c r="E53" s="4" t="str">
        <f t="shared" si="1"/>
        <v>1110011</v>
      </c>
      <c r="F53" s="4" t="s">
        <v>52</v>
      </c>
      <c r="G53" s="4"/>
      <c r="H53" s="4"/>
      <c r="I53" s="4"/>
      <c r="J53" s="4" t="str">
        <f t="shared" si="2"/>
        <v>001</v>
      </c>
      <c r="K53" s="4" t="str">
        <f t="shared" si="3"/>
        <v>XXXXXXX</v>
      </c>
      <c r="L53" s="4" t="str">
        <f t="shared" si="4"/>
        <v>1</v>
      </c>
      <c r="M53" s="4" t="str">
        <f t="shared" si="5"/>
        <v>1</v>
      </c>
      <c r="N53" s="4" t="str">
        <f t="shared" si="6"/>
        <v>1</v>
      </c>
      <c r="O53" s="4" t="str">
        <f t="shared" si="7"/>
        <v>0</v>
      </c>
      <c r="P53" s="4" t="str">
        <f t="shared" si="8"/>
        <v>0</v>
      </c>
      <c r="Q53" s="9" t="str">
        <f t="shared" si="9"/>
        <v>1</v>
      </c>
      <c r="R53" s="4" t="str">
        <f t="shared" si="10"/>
        <v>1</v>
      </c>
      <c r="S53" s="4" t="str">
        <f t="shared" si="11"/>
        <v>0</v>
      </c>
      <c r="T53" s="4" t="str">
        <f t="shared" si="12"/>
        <v>0</v>
      </c>
      <c r="U53" s="4" t="str">
        <f t="shared" si="13"/>
        <v>1</v>
      </c>
      <c r="V53" s="4" t="str">
        <f t="shared" si="14"/>
        <v>X</v>
      </c>
      <c r="W53" s="4" t="str">
        <f t="shared" si="15"/>
        <v>X</v>
      </c>
      <c r="X53" s="4" t="str">
        <f t="shared" si="16"/>
        <v>X</v>
      </c>
      <c r="Y53" s="4" t="str">
        <f t="shared" si="17"/>
        <v>X</v>
      </c>
      <c r="Z53" s="4" t="str">
        <f t="shared" si="18"/>
        <v>X</v>
      </c>
      <c r="AA53" s="9" t="str">
        <f t="shared" si="19"/>
        <v>X</v>
      </c>
      <c r="AB53" s="4" t="str">
        <f t="shared" si="20"/>
        <v>X</v>
      </c>
      <c r="AC53" s="4" t="str">
        <f t="shared" ref="AC53:AD53" si="69">IF(H53="","X",RIGHT(H53,1))</f>
        <v>X</v>
      </c>
      <c r="AD53" s="4" t="str">
        <f t="shared" si="69"/>
        <v>X</v>
      </c>
      <c r="AE53" s="4">
        <v>1</v>
      </c>
      <c r="AF53" s="4">
        <v>0</v>
      </c>
      <c r="AG53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3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53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53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53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53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3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3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3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3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3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3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3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3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3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3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3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3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3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3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3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3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3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3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3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3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3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3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3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3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3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3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3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3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3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3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3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3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3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3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3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3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3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3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3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3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3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3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3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3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3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3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3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3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3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3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3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3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3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3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3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3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3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3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3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3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3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3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3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3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3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4" customHeight="1" spans="1:103">
      <c r="A54" s="4">
        <v>52</v>
      </c>
      <c r="B54" s="4" t="e">
        <f>MID(HLOOKUP($B$2,'Control Logic for Hardwiring'!$H$3:$R$54,A54,FALSE),LEN(HLOOKUP($B$2,'Control Logic for Hardwiring'!$H$3:$R$54,A54,FALSE))-$B$4,1)</f>
        <v>#VALUE!</v>
      </c>
      <c r="C54" s="4" t="str">
        <f>IFERROR(__xludf.DUMMYFUNCTION("OR(B54=""X"",to_text(B54)=to_text(indirect(concatenate(C$2,row()))))"),"#NUM!")</f>
        <v>#NUM!</v>
      </c>
      <c r="D54" s="7"/>
      <c r="E54" s="4" t="str">
        <f t="shared" si="1"/>
        <v>1110011</v>
      </c>
      <c r="F54" s="4" t="s">
        <v>66</v>
      </c>
      <c r="G54" s="4"/>
      <c r="H54" s="4"/>
      <c r="I54" s="4"/>
      <c r="J54" s="4" t="str">
        <f t="shared" si="2"/>
        <v>101</v>
      </c>
      <c r="K54" s="4" t="str">
        <f t="shared" si="3"/>
        <v>XXXXXXX</v>
      </c>
      <c r="L54" s="4" t="str">
        <f t="shared" si="4"/>
        <v>1</v>
      </c>
      <c r="M54" s="4" t="str">
        <f t="shared" si="5"/>
        <v>1</v>
      </c>
      <c r="N54" s="4" t="str">
        <f t="shared" si="6"/>
        <v>1</v>
      </c>
      <c r="O54" s="4" t="str">
        <f t="shared" si="7"/>
        <v>0</v>
      </c>
      <c r="P54" s="4" t="str">
        <f t="shared" si="8"/>
        <v>0</v>
      </c>
      <c r="Q54" s="9" t="str">
        <f t="shared" si="9"/>
        <v>1</v>
      </c>
      <c r="R54" s="4" t="str">
        <f t="shared" si="10"/>
        <v>1</v>
      </c>
      <c r="S54" s="4" t="str">
        <f t="shared" si="11"/>
        <v>1</v>
      </c>
      <c r="T54" s="4" t="str">
        <f t="shared" si="12"/>
        <v>0</v>
      </c>
      <c r="U54" s="4" t="str">
        <f t="shared" si="13"/>
        <v>1</v>
      </c>
      <c r="V54" s="4" t="str">
        <f t="shared" si="14"/>
        <v>X</v>
      </c>
      <c r="W54" s="4" t="str">
        <f t="shared" si="15"/>
        <v>X</v>
      </c>
      <c r="X54" s="4" t="str">
        <f t="shared" si="16"/>
        <v>X</v>
      </c>
      <c r="Y54" s="4" t="str">
        <f t="shared" si="17"/>
        <v>X</v>
      </c>
      <c r="Z54" s="4" t="str">
        <f t="shared" si="18"/>
        <v>X</v>
      </c>
      <c r="AA54" s="9" t="str">
        <f t="shared" si="19"/>
        <v>X</v>
      </c>
      <c r="AB54" s="4" t="str">
        <f t="shared" si="20"/>
        <v>X</v>
      </c>
      <c r="AC54" s="4" t="str">
        <f t="shared" ref="AC54:AD54" si="70">IF(H54="","X",RIGHT(H54,1))</f>
        <v>X</v>
      </c>
      <c r="AD54" s="4" t="str">
        <f t="shared" si="70"/>
        <v>X</v>
      </c>
      <c r="AE54" s="4">
        <v>1</v>
      </c>
      <c r="AF54" s="4">
        <v>0</v>
      </c>
      <c r="AG54" s="4">
        <f ca="1">IF(AG$1="OR",VLOOKUP(CONCATENATE(INDIRECT(CONCATENATE(AG$2,ROW())),INDIRECT(CONCATENATE(AG$3,ROW()))),'Backend Code'!$A$3:$E$16,2,FALSE),IF(AG$1="AND",VLOOKUP(CONCATENATE(INDIRECT(CONCATENATE(AG$2,ROW())),INDIRECT(CONCATENATE(AG$3,ROW()))),'Backend Code'!$A$3:$E$16,3,FALSE),IF(AG$1="NOT",VLOOKUP(INDIRECT(CONCATENATE(AG$2,ROW())),'Backend Code'!$A$3:$E$16,4,FALSE),IF(AG$1="XOR",VLOOKUP(CONCATENATE(INDIRECT(CONCATENATE(AG$2,ROW())),INDIRECT(CONCATENATE(AG$3,ROW()))),'Backend Code'!$A$3:$E$16,5,FALSE),""))))</f>
        <v>1</v>
      </c>
      <c r="AH54" s="4">
        <f ca="1">IF(AH$1="OR",VLOOKUP(CONCATENATE(INDIRECT(CONCATENATE(AH$2,ROW())),INDIRECT(CONCATENATE(AH$3,ROW()))),'Backend Code'!$A$3:$E$16,2,FALSE),IF(AH$1="AND",VLOOKUP(CONCATENATE(INDIRECT(CONCATENATE(AH$2,ROW())),INDIRECT(CONCATENATE(AH$3,ROW()))),'Backend Code'!$A$3:$E$16,3,FALSE),IF(AH$1="NOT",VLOOKUP(INDIRECT(CONCATENATE(AH$2,ROW())),'Backend Code'!$A$3:$E$16,4,FALSE),IF(AH$1="XOR",VLOOKUP(CONCATENATE(INDIRECT(CONCATENATE(AH$2,ROW())),INDIRECT(CONCATENATE(AH$3,ROW()))),'Backend Code'!$A$3:$E$16,5,FALSE),""))))</f>
        <v>1</v>
      </c>
      <c r="AI54" s="4">
        <f ca="1">IF(AI$1="OR",VLOOKUP(CONCATENATE(INDIRECT(CONCATENATE(AI$2,ROW())),INDIRECT(CONCATENATE(AI$3,ROW()))),'Backend Code'!$A$3:$E$16,2,FALSE),IF(AI$1="AND",VLOOKUP(CONCATENATE(INDIRECT(CONCATENATE(AI$2,ROW())),INDIRECT(CONCATENATE(AI$3,ROW()))),'Backend Code'!$A$3:$E$16,3,FALSE),IF(AI$1="NOT",VLOOKUP(INDIRECT(CONCATENATE(AI$2,ROW())),'Backend Code'!$A$3:$E$16,4,FALSE),IF(AI$1="XOR",VLOOKUP(CONCATENATE(INDIRECT(CONCATENATE(AI$2,ROW())),INDIRECT(CONCATENATE(AI$3,ROW()))),'Backend Code'!$A$3:$E$16,5,FALSE),""))))</f>
        <v>0</v>
      </c>
      <c r="AJ54" s="4">
        <f ca="1">IF(AJ$1="OR",VLOOKUP(CONCATENATE(INDIRECT(CONCATENATE(AJ$2,ROW())),INDIRECT(CONCATENATE(AJ$3,ROW()))),'Backend Code'!$A$3:$E$16,2,FALSE),IF(AJ$1="AND",VLOOKUP(CONCATENATE(INDIRECT(CONCATENATE(AJ$2,ROW())),INDIRECT(CONCATENATE(AJ$3,ROW()))),'Backend Code'!$A$3:$E$16,3,FALSE),IF(AJ$1="NOT",VLOOKUP(INDIRECT(CONCATENATE(AJ$2,ROW())),'Backend Code'!$A$3:$E$16,4,FALSE),IF(AJ$1="XOR",VLOOKUP(CONCATENATE(INDIRECT(CONCATENATE(AJ$2,ROW())),INDIRECT(CONCATENATE(AJ$3,ROW()))),'Backend Code'!$A$3:$E$16,5,FALSE),""))))</f>
        <v>0</v>
      </c>
      <c r="AK54" s="4">
        <f ca="1">IF(AK$1="OR",VLOOKUP(CONCATENATE(INDIRECT(CONCATENATE(AK$2,ROW())),INDIRECT(CONCATENATE(AK$3,ROW()))),'Backend Code'!$A$3:$E$16,2,FALSE),IF(AK$1="AND",VLOOKUP(CONCATENATE(INDIRECT(CONCATENATE(AK$2,ROW())),INDIRECT(CONCATENATE(AK$3,ROW()))),'Backend Code'!$A$3:$E$16,3,FALSE),IF(AK$1="NOT",VLOOKUP(INDIRECT(CONCATENATE(AK$2,ROW())),'Backend Code'!$A$3:$E$16,4,FALSE),IF(AK$1="XOR",VLOOKUP(CONCATENATE(INDIRECT(CONCATENATE(AK$2,ROW())),INDIRECT(CONCATENATE(AK$3,ROW()))),'Backend Code'!$A$3:$E$16,5,FALSE),""))))</f>
        <v>0</v>
      </c>
      <c r="AL54" s="4" t="str">
        <f ca="1">IF(AL$1="OR",VLOOKUP(CONCATENATE(INDIRECT(CONCATENATE(AL$2,ROW())),INDIRECT(CONCATENATE(AL$3,ROW()))),'Backend Code'!$A$3:$E$16,2,FALSE),IF(AL$1="AND",VLOOKUP(CONCATENATE(INDIRECT(CONCATENATE(AL$2,ROW())),INDIRECT(CONCATENATE(AL$3,ROW()))),'Backend Code'!$A$3:$E$16,3,FALSE),IF(AL$1="NOT",VLOOKUP(INDIRECT(CONCATENATE(AL$2,ROW())),'Backend Code'!$A$3:$E$16,4,FALSE),IF(AL$1="XOR",VLOOKUP(CONCATENATE(INDIRECT(CONCATENATE(AL$2,ROW())),INDIRECT(CONCATENATE(AL$3,ROW()))),'Backend Code'!$A$3:$E$16,5,FALSE),""))))</f>
        <v/>
      </c>
      <c r="AM54" s="4" t="str">
        <f ca="1">IF(AM$1="OR",VLOOKUP(CONCATENATE(INDIRECT(CONCATENATE(AM$2,ROW())),INDIRECT(CONCATENATE(AM$3,ROW()))),'Backend Code'!$A$3:$E$16,2,FALSE),IF(AM$1="AND",VLOOKUP(CONCATENATE(INDIRECT(CONCATENATE(AM$2,ROW())),INDIRECT(CONCATENATE(AM$3,ROW()))),'Backend Code'!$A$3:$E$16,3,FALSE),IF(AM$1="NOT",VLOOKUP(INDIRECT(CONCATENATE(AM$2,ROW())),'Backend Code'!$A$3:$E$16,4,FALSE),IF(AM$1="XOR",VLOOKUP(CONCATENATE(INDIRECT(CONCATENATE(AM$2,ROW())),INDIRECT(CONCATENATE(AM$3,ROW()))),'Backend Code'!$A$3:$E$16,5,FALSE),""))))</f>
        <v/>
      </c>
      <c r="AN54" s="4" t="str">
        <f ca="1">IF(AN$1="OR",VLOOKUP(CONCATENATE(INDIRECT(CONCATENATE(AN$2,ROW())),INDIRECT(CONCATENATE(AN$3,ROW()))),'Backend Code'!$A$3:$E$16,2,FALSE),IF(AN$1="AND",VLOOKUP(CONCATENATE(INDIRECT(CONCATENATE(AN$2,ROW())),INDIRECT(CONCATENATE(AN$3,ROW()))),'Backend Code'!$A$3:$E$16,3,FALSE),IF(AN$1="NOT",VLOOKUP(INDIRECT(CONCATENATE(AN$2,ROW())),'Backend Code'!$A$3:$E$16,4,FALSE),IF(AN$1="XOR",VLOOKUP(CONCATENATE(INDIRECT(CONCATENATE(AN$2,ROW())),INDIRECT(CONCATENATE(AN$3,ROW()))),'Backend Code'!$A$3:$E$16,5,FALSE),""))))</f>
        <v/>
      </c>
      <c r="AO54" s="4" t="str">
        <f ca="1">IF(AO$1="OR",VLOOKUP(CONCATENATE(INDIRECT(CONCATENATE(AO$2,ROW())),INDIRECT(CONCATENATE(AO$3,ROW()))),'Backend Code'!$A$3:$E$16,2,FALSE),IF(AO$1="AND",VLOOKUP(CONCATENATE(INDIRECT(CONCATENATE(AO$2,ROW())),INDIRECT(CONCATENATE(AO$3,ROW()))),'Backend Code'!$A$3:$E$16,3,FALSE),IF(AO$1="NOT",VLOOKUP(INDIRECT(CONCATENATE(AO$2,ROW())),'Backend Code'!$A$3:$E$16,4,FALSE),IF(AO$1="XOR",VLOOKUP(CONCATENATE(INDIRECT(CONCATENATE(AO$2,ROW())),INDIRECT(CONCATENATE(AO$3,ROW()))),'Backend Code'!$A$3:$E$16,5,FALSE),""))))</f>
        <v/>
      </c>
      <c r="AP54" s="4" t="str">
        <f ca="1">IF(AP$1="OR",VLOOKUP(CONCATENATE(INDIRECT(CONCATENATE(AP$2,ROW())),INDIRECT(CONCATENATE(AP$3,ROW()))),'Backend Code'!$A$3:$E$16,2,FALSE),IF(AP$1="AND",VLOOKUP(CONCATENATE(INDIRECT(CONCATENATE(AP$2,ROW())),INDIRECT(CONCATENATE(AP$3,ROW()))),'Backend Code'!$A$3:$E$16,3,FALSE),IF(AP$1="NOT",VLOOKUP(INDIRECT(CONCATENATE(AP$2,ROW())),'Backend Code'!$A$3:$E$16,4,FALSE),IF(AP$1="XOR",VLOOKUP(CONCATENATE(INDIRECT(CONCATENATE(AP$2,ROW())),INDIRECT(CONCATENATE(AP$3,ROW()))),'Backend Code'!$A$3:$E$16,5,FALSE),""))))</f>
        <v/>
      </c>
      <c r="AQ54" s="4" t="str">
        <f ca="1">IF(AQ$1="OR",VLOOKUP(CONCATENATE(INDIRECT(CONCATENATE(AQ$2,ROW())),INDIRECT(CONCATENATE(AQ$3,ROW()))),'Backend Code'!$A$3:$E$16,2,FALSE),IF(AQ$1="AND",VLOOKUP(CONCATENATE(INDIRECT(CONCATENATE(AQ$2,ROW())),INDIRECT(CONCATENATE(AQ$3,ROW()))),'Backend Code'!$A$3:$E$16,3,FALSE),IF(AQ$1="NOT",VLOOKUP(INDIRECT(CONCATENATE(AQ$2,ROW())),'Backend Code'!$A$3:$E$16,4,FALSE),IF(AQ$1="XOR",VLOOKUP(CONCATENATE(INDIRECT(CONCATENATE(AQ$2,ROW())),INDIRECT(CONCATENATE(AQ$3,ROW()))),'Backend Code'!$A$3:$E$16,5,FALSE),""))))</f>
        <v/>
      </c>
      <c r="AR54" s="4" t="str">
        <f ca="1">IF(AR$1="OR",VLOOKUP(CONCATENATE(INDIRECT(CONCATENATE(AR$2,ROW())),INDIRECT(CONCATENATE(AR$3,ROW()))),'Backend Code'!$A$3:$E$16,2,FALSE),IF(AR$1="AND",VLOOKUP(CONCATENATE(INDIRECT(CONCATENATE(AR$2,ROW())),INDIRECT(CONCATENATE(AR$3,ROW()))),'Backend Code'!$A$3:$E$16,3,FALSE),IF(AR$1="NOT",VLOOKUP(INDIRECT(CONCATENATE(AR$2,ROW())),'Backend Code'!$A$3:$E$16,4,FALSE),IF(AR$1="XOR",VLOOKUP(CONCATENATE(INDIRECT(CONCATENATE(AR$2,ROW())),INDIRECT(CONCATENATE(AR$3,ROW()))),'Backend Code'!$A$3:$E$16,5,FALSE),""))))</f>
        <v/>
      </c>
      <c r="AS54" s="4" t="str">
        <f ca="1">IF(AS$1="OR",VLOOKUP(CONCATENATE(INDIRECT(CONCATENATE(AS$2,ROW())),INDIRECT(CONCATENATE(AS$3,ROW()))),'Backend Code'!$A$3:$E$16,2,FALSE),IF(AS$1="AND",VLOOKUP(CONCATENATE(INDIRECT(CONCATENATE(AS$2,ROW())),INDIRECT(CONCATENATE(AS$3,ROW()))),'Backend Code'!$A$3:$E$16,3,FALSE),IF(AS$1="NOT",VLOOKUP(INDIRECT(CONCATENATE(AS$2,ROW())),'Backend Code'!$A$3:$E$16,4,FALSE),IF(AS$1="XOR",VLOOKUP(CONCATENATE(INDIRECT(CONCATENATE(AS$2,ROW())),INDIRECT(CONCATENATE(AS$3,ROW()))),'Backend Code'!$A$3:$E$16,5,FALSE),""))))</f>
        <v/>
      </c>
      <c r="AT54" s="4" t="str">
        <f ca="1">IF(AT$1="OR",VLOOKUP(CONCATENATE(INDIRECT(CONCATENATE(AT$2,ROW())),INDIRECT(CONCATENATE(AT$3,ROW()))),'Backend Code'!$A$3:$E$16,2,FALSE),IF(AT$1="AND",VLOOKUP(CONCATENATE(INDIRECT(CONCATENATE(AT$2,ROW())),INDIRECT(CONCATENATE(AT$3,ROW()))),'Backend Code'!$A$3:$E$16,3,FALSE),IF(AT$1="NOT",VLOOKUP(INDIRECT(CONCATENATE(AT$2,ROW())),'Backend Code'!$A$3:$E$16,4,FALSE),IF(AT$1="XOR",VLOOKUP(CONCATENATE(INDIRECT(CONCATENATE(AT$2,ROW())),INDIRECT(CONCATENATE(AT$3,ROW()))),'Backend Code'!$A$3:$E$16,5,FALSE),""))))</f>
        <v/>
      </c>
      <c r="AU54" s="4" t="str">
        <f ca="1">IF(AU$1="OR",VLOOKUP(CONCATENATE(INDIRECT(CONCATENATE(AU$2,ROW())),INDIRECT(CONCATENATE(AU$3,ROW()))),'Backend Code'!$A$3:$E$16,2,FALSE),IF(AU$1="AND",VLOOKUP(CONCATENATE(INDIRECT(CONCATENATE(AU$2,ROW())),INDIRECT(CONCATENATE(AU$3,ROW()))),'Backend Code'!$A$3:$E$16,3,FALSE),IF(AU$1="NOT",VLOOKUP(INDIRECT(CONCATENATE(AU$2,ROW())),'Backend Code'!$A$3:$E$16,4,FALSE),IF(AU$1="XOR",VLOOKUP(CONCATENATE(INDIRECT(CONCATENATE(AU$2,ROW())),INDIRECT(CONCATENATE(AU$3,ROW()))),'Backend Code'!$A$3:$E$16,5,FALSE),""))))</f>
        <v/>
      </c>
      <c r="AV54" s="4" t="str">
        <f ca="1">IF(AV$1="OR",VLOOKUP(CONCATENATE(INDIRECT(CONCATENATE(AV$2,ROW())),INDIRECT(CONCATENATE(AV$3,ROW()))),'Backend Code'!$A$3:$E$16,2,FALSE),IF(AV$1="AND",VLOOKUP(CONCATENATE(INDIRECT(CONCATENATE(AV$2,ROW())),INDIRECT(CONCATENATE(AV$3,ROW()))),'Backend Code'!$A$3:$E$16,3,FALSE),IF(AV$1="NOT",VLOOKUP(INDIRECT(CONCATENATE(AV$2,ROW())),'Backend Code'!$A$3:$E$16,4,FALSE),IF(AV$1="XOR",VLOOKUP(CONCATENATE(INDIRECT(CONCATENATE(AV$2,ROW())),INDIRECT(CONCATENATE(AV$3,ROW()))),'Backend Code'!$A$3:$E$16,5,FALSE),""))))</f>
        <v/>
      </c>
      <c r="AW54" s="4" t="str">
        <f ca="1">IF(AW$1="OR",VLOOKUP(CONCATENATE(INDIRECT(CONCATENATE(AW$2,ROW())),INDIRECT(CONCATENATE(AW$3,ROW()))),'Backend Code'!$A$3:$E$16,2,FALSE),IF(AW$1="AND",VLOOKUP(CONCATENATE(INDIRECT(CONCATENATE(AW$2,ROW())),INDIRECT(CONCATENATE(AW$3,ROW()))),'Backend Code'!$A$3:$E$16,3,FALSE),IF(AW$1="NOT",VLOOKUP(INDIRECT(CONCATENATE(AW$2,ROW())),'Backend Code'!$A$3:$E$16,4,FALSE),IF(AW$1="XOR",VLOOKUP(CONCATENATE(INDIRECT(CONCATENATE(AW$2,ROW())),INDIRECT(CONCATENATE(AW$3,ROW()))),'Backend Code'!$A$3:$E$16,5,FALSE),""))))</f>
        <v/>
      </c>
      <c r="AX54" s="4" t="str">
        <f ca="1">IF(AX$1="OR",VLOOKUP(CONCATENATE(INDIRECT(CONCATENATE(AX$2,ROW())),INDIRECT(CONCATENATE(AX$3,ROW()))),'Backend Code'!$A$3:$E$16,2,FALSE),IF(AX$1="AND",VLOOKUP(CONCATENATE(INDIRECT(CONCATENATE(AX$2,ROW())),INDIRECT(CONCATENATE(AX$3,ROW()))),'Backend Code'!$A$3:$E$16,3,FALSE),IF(AX$1="NOT",VLOOKUP(INDIRECT(CONCATENATE(AX$2,ROW())),'Backend Code'!$A$3:$E$16,4,FALSE),IF(AX$1="XOR",VLOOKUP(CONCATENATE(INDIRECT(CONCATENATE(AX$2,ROW())),INDIRECT(CONCATENATE(AX$3,ROW()))),'Backend Code'!$A$3:$E$16,5,FALSE),""))))</f>
        <v/>
      </c>
      <c r="AY54" s="4" t="str">
        <f ca="1">IF(AY$1="OR",VLOOKUP(CONCATENATE(INDIRECT(CONCATENATE(AY$2,ROW())),INDIRECT(CONCATENATE(AY$3,ROW()))),'Backend Code'!$A$3:$E$16,2,FALSE),IF(AY$1="AND",VLOOKUP(CONCATENATE(INDIRECT(CONCATENATE(AY$2,ROW())),INDIRECT(CONCATENATE(AY$3,ROW()))),'Backend Code'!$A$3:$E$16,3,FALSE),IF(AY$1="NOT",VLOOKUP(INDIRECT(CONCATENATE(AY$2,ROW())),'Backend Code'!$A$3:$E$16,4,FALSE),IF(AY$1="XOR",VLOOKUP(CONCATENATE(INDIRECT(CONCATENATE(AY$2,ROW())),INDIRECT(CONCATENATE(AY$3,ROW()))),'Backend Code'!$A$3:$E$16,5,FALSE),""))))</f>
        <v/>
      </c>
      <c r="AZ54" s="4" t="str">
        <f ca="1">IF(AZ$1="OR",VLOOKUP(CONCATENATE(INDIRECT(CONCATENATE(AZ$2,ROW())),INDIRECT(CONCATENATE(AZ$3,ROW()))),'Backend Code'!$A$3:$E$16,2,FALSE),IF(AZ$1="AND",VLOOKUP(CONCATENATE(INDIRECT(CONCATENATE(AZ$2,ROW())),INDIRECT(CONCATENATE(AZ$3,ROW()))),'Backend Code'!$A$3:$E$16,3,FALSE),IF(AZ$1="NOT",VLOOKUP(INDIRECT(CONCATENATE(AZ$2,ROW())),'Backend Code'!$A$3:$E$16,4,FALSE),IF(AZ$1="XOR",VLOOKUP(CONCATENATE(INDIRECT(CONCATENATE(AZ$2,ROW())),INDIRECT(CONCATENATE(AZ$3,ROW()))),'Backend Code'!$A$3:$E$16,5,FALSE),""))))</f>
        <v/>
      </c>
      <c r="BA54" s="4" t="str">
        <f ca="1">IF(BA$1="OR",VLOOKUP(CONCATENATE(INDIRECT(CONCATENATE(BA$2,ROW())),INDIRECT(CONCATENATE(BA$3,ROW()))),'Backend Code'!$A$3:$E$16,2,FALSE),IF(BA$1="AND",VLOOKUP(CONCATENATE(INDIRECT(CONCATENATE(BA$2,ROW())),INDIRECT(CONCATENATE(BA$3,ROW()))),'Backend Code'!$A$3:$E$16,3,FALSE),IF(BA$1="NOT",VLOOKUP(INDIRECT(CONCATENATE(BA$2,ROW())),'Backend Code'!$A$3:$E$16,4,FALSE),IF(BA$1="XOR",VLOOKUP(CONCATENATE(INDIRECT(CONCATENATE(BA$2,ROW())),INDIRECT(CONCATENATE(BA$3,ROW()))),'Backend Code'!$A$3:$E$16,5,FALSE),""))))</f>
        <v/>
      </c>
      <c r="BB54" s="4" t="str">
        <f ca="1">IF(BB$1="OR",VLOOKUP(CONCATENATE(INDIRECT(CONCATENATE(BB$2,ROW())),INDIRECT(CONCATENATE(BB$3,ROW()))),'Backend Code'!$A$3:$E$16,2,FALSE),IF(BB$1="AND",VLOOKUP(CONCATENATE(INDIRECT(CONCATENATE(BB$2,ROW())),INDIRECT(CONCATENATE(BB$3,ROW()))),'Backend Code'!$A$3:$E$16,3,FALSE),IF(BB$1="NOT",VLOOKUP(INDIRECT(CONCATENATE(BB$2,ROW())),'Backend Code'!$A$3:$E$16,4,FALSE),IF(BB$1="XOR",VLOOKUP(CONCATENATE(INDIRECT(CONCATENATE(BB$2,ROW())),INDIRECT(CONCATENATE(BB$3,ROW()))),'Backend Code'!$A$3:$E$16,5,FALSE),""))))</f>
        <v/>
      </c>
      <c r="BC54" s="4" t="str">
        <f ca="1">IF(BC$1="OR",VLOOKUP(CONCATENATE(INDIRECT(CONCATENATE(BC$2,ROW())),INDIRECT(CONCATENATE(BC$3,ROW()))),'Backend Code'!$A$3:$E$16,2,FALSE),IF(BC$1="AND",VLOOKUP(CONCATENATE(INDIRECT(CONCATENATE(BC$2,ROW())),INDIRECT(CONCATENATE(BC$3,ROW()))),'Backend Code'!$A$3:$E$16,3,FALSE),IF(BC$1="NOT",VLOOKUP(INDIRECT(CONCATENATE(BC$2,ROW())),'Backend Code'!$A$3:$E$16,4,FALSE),IF(BC$1="XOR",VLOOKUP(CONCATENATE(INDIRECT(CONCATENATE(BC$2,ROW())),INDIRECT(CONCATENATE(BC$3,ROW()))),'Backend Code'!$A$3:$E$16,5,FALSE),""))))</f>
        <v/>
      </c>
      <c r="BD54" s="4" t="str">
        <f ca="1">IF(BD$1="OR",VLOOKUP(CONCATENATE(INDIRECT(CONCATENATE(BD$2,ROW())),INDIRECT(CONCATENATE(BD$3,ROW()))),'Backend Code'!$A$3:$E$16,2,FALSE),IF(BD$1="AND",VLOOKUP(CONCATENATE(INDIRECT(CONCATENATE(BD$2,ROW())),INDIRECT(CONCATENATE(BD$3,ROW()))),'Backend Code'!$A$3:$E$16,3,FALSE),IF(BD$1="NOT",VLOOKUP(INDIRECT(CONCATENATE(BD$2,ROW())),'Backend Code'!$A$3:$E$16,4,FALSE),IF(BD$1="XOR",VLOOKUP(CONCATENATE(INDIRECT(CONCATENATE(BD$2,ROW())),INDIRECT(CONCATENATE(BD$3,ROW()))),'Backend Code'!$A$3:$E$16,5,FALSE),""))))</f>
        <v/>
      </c>
      <c r="BE54" s="4" t="str">
        <f ca="1">IF(BE$1="OR",VLOOKUP(CONCATENATE(INDIRECT(CONCATENATE(BE$2,ROW())),INDIRECT(CONCATENATE(BE$3,ROW()))),'Backend Code'!$A$3:$E$16,2,FALSE),IF(BE$1="AND",VLOOKUP(CONCATENATE(INDIRECT(CONCATENATE(BE$2,ROW())),INDIRECT(CONCATENATE(BE$3,ROW()))),'Backend Code'!$A$3:$E$16,3,FALSE),IF(BE$1="NOT",VLOOKUP(INDIRECT(CONCATENATE(BE$2,ROW())),'Backend Code'!$A$3:$E$16,4,FALSE),IF(BE$1="XOR",VLOOKUP(CONCATENATE(INDIRECT(CONCATENATE(BE$2,ROW())),INDIRECT(CONCATENATE(BE$3,ROW()))),'Backend Code'!$A$3:$E$16,5,FALSE),""))))</f>
        <v/>
      </c>
      <c r="BF54" s="4" t="str">
        <f ca="1">IF(BF$1="OR",VLOOKUP(CONCATENATE(INDIRECT(CONCATENATE(BF$2,ROW())),INDIRECT(CONCATENATE(BF$3,ROW()))),'Backend Code'!$A$3:$E$16,2,FALSE),IF(BF$1="AND",VLOOKUP(CONCATENATE(INDIRECT(CONCATENATE(BF$2,ROW())),INDIRECT(CONCATENATE(BF$3,ROW()))),'Backend Code'!$A$3:$E$16,3,FALSE),IF(BF$1="NOT",VLOOKUP(INDIRECT(CONCATENATE(BF$2,ROW())),'Backend Code'!$A$3:$E$16,4,FALSE),IF(BF$1="XOR",VLOOKUP(CONCATENATE(INDIRECT(CONCATENATE(BF$2,ROW())),INDIRECT(CONCATENATE(BF$3,ROW()))),'Backend Code'!$A$3:$E$16,5,FALSE),""))))</f>
        <v/>
      </c>
      <c r="BG54" s="4" t="str">
        <f ca="1">IF(BG$1="OR",VLOOKUP(CONCATENATE(INDIRECT(CONCATENATE(BG$2,ROW())),INDIRECT(CONCATENATE(BG$3,ROW()))),'Backend Code'!$A$3:$E$16,2,FALSE),IF(BG$1="AND",VLOOKUP(CONCATENATE(INDIRECT(CONCATENATE(BG$2,ROW())),INDIRECT(CONCATENATE(BG$3,ROW()))),'Backend Code'!$A$3:$E$16,3,FALSE),IF(BG$1="NOT",VLOOKUP(INDIRECT(CONCATENATE(BG$2,ROW())),'Backend Code'!$A$3:$E$16,4,FALSE),IF(BG$1="XOR",VLOOKUP(CONCATENATE(INDIRECT(CONCATENATE(BG$2,ROW())),INDIRECT(CONCATENATE(BG$3,ROW()))),'Backend Code'!$A$3:$E$16,5,FALSE),""))))</f>
        <v/>
      </c>
      <c r="BH54" s="4" t="str">
        <f ca="1">IF(BH$1="OR",VLOOKUP(CONCATENATE(INDIRECT(CONCATENATE(BH$2,ROW())),INDIRECT(CONCATENATE(BH$3,ROW()))),'Backend Code'!$A$3:$E$16,2,FALSE),IF(BH$1="AND",VLOOKUP(CONCATENATE(INDIRECT(CONCATENATE(BH$2,ROW())),INDIRECT(CONCATENATE(BH$3,ROW()))),'Backend Code'!$A$3:$E$16,3,FALSE),IF(BH$1="NOT",VLOOKUP(INDIRECT(CONCATENATE(BH$2,ROW())),'Backend Code'!$A$3:$E$16,4,FALSE),IF(BH$1="XOR",VLOOKUP(CONCATENATE(INDIRECT(CONCATENATE(BH$2,ROW())),INDIRECT(CONCATENATE(BH$3,ROW()))),'Backend Code'!$A$3:$E$16,5,FALSE),""))))</f>
        <v/>
      </c>
      <c r="BI54" s="4" t="str">
        <f ca="1">IF(BI$1="OR",VLOOKUP(CONCATENATE(INDIRECT(CONCATENATE(BI$2,ROW())),INDIRECT(CONCATENATE(BI$3,ROW()))),'Backend Code'!$A$3:$E$16,2,FALSE),IF(BI$1="AND",VLOOKUP(CONCATENATE(INDIRECT(CONCATENATE(BI$2,ROW())),INDIRECT(CONCATENATE(BI$3,ROW()))),'Backend Code'!$A$3:$E$16,3,FALSE),IF(BI$1="NOT",VLOOKUP(INDIRECT(CONCATENATE(BI$2,ROW())),'Backend Code'!$A$3:$E$16,4,FALSE),IF(BI$1="XOR",VLOOKUP(CONCATENATE(INDIRECT(CONCATENATE(BI$2,ROW())),INDIRECT(CONCATENATE(BI$3,ROW()))),'Backend Code'!$A$3:$E$16,5,FALSE),""))))</f>
        <v/>
      </c>
      <c r="BJ54" s="4" t="str">
        <f ca="1">IF(BJ$1="OR",VLOOKUP(CONCATENATE(INDIRECT(CONCATENATE(BJ$2,ROW())),INDIRECT(CONCATENATE(BJ$3,ROW()))),'Backend Code'!$A$3:$E$16,2,FALSE),IF(BJ$1="AND",VLOOKUP(CONCATENATE(INDIRECT(CONCATENATE(BJ$2,ROW())),INDIRECT(CONCATENATE(BJ$3,ROW()))),'Backend Code'!$A$3:$E$16,3,FALSE),IF(BJ$1="NOT",VLOOKUP(INDIRECT(CONCATENATE(BJ$2,ROW())),'Backend Code'!$A$3:$E$16,4,FALSE),IF(BJ$1="XOR",VLOOKUP(CONCATENATE(INDIRECT(CONCATENATE(BJ$2,ROW())),INDIRECT(CONCATENATE(BJ$3,ROW()))),'Backend Code'!$A$3:$E$16,5,FALSE),""))))</f>
        <v/>
      </c>
      <c r="BK54" s="4" t="str">
        <f ca="1">IF(BK$1="OR",VLOOKUP(CONCATENATE(INDIRECT(CONCATENATE(BK$2,ROW())),INDIRECT(CONCATENATE(BK$3,ROW()))),'Backend Code'!$A$3:$E$16,2,FALSE),IF(BK$1="AND",VLOOKUP(CONCATENATE(INDIRECT(CONCATENATE(BK$2,ROW())),INDIRECT(CONCATENATE(BK$3,ROW()))),'Backend Code'!$A$3:$E$16,3,FALSE),IF(BK$1="NOT",VLOOKUP(INDIRECT(CONCATENATE(BK$2,ROW())),'Backend Code'!$A$3:$E$16,4,FALSE),IF(BK$1="XOR",VLOOKUP(CONCATENATE(INDIRECT(CONCATENATE(BK$2,ROW())),INDIRECT(CONCATENATE(BK$3,ROW()))),'Backend Code'!$A$3:$E$16,5,FALSE),""))))</f>
        <v/>
      </c>
      <c r="BL54" s="4" t="str">
        <f ca="1">IF(BL$1="OR",VLOOKUP(CONCATENATE(INDIRECT(CONCATENATE(BL$2,ROW())),INDIRECT(CONCATENATE(BL$3,ROW()))),'Backend Code'!$A$3:$E$16,2,FALSE),IF(BL$1="AND",VLOOKUP(CONCATENATE(INDIRECT(CONCATENATE(BL$2,ROW())),INDIRECT(CONCATENATE(BL$3,ROW()))),'Backend Code'!$A$3:$E$16,3,FALSE),IF(BL$1="NOT",VLOOKUP(INDIRECT(CONCATENATE(BL$2,ROW())),'Backend Code'!$A$3:$E$16,4,FALSE),IF(BL$1="XOR",VLOOKUP(CONCATENATE(INDIRECT(CONCATENATE(BL$2,ROW())),INDIRECT(CONCATENATE(BL$3,ROW()))),'Backend Code'!$A$3:$E$16,5,FALSE),""))))</f>
        <v/>
      </c>
      <c r="BM54" s="4" t="str">
        <f ca="1">IF(BM$1="OR",VLOOKUP(CONCATENATE(INDIRECT(CONCATENATE(BM$2,ROW())),INDIRECT(CONCATENATE(BM$3,ROW()))),'Backend Code'!$A$3:$E$16,2,FALSE),IF(BM$1="AND",VLOOKUP(CONCATENATE(INDIRECT(CONCATENATE(BM$2,ROW())),INDIRECT(CONCATENATE(BM$3,ROW()))),'Backend Code'!$A$3:$E$16,3,FALSE),IF(BM$1="NOT",VLOOKUP(INDIRECT(CONCATENATE(BM$2,ROW())),'Backend Code'!$A$3:$E$16,4,FALSE),IF(BM$1="XOR",VLOOKUP(CONCATENATE(INDIRECT(CONCATENATE(BM$2,ROW())),INDIRECT(CONCATENATE(BM$3,ROW()))),'Backend Code'!$A$3:$E$16,5,FALSE),""))))</f>
        <v/>
      </c>
      <c r="BN54" s="4" t="str">
        <f ca="1">IF(BN$1="OR",VLOOKUP(CONCATENATE(INDIRECT(CONCATENATE(BN$2,ROW())),INDIRECT(CONCATENATE(BN$3,ROW()))),'Backend Code'!$A$3:$E$16,2,FALSE),IF(BN$1="AND",VLOOKUP(CONCATENATE(INDIRECT(CONCATENATE(BN$2,ROW())),INDIRECT(CONCATENATE(BN$3,ROW()))),'Backend Code'!$A$3:$E$16,3,FALSE),IF(BN$1="NOT",VLOOKUP(INDIRECT(CONCATENATE(BN$2,ROW())),'Backend Code'!$A$3:$E$16,4,FALSE),IF(BN$1="XOR",VLOOKUP(CONCATENATE(INDIRECT(CONCATENATE(BN$2,ROW())),INDIRECT(CONCATENATE(BN$3,ROW()))),'Backend Code'!$A$3:$E$16,5,FALSE),""))))</f>
        <v/>
      </c>
      <c r="BO54" s="4" t="str">
        <f ca="1">IF(BO$1="OR",VLOOKUP(CONCATENATE(INDIRECT(CONCATENATE(BO$2,ROW())),INDIRECT(CONCATENATE(BO$3,ROW()))),'Backend Code'!$A$3:$E$16,2,FALSE),IF(BO$1="AND",VLOOKUP(CONCATENATE(INDIRECT(CONCATENATE(BO$2,ROW())),INDIRECT(CONCATENATE(BO$3,ROW()))),'Backend Code'!$A$3:$E$16,3,FALSE),IF(BO$1="NOT",VLOOKUP(INDIRECT(CONCATENATE(BO$2,ROW())),'Backend Code'!$A$3:$E$16,4,FALSE),IF(BO$1="XOR",VLOOKUP(CONCATENATE(INDIRECT(CONCATENATE(BO$2,ROW())),INDIRECT(CONCATENATE(BO$3,ROW()))),'Backend Code'!$A$3:$E$16,5,FALSE),""))))</f>
        <v/>
      </c>
      <c r="BP54" s="4" t="str">
        <f ca="1">IF(BP$1="OR",VLOOKUP(CONCATENATE(INDIRECT(CONCATENATE(BP$2,ROW())),INDIRECT(CONCATENATE(BP$3,ROW()))),'Backend Code'!$A$3:$E$16,2,FALSE),IF(BP$1="AND",VLOOKUP(CONCATENATE(INDIRECT(CONCATENATE(BP$2,ROW())),INDIRECT(CONCATENATE(BP$3,ROW()))),'Backend Code'!$A$3:$E$16,3,FALSE),IF(BP$1="NOT",VLOOKUP(INDIRECT(CONCATENATE(BP$2,ROW())),'Backend Code'!$A$3:$E$16,4,FALSE),IF(BP$1="XOR",VLOOKUP(CONCATENATE(INDIRECT(CONCATENATE(BP$2,ROW())),INDIRECT(CONCATENATE(BP$3,ROW()))),'Backend Code'!$A$3:$E$16,5,FALSE),""))))</f>
        <v/>
      </c>
      <c r="BQ54" s="4" t="str">
        <f ca="1">IF(BQ$1="OR",VLOOKUP(CONCATENATE(INDIRECT(CONCATENATE(BQ$2,ROW())),INDIRECT(CONCATENATE(BQ$3,ROW()))),'Backend Code'!$A$3:$E$16,2,FALSE),IF(BQ$1="AND",VLOOKUP(CONCATENATE(INDIRECT(CONCATENATE(BQ$2,ROW())),INDIRECT(CONCATENATE(BQ$3,ROW()))),'Backend Code'!$A$3:$E$16,3,FALSE),IF(BQ$1="NOT",VLOOKUP(INDIRECT(CONCATENATE(BQ$2,ROW())),'Backend Code'!$A$3:$E$16,4,FALSE),IF(BQ$1="XOR",VLOOKUP(CONCATENATE(INDIRECT(CONCATENATE(BQ$2,ROW())),INDIRECT(CONCATENATE(BQ$3,ROW()))),'Backend Code'!$A$3:$E$16,5,FALSE),""))))</f>
        <v/>
      </c>
      <c r="BR54" s="4" t="str">
        <f ca="1">IF(BR$1="OR",VLOOKUP(CONCATENATE(INDIRECT(CONCATENATE(BR$2,ROW())),INDIRECT(CONCATENATE(BR$3,ROW()))),'Backend Code'!$A$3:$E$16,2,FALSE),IF(BR$1="AND",VLOOKUP(CONCATENATE(INDIRECT(CONCATENATE(BR$2,ROW())),INDIRECT(CONCATENATE(BR$3,ROW()))),'Backend Code'!$A$3:$E$16,3,FALSE),IF(BR$1="NOT",VLOOKUP(INDIRECT(CONCATENATE(BR$2,ROW())),'Backend Code'!$A$3:$E$16,4,FALSE),IF(BR$1="XOR",VLOOKUP(CONCATENATE(INDIRECT(CONCATENATE(BR$2,ROW())),INDIRECT(CONCATENATE(BR$3,ROW()))),'Backend Code'!$A$3:$E$16,5,FALSE),""))))</f>
        <v/>
      </c>
      <c r="BS54" s="4" t="str">
        <f ca="1">IF(BS$1="OR",VLOOKUP(CONCATENATE(INDIRECT(CONCATENATE(BS$2,ROW())),INDIRECT(CONCATENATE(BS$3,ROW()))),'Backend Code'!$A$3:$E$16,2,FALSE),IF(BS$1="AND",VLOOKUP(CONCATENATE(INDIRECT(CONCATENATE(BS$2,ROW())),INDIRECT(CONCATENATE(BS$3,ROW()))),'Backend Code'!$A$3:$E$16,3,FALSE),IF(BS$1="NOT",VLOOKUP(INDIRECT(CONCATENATE(BS$2,ROW())),'Backend Code'!$A$3:$E$16,4,FALSE),IF(BS$1="XOR",VLOOKUP(CONCATENATE(INDIRECT(CONCATENATE(BS$2,ROW())),INDIRECT(CONCATENATE(BS$3,ROW()))),'Backend Code'!$A$3:$E$16,5,FALSE),""))))</f>
        <v/>
      </c>
      <c r="BT54" s="4" t="str">
        <f ca="1">IF(BT$1="OR",VLOOKUP(CONCATENATE(INDIRECT(CONCATENATE(BT$2,ROW())),INDIRECT(CONCATENATE(BT$3,ROW()))),'Backend Code'!$A$3:$E$16,2,FALSE),IF(BT$1="AND",VLOOKUP(CONCATENATE(INDIRECT(CONCATENATE(BT$2,ROW())),INDIRECT(CONCATENATE(BT$3,ROW()))),'Backend Code'!$A$3:$E$16,3,FALSE),IF(BT$1="NOT",VLOOKUP(INDIRECT(CONCATENATE(BT$2,ROW())),'Backend Code'!$A$3:$E$16,4,FALSE),IF(BT$1="XOR",VLOOKUP(CONCATENATE(INDIRECT(CONCATENATE(BT$2,ROW())),INDIRECT(CONCATENATE(BT$3,ROW()))),'Backend Code'!$A$3:$E$16,5,FALSE),""))))</f>
        <v/>
      </c>
      <c r="BU54" s="4" t="str">
        <f ca="1">IF(BU$1="OR",VLOOKUP(CONCATENATE(INDIRECT(CONCATENATE(BU$2,ROW())),INDIRECT(CONCATENATE(BU$3,ROW()))),'Backend Code'!$A$3:$E$16,2,FALSE),IF(BU$1="AND",VLOOKUP(CONCATENATE(INDIRECT(CONCATENATE(BU$2,ROW())),INDIRECT(CONCATENATE(BU$3,ROW()))),'Backend Code'!$A$3:$E$16,3,FALSE),IF(BU$1="NOT",VLOOKUP(INDIRECT(CONCATENATE(BU$2,ROW())),'Backend Code'!$A$3:$E$16,4,FALSE),IF(BU$1="XOR",VLOOKUP(CONCATENATE(INDIRECT(CONCATENATE(BU$2,ROW())),INDIRECT(CONCATENATE(BU$3,ROW()))),'Backend Code'!$A$3:$E$16,5,FALSE),""))))</f>
        <v/>
      </c>
      <c r="BV54" s="4" t="str">
        <f ca="1">IF(BV$1="OR",VLOOKUP(CONCATENATE(INDIRECT(CONCATENATE(BV$2,ROW())),INDIRECT(CONCATENATE(BV$3,ROW()))),'Backend Code'!$A$3:$E$16,2,FALSE),IF(BV$1="AND",VLOOKUP(CONCATENATE(INDIRECT(CONCATENATE(BV$2,ROW())),INDIRECT(CONCATENATE(BV$3,ROW()))),'Backend Code'!$A$3:$E$16,3,FALSE),IF(BV$1="NOT",VLOOKUP(INDIRECT(CONCATENATE(BV$2,ROW())),'Backend Code'!$A$3:$E$16,4,FALSE),IF(BV$1="XOR",VLOOKUP(CONCATENATE(INDIRECT(CONCATENATE(BV$2,ROW())),INDIRECT(CONCATENATE(BV$3,ROW()))),'Backend Code'!$A$3:$E$16,5,FALSE),""))))</f>
        <v/>
      </c>
      <c r="BW54" s="4" t="str">
        <f ca="1">IF(BW$1="OR",VLOOKUP(CONCATENATE(INDIRECT(CONCATENATE(BW$2,ROW())),INDIRECT(CONCATENATE(BW$3,ROW()))),'Backend Code'!$A$3:$E$16,2,FALSE),IF(BW$1="AND",VLOOKUP(CONCATENATE(INDIRECT(CONCATENATE(BW$2,ROW())),INDIRECT(CONCATENATE(BW$3,ROW()))),'Backend Code'!$A$3:$E$16,3,FALSE),IF(BW$1="NOT",VLOOKUP(INDIRECT(CONCATENATE(BW$2,ROW())),'Backend Code'!$A$3:$E$16,4,FALSE),IF(BW$1="XOR",VLOOKUP(CONCATENATE(INDIRECT(CONCATENATE(BW$2,ROW())),INDIRECT(CONCATENATE(BW$3,ROW()))),'Backend Code'!$A$3:$E$16,5,FALSE),""))))</f>
        <v/>
      </c>
      <c r="BX54" s="4" t="str">
        <f ca="1">IF(BX$1="OR",VLOOKUP(CONCATENATE(INDIRECT(CONCATENATE(BX$2,ROW())),INDIRECT(CONCATENATE(BX$3,ROW()))),'Backend Code'!$A$3:$E$16,2,FALSE),IF(BX$1="AND",VLOOKUP(CONCATENATE(INDIRECT(CONCATENATE(BX$2,ROW())),INDIRECT(CONCATENATE(BX$3,ROW()))),'Backend Code'!$A$3:$E$16,3,FALSE),IF(BX$1="NOT",VLOOKUP(INDIRECT(CONCATENATE(BX$2,ROW())),'Backend Code'!$A$3:$E$16,4,FALSE),IF(BX$1="XOR",VLOOKUP(CONCATENATE(INDIRECT(CONCATENATE(BX$2,ROW())),INDIRECT(CONCATENATE(BX$3,ROW()))),'Backend Code'!$A$3:$E$16,5,FALSE),""))))</f>
        <v/>
      </c>
      <c r="BY54" s="4" t="str">
        <f ca="1">IF(BY$1="OR",VLOOKUP(CONCATENATE(INDIRECT(CONCATENATE(BY$2,ROW())),INDIRECT(CONCATENATE(BY$3,ROW()))),'Backend Code'!$A$3:$E$16,2,FALSE),IF(BY$1="AND",VLOOKUP(CONCATENATE(INDIRECT(CONCATENATE(BY$2,ROW())),INDIRECT(CONCATENATE(BY$3,ROW()))),'Backend Code'!$A$3:$E$16,3,FALSE),IF(BY$1="NOT",VLOOKUP(INDIRECT(CONCATENATE(BY$2,ROW())),'Backend Code'!$A$3:$E$16,4,FALSE),IF(BY$1="XOR",VLOOKUP(CONCATENATE(INDIRECT(CONCATENATE(BY$2,ROW())),INDIRECT(CONCATENATE(BY$3,ROW()))),'Backend Code'!$A$3:$E$16,5,FALSE),""))))</f>
        <v/>
      </c>
      <c r="BZ54" s="4" t="str">
        <f ca="1">IF(BZ$1="OR",VLOOKUP(CONCATENATE(INDIRECT(CONCATENATE(BZ$2,ROW())),INDIRECT(CONCATENATE(BZ$3,ROW()))),'Backend Code'!$A$3:$E$16,2,FALSE),IF(BZ$1="AND",VLOOKUP(CONCATENATE(INDIRECT(CONCATENATE(BZ$2,ROW())),INDIRECT(CONCATENATE(BZ$3,ROW()))),'Backend Code'!$A$3:$E$16,3,FALSE),IF(BZ$1="NOT",VLOOKUP(INDIRECT(CONCATENATE(BZ$2,ROW())),'Backend Code'!$A$3:$E$16,4,FALSE),IF(BZ$1="XOR",VLOOKUP(CONCATENATE(INDIRECT(CONCATENATE(BZ$2,ROW())),INDIRECT(CONCATENATE(BZ$3,ROW()))),'Backend Code'!$A$3:$E$16,5,FALSE),""))))</f>
        <v/>
      </c>
      <c r="CA54" s="4" t="str">
        <f ca="1">IF(CA$1="OR",VLOOKUP(CONCATENATE(INDIRECT(CONCATENATE(CA$2,ROW())),INDIRECT(CONCATENATE(CA$3,ROW()))),'Backend Code'!$A$3:$E$16,2,FALSE),IF(CA$1="AND",VLOOKUP(CONCATENATE(INDIRECT(CONCATENATE(CA$2,ROW())),INDIRECT(CONCATENATE(CA$3,ROW()))),'Backend Code'!$A$3:$E$16,3,FALSE),IF(CA$1="NOT",VLOOKUP(INDIRECT(CONCATENATE(CA$2,ROW())),'Backend Code'!$A$3:$E$16,4,FALSE),IF(CA$1="XOR",VLOOKUP(CONCATENATE(INDIRECT(CONCATENATE(CA$2,ROW())),INDIRECT(CONCATENATE(CA$3,ROW()))),'Backend Code'!$A$3:$E$16,5,FALSE),""))))</f>
        <v/>
      </c>
      <c r="CB54" s="4" t="str">
        <f ca="1">IF(CB$1="OR",VLOOKUP(CONCATENATE(INDIRECT(CONCATENATE(CB$2,ROW())),INDIRECT(CONCATENATE(CB$3,ROW()))),'Backend Code'!$A$3:$E$16,2,FALSE),IF(CB$1="AND",VLOOKUP(CONCATENATE(INDIRECT(CONCATENATE(CB$2,ROW())),INDIRECT(CONCATENATE(CB$3,ROW()))),'Backend Code'!$A$3:$E$16,3,FALSE),IF(CB$1="NOT",VLOOKUP(INDIRECT(CONCATENATE(CB$2,ROW())),'Backend Code'!$A$3:$E$16,4,FALSE),IF(CB$1="XOR",VLOOKUP(CONCATENATE(INDIRECT(CONCATENATE(CB$2,ROW())),INDIRECT(CONCATENATE(CB$3,ROW()))),'Backend Code'!$A$3:$E$16,5,FALSE),""))))</f>
        <v/>
      </c>
      <c r="CC54" s="4" t="str">
        <f ca="1">IF(CC$1="OR",VLOOKUP(CONCATENATE(INDIRECT(CONCATENATE(CC$2,ROW())),INDIRECT(CONCATENATE(CC$3,ROW()))),'Backend Code'!$A$3:$E$16,2,FALSE),IF(CC$1="AND",VLOOKUP(CONCATENATE(INDIRECT(CONCATENATE(CC$2,ROW())),INDIRECT(CONCATENATE(CC$3,ROW()))),'Backend Code'!$A$3:$E$16,3,FALSE),IF(CC$1="NOT",VLOOKUP(INDIRECT(CONCATENATE(CC$2,ROW())),'Backend Code'!$A$3:$E$16,4,FALSE),IF(CC$1="XOR",VLOOKUP(CONCATENATE(INDIRECT(CONCATENATE(CC$2,ROW())),INDIRECT(CONCATENATE(CC$3,ROW()))),'Backend Code'!$A$3:$E$16,5,FALSE),""))))</f>
        <v/>
      </c>
      <c r="CD54" s="4" t="str">
        <f ca="1">IF(CD$1="OR",VLOOKUP(CONCATENATE(INDIRECT(CONCATENATE(CD$2,ROW())),INDIRECT(CONCATENATE(CD$3,ROW()))),'Backend Code'!$A$3:$E$16,2,FALSE),IF(CD$1="AND",VLOOKUP(CONCATENATE(INDIRECT(CONCATENATE(CD$2,ROW())),INDIRECT(CONCATENATE(CD$3,ROW()))),'Backend Code'!$A$3:$E$16,3,FALSE),IF(CD$1="NOT",VLOOKUP(INDIRECT(CONCATENATE(CD$2,ROW())),'Backend Code'!$A$3:$E$16,4,FALSE),IF(CD$1="XOR",VLOOKUP(CONCATENATE(INDIRECT(CONCATENATE(CD$2,ROW())),INDIRECT(CONCATENATE(CD$3,ROW()))),'Backend Code'!$A$3:$E$16,5,FALSE),""))))</f>
        <v/>
      </c>
      <c r="CE54" s="4" t="str">
        <f ca="1">IF(CE$1="OR",VLOOKUP(CONCATENATE(INDIRECT(CONCATENATE(CE$2,ROW())),INDIRECT(CONCATENATE(CE$3,ROW()))),'Backend Code'!$A$3:$E$16,2,FALSE),IF(CE$1="AND",VLOOKUP(CONCATENATE(INDIRECT(CONCATENATE(CE$2,ROW())),INDIRECT(CONCATENATE(CE$3,ROW()))),'Backend Code'!$A$3:$E$16,3,FALSE),IF(CE$1="NOT",VLOOKUP(INDIRECT(CONCATENATE(CE$2,ROW())),'Backend Code'!$A$3:$E$16,4,FALSE),IF(CE$1="XOR",VLOOKUP(CONCATENATE(INDIRECT(CONCATENATE(CE$2,ROW())),INDIRECT(CONCATENATE(CE$3,ROW()))),'Backend Code'!$A$3:$E$16,5,FALSE),""))))</f>
        <v/>
      </c>
      <c r="CF54" s="4" t="str">
        <f ca="1">IF(CF$1="OR",VLOOKUP(CONCATENATE(INDIRECT(CONCATENATE(CF$2,ROW())),INDIRECT(CONCATENATE(CF$3,ROW()))),'Backend Code'!$A$3:$E$16,2,FALSE),IF(CF$1="AND",VLOOKUP(CONCATENATE(INDIRECT(CONCATENATE(CF$2,ROW())),INDIRECT(CONCATENATE(CF$3,ROW()))),'Backend Code'!$A$3:$E$16,3,FALSE),IF(CF$1="NOT",VLOOKUP(INDIRECT(CONCATENATE(CF$2,ROW())),'Backend Code'!$A$3:$E$16,4,FALSE),IF(CF$1="XOR",VLOOKUP(CONCATENATE(INDIRECT(CONCATENATE(CF$2,ROW())),INDIRECT(CONCATENATE(CF$3,ROW()))),'Backend Code'!$A$3:$E$16,5,FALSE),""))))</f>
        <v/>
      </c>
      <c r="CG54" s="4" t="str">
        <f ca="1">IF(CG$1="OR",VLOOKUP(CONCATENATE(INDIRECT(CONCATENATE(CG$2,ROW())),INDIRECT(CONCATENATE(CG$3,ROW()))),'Backend Code'!$A$3:$E$16,2,FALSE),IF(CG$1="AND",VLOOKUP(CONCATENATE(INDIRECT(CONCATENATE(CG$2,ROW())),INDIRECT(CONCATENATE(CG$3,ROW()))),'Backend Code'!$A$3:$E$16,3,FALSE),IF(CG$1="NOT",VLOOKUP(INDIRECT(CONCATENATE(CG$2,ROW())),'Backend Code'!$A$3:$E$16,4,FALSE),IF(CG$1="XOR",VLOOKUP(CONCATENATE(INDIRECT(CONCATENATE(CG$2,ROW())),INDIRECT(CONCATENATE(CG$3,ROW()))),'Backend Code'!$A$3:$E$16,5,FALSE),""))))</f>
        <v/>
      </c>
      <c r="CH54" s="4" t="str">
        <f ca="1">IF(CH$1="OR",VLOOKUP(CONCATENATE(INDIRECT(CONCATENATE(CH$2,ROW())),INDIRECT(CONCATENATE(CH$3,ROW()))),'Backend Code'!$A$3:$E$16,2,FALSE),IF(CH$1="AND",VLOOKUP(CONCATENATE(INDIRECT(CONCATENATE(CH$2,ROW())),INDIRECT(CONCATENATE(CH$3,ROW()))),'Backend Code'!$A$3:$E$16,3,FALSE),IF(CH$1="NOT",VLOOKUP(INDIRECT(CONCATENATE(CH$2,ROW())),'Backend Code'!$A$3:$E$16,4,FALSE),IF(CH$1="XOR",VLOOKUP(CONCATENATE(INDIRECT(CONCATENATE(CH$2,ROW())),INDIRECT(CONCATENATE(CH$3,ROW()))),'Backend Code'!$A$3:$E$16,5,FALSE),""))))</f>
        <v/>
      </c>
      <c r="CI54" s="4" t="str">
        <f ca="1">IF(CI$1="OR",VLOOKUP(CONCATENATE(INDIRECT(CONCATENATE(CI$2,ROW())),INDIRECT(CONCATENATE(CI$3,ROW()))),'Backend Code'!$A$3:$E$16,2,FALSE),IF(CI$1="AND",VLOOKUP(CONCATENATE(INDIRECT(CONCATENATE(CI$2,ROW())),INDIRECT(CONCATENATE(CI$3,ROW()))),'Backend Code'!$A$3:$E$16,3,FALSE),IF(CI$1="NOT",VLOOKUP(INDIRECT(CONCATENATE(CI$2,ROW())),'Backend Code'!$A$3:$E$16,4,FALSE),IF(CI$1="XOR",VLOOKUP(CONCATENATE(INDIRECT(CONCATENATE(CI$2,ROW())),INDIRECT(CONCATENATE(CI$3,ROW()))),'Backend Code'!$A$3:$E$16,5,FALSE),""))))</f>
        <v/>
      </c>
      <c r="CJ54" s="4" t="str">
        <f ca="1">IF(CJ$1="OR",VLOOKUP(CONCATENATE(INDIRECT(CONCATENATE(CJ$2,ROW())),INDIRECT(CONCATENATE(CJ$3,ROW()))),'Backend Code'!$A$3:$E$16,2,FALSE),IF(CJ$1="AND",VLOOKUP(CONCATENATE(INDIRECT(CONCATENATE(CJ$2,ROW())),INDIRECT(CONCATENATE(CJ$3,ROW()))),'Backend Code'!$A$3:$E$16,3,FALSE),IF(CJ$1="NOT",VLOOKUP(INDIRECT(CONCATENATE(CJ$2,ROW())),'Backend Code'!$A$3:$E$16,4,FALSE),IF(CJ$1="XOR",VLOOKUP(CONCATENATE(INDIRECT(CONCATENATE(CJ$2,ROW())),INDIRECT(CONCATENATE(CJ$3,ROW()))),'Backend Code'!$A$3:$E$16,5,FALSE),""))))</f>
        <v/>
      </c>
      <c r="CK54" s="4" t="str">
        <f ca="1">IF(CK$1="OR",VLOOKUP(CONCATENATE(INDIRECT(CONCATENATE(CK$2,ROW())),INDIRECT(CONCATENATE(CK$3,ROW()))),'Backend Code'!$A$3:$E$16,2,FALSE),IF(CK$1="AND",VLOOKUP(CONCATENATE(INDIRECT(CONCATENATE(CK$2,ROW())),INDIRECT(CONCATENATE(CK$3,ROW()))),'Backend Code'!$A$3:$E$16,3,FALSE),IF(CK$1="NOT",VLOOKUP(INDIRECT(CONCATENATE(CK$2,ROW())),'Backend Code'!$A$3:$E$16,4,FALSE),IF(CK$1="XOR",VLOOKUP(CONCATENATE(INDIRECT(CONCATENATE(CK$2,ROW())),INDIRECT(CONCATENATE(CK$3,ROW()))),'Backend Code'!$A$3:$E$16,5,FALSE),""))))</f>
        <v/>
      </c>
      <c r="CL54" s="4" t="str">
        <f ca="1">IF(CL$1="OR",VLOOKUP(CONCATENATE(INDIRECT(CONCATENATE(CL$2,ROW())),INDIRECT(CONCATENATE(CL$3,ROW()))),'Backend Code'!$A$3:$E$16,2,FALSE),IF(CL$1="AND",VLOOKUP(CONCATENATE(INDIRECT(CONCATENATE(CL$2,ROW())),INDIRECT(CONCATENATE(CL$3,ROW()))),'Backend Code'!$A$3:$E$16,3,FALSE),IF(CL$1="NOT",VLOOKUP(INDIRECT(CONCATENATE(CL$2,ROW())),'Backend Code'!$A$3:$E$16,4,FALSE),IF(CL$1="XOR",VLOOKUP(CONCATENATE(INDIRECT(CONCATENATE(CL$2,ROW())),INDIRECT(CONCATENATE(CL$3,ROW()))),'Backend Code'!$A$3:$E$16,5,FALSE),""))))</f>
        <v/>
      </c>
      <c r="CM54" s="4" t="str">
        <f ca="1">IF(CM$1="OR",VLOOKUP(CONCATENATE(INDIRECT(CONCATENATE(CM$2,ROW())),INDIRECT(CONCATENATE(CM$3,ROW()))),'Backend Code'!$A$3:$E$16,2,FALSE),IF(CM$1="AND",VLOOKUP(CONCATENATE(INDIRECT(CONCATENATE(CM$2,ROW())),INDIRECT(CONCATENATE(CM$3,ROW()))),'Backend Code'!$A$3:$E$16,3,FALSE),IF(CM$1="NOT",VLOOKUP(INDIRECT(CONCATENATE(CM$2,ROW())),'Backend Code'!$A$3:$E$16,4,FALSE),IF(CM$1="XOR",VLOOKUP(CONCATENATE(INDIRECT(CONCATENATE(CM$2,ROW())),INDIRECT(CONCATENATE(CM$3,ROW()))),'Backend Code'!$A$3:$E$16,5,FALSE),""))))</f>
        <v/>
      </c>
      <c r="CN54" s="4" t="str">
        <f ca="1">IF(CN$1="OR",VLOOKUP(CONCATENATE(INDIRECT(CONCATENATE(CN$2,ROW())),INDIRECT(CONCATENATE(CN$3,ROW()))),'Backend Code'!$A$3:$E$16,2,FALSE),IF(CN$1="AND",VLOOKUP(CONCATENATE(INDIRECT(CONCATENATE(CN$2,ROW())),INDIRECT(CONCATENATE(CN$3,ROW()))),'Backend Code'!$A$3:$E$16,3,FALSE),IF(CN$1="NOT",VLOOKUP(INDIRECT(CONCATENATE(CN$2,ROW())),'Backend Code'!$A$3:$E$16,4,FALSE),IF(CN$1="XOR",VLOOKUP(CONCATENATE(INDIRECT(CONCATENATE(CN$2,ROW())),INDIRECT(CONCATENATE(CN$3,ROW()))),'Backend Code'!$A$3:$E$16,5,FALSE),""))))</f>
        <v/>
      </c>
      <c r="CO54" s="4" t="str">
        <f ca="1">IF(CO$1="OR",VLOOKUP(CONCATENATE(INDIRECT(CONCATENATE(CO$2,ROW())),INDIRECT(CONCATENATE(CO$3,ROW()))),'Backend Code'!$A$3:$E$16,2,FALSE),IF(CO$1="AND",VLOOKUP(CONCATENATE(INDIRECT(CONCATENATE(CO$2,ROW())),INDIRECT(CONCATENATE(CO$3,ROW()))),'Backend Code'!$A$3:$E$16,3,FALSE),IF(CO$1="NOT",VLOOKUP(INDIRECT(CONCATENATE(CO$2,ROW())),'Backend Code'!$A$3:$E$16,4,FALSE),IF(CO$1="XOR",VLOOKUP(CONCATENATE(INDIRECT(CONCATENATE(CO$2,ROW())),INDIRECT(CONCATENATE(CO$3,ROW()))),'Backend Code'!$A$3:$E$16,5,FALSE),""))))</f>
        <v/>
      </c>
      <c r="CP54" s="4" t="str">
        <f ca="1">IF(CP$1="OR",VLOOKUP(CONCATENATE(INDIRECT(CONCATENATE(CP$2,ROW())),INDIRECT(CONCATENATE(CP$3,ROW()))),'Backend Code'!$A$3:$E$16,2,FALSE),IF(CP$1="AND",VLOOKUP(CONCATENATE(INDIRECT(CONCATENATE(CP$2,ROW())),INDIRECT(CONCATENATE(CP$3,ROW()))),'Backend Code'!$A$3:$E$16,3,FALSE),IF(CP$1="NOT",VLOOKUP(INDIRECT(CONCATENATE(CP$2,ROW())),'Backend Code'!$A$3:$E$16,4,FALSE),IF(CP$1="XOR",VLOOKUP(CONCATENATE(INDIRECT(CONCATENATE(CP$2,ROW())),INDIRECT(CONCATENATE(CP$3,ROW()))),'Backend Code'!$A$3:$E$16,5,FALSE),""))))</f>
        <v/>
      </c>
      <c r="CQ54" s="4" t="str">
        <f ca="1">IF(CQ$1="OR",VLOOKUP(CONCATENATE(INDIRECT(CONCATENATE(CQ$2,ROW())),INDIRECT(CONCATENATE(CQ$3,ROW()))),'Backend Code'!$A$3:$E$16,2,FALSE),IF(CQ$1="AND",VLOOKUP(CONCATENATE(INDIRECT(CONCATENATE(CQ$2,ROW())),INDIRECT(CONCATENATE(CQ$3,ROW()))),'Backend Code'!$A$3:$E$16,3,FALSE),IF(CQ$1="NOT",VLOOKUP(INDIRECT(CONCATENATE(CQ$2,ROW())),'Backend Code'!$A$3:$E$16,4,FALSE),IF(CQ$1="XOR",VLOOKUP(CONCATENATE(INDIRECT(CONCATENATE(CQ$2,ROW())),INDIRECT(CONCATENATE(CQ$3,ROW()))),'Backend Code'!$A$3:$E$16,5,FALSE),""))))</f>
        <v/>
      </c>
      <c r="CR54" s="4" t="str">
        <f ca="1">IF(CR$1="OR",VLOOKUP(CONCATENATE(INDIRECT(CONCATENATE(CR$2,ROW())),INDIRECT(CONCATENATE(CR$3,ROW()))),'Backend Code'!$A$3:$E$16,2,FALSE),IF(CR$1="AND",VLOOKUP(CONCATENATE(INDIRECT(CONCATENATE(CR$2,ROW())),INDIRECT(CONCATENATE(CR$3,ROW()))),'Backend Code'!$A$3:$E$16,3,FALSE),IF(CR$1="NOT",VLOOKUP(INDIRECT(CONCATENATE(CR$2,ROW())),'Backend Code'!$A$3:$E$16,4,FALSE),IF(CR$1="XOR",VLOOKUP(CONCATENATE(INDIRECT(CONCATENATE(CR$2,ROW())),INDIRECT(CONCATENATE(CR$3,ROW()))),'Backend Code'!$A$3:$E$16,5,FALSE),""))))</f>
        <v/>
      </c>
      <c r="CS54" s="4" t="str">
        <f ca="1">IF(CS$1="OR",VLOOKUP(CONCATENATE(INDIRECT(CONCATENATE(CS$2,ROW())),INDIRECT(CONCATENATE(CS$3,ROW()))),'Backend Code'!$A$3:$E$16,2,FALSE),IF(CS$1="AND",VLOOKUP(CONCATENATE(INDIRECT(CONCATENATE(CS$2,ROW())),INDIRECT(CONCATENATE(CS$3,ROW()))),'Backend Code'!$A$3:$E$16,3,FALSE),IF(CS$1="NOT",VLOOKUP(INDIRECT(CONCATENATE(CS$2,ROW())),'Backend Code'!$A$3:$E$16,4,FALSE),IF(CS$1="XOR",VLOOKUP(CONCATENATE(INDIRECT(CONCATENATE(CS$2,ROW())),INDIRECT(CONCATENATE(CS$3,ROW()))),'Backend Code'!$A$3:$E$16,5,FALSE),""))))</f>
        <v/>
      </c>
      <c r="CT54" s="4" t="str">
        <f ca="1">IF(CT$1="OR",VLOOKUP(CONCATENATE(INDIRECT(CONCATENATE(CT$2,ROW())),INDIRECT(CONCATENATE(CT$3,ROW()))),'Backend Code'!$A$3:$E$16,2,FALSE),IF(CT$1="AND",VLOOKUP(CONCATENATE(INDIRECT(CONCATENATE(CT$2,ROW())),INDIRECT(CONCATENATE(CT$3,ROW()))),'Backend Code'!$A$3:$E$16,3,FALSE),IF(CT$1="NOT",VLOOKUP(INDIRECT(CONCATENATE(CT$2,ROW())),'Backend Code'!$A$3:$E$16,4,FALSE),IF(CT$1="XOR",VLOOKUP(CONCATENATE(INDIRECT(CONCATENATE(CT$2,ROW())),INDIRECT(CONCATENATE(CT$3,ROW()))),'Backend Code'!$A$3:$E$16,5,FALSE),""))))</f>
        <v/>
      </c>
      <c r="CU54" s="4" t="str">
        <f ca="1">IF(CU$1="OR",VLOOKUP(CONCATENATE(INDIRECT(CONCATENATE(CU$2,ROW())),INDIRECT(CONCATENATE(CU$3,ROW()))),'Backend Code'!$A$3:$E$16,2,FALSE),IF(CU$1="AND",VLOOKUP(CONCATENATE(INDIRECT(CONCATENATE(CU$2,ROW())),INDIRECT(CONCATENATE(CU$3,ROW()))),'Backend Code'!$A$3:$E$16,3,FALSE),IF(CU$1="NOT",VLOOKUP(INDIRECT(CONCATENATE(CU$2,ROW())),'Backend Code'!$A$3:$E$16,4,FALSE),IF(CU$1="XOR",VLOOKUP(CONCATENATE(INDIRECT(CONCATENATE(CU$2,ROW())),INDIRECT(CONCATENATE(CU$3,ROW()))),'Backend Code'!$A$3:$E$16,5,FALSE),""))))</f>
        <v/>
      </c>
      <c r="CV54" s="4" t="str">
        <f ca="1">IF(CV$1="OR",VLOOKUP(CONCATENATE(INDIRECT(CONCATENATE(CV$2,ROW())),INDIRECT(CONCATENATE(CV$3,ROW()))),'Backend Code'!$A$3:$E$16,2,FALSE),IF(CV$1="AND",VLOOKUP(CONCATENATE(INDIRECT(CONCATENATE(CV$2,ROW())),INDIRECT(CONCATENATE(CV$3,ROW()))),'Backend Code'!$A$3:$E$16,3,FALSE),IF(CV$1="NOT",VLOOKUP(INDIRECT(CONCATENATE(CV$2,ROW())),'Backend Code'!$A$3:$E$16,4,FALSE),IF(CV$1="XOR",VLOOKUP(CONCATENATE(INDIRECT(CONCATENATE(CV$2,ROW())),INDIRECT(CONCATENATE(CV$3,ROW()))),'Backend Code'!$A$3:$E$16,5,FALSE),""))))</f>
        <v/>
      </c>
      <c r="CW54" s="4" t="str">
        <f ca="1">IF(CW$1="OR",VLOOKUP(CONCATENATE(INDIRECT(CONCATENATE(CW$2,ROW())),INDIRECT(CONCATENATE(CW$3,ROW()))),'Backend Code'!$A$3:$E$16,2,FALSE),IF(CW$1="AND",VLOOKUP(CONCATENATE(INDIRECT(CONCATENATE(CW$2,ROW())),INDIRECT(CONCATENATE(CW$3,ROW()))),'Backend Code'!$A$3:$E$16,3,FALSE),IF(CW$1="NOT",VLOOKUP(INDIRECT(CONCATENATE(CW$2,ROW())),'Backend Code'!$A$3:$E$16,4,FALSE),IF(CW$1="XOR",VLOOKUP(CONCATENATE(INDIRECT(CONCATENATE(CW$2,ROW())),INDIRECT(CONCATENATE(CW$3,ROW()))),'Backend Code'!$A$3:$E$16,5,FALSE),""))))</f>
        <v/>
      </c>
      <c r="CX54" s="4" t="str">
        <f ca="1">IF(CX$1="OR",VLOOKUP(CONCATENATE(INDIRECT(CONCATENATE(CX$2,ROW())),INDIRECT(CONCATENATE(CX$3,ROW()))),'Backend Code'!$A$3:$E$16,2,FALSE),IF(CX$1="AND",VLOOKUP(CONCATENATE(INDIRECT(CONCATENATE(CX$2,ROW())),INDIRECT(CONCATENATE(CX$3,ROW()))),'Backend Code'!$A$3:$E$16,3,FALSE),IF(CX$1="NOT",VLOOKUP(INDIRECT(CONCATENATE(CX$2,ROW())),'Backend Code'!$A$3:$E$16,4,FALSE),IF(CX$1="XOR",VLOOKUP(CONCATENATE(INDIRECT(CONCATENATE(CX$2,ROW())),INDIRECT(CONCATENATE(CX$3,ROW()))),'Backend Code'!$A$3:$E$16,5,FALSE),""))))</f>
        <v/>
      </c>
      <c r="CY54" s="4" t="str">
        <f ca="1">IF(CY$1="OR",VLOOKUP(CONCATENATE(INDIRECT(CONCATENATE(CY$2,ROW())),INDIRECT(CONCATENATE(CY$3,ROW()))),'Backend Code'!$A$3:$E$16,2,FALSE),IF(CY$1="AND",VLOOKUP(CONCATENATE(INDIRECT(CONCATENATE(CY$2,ROW())),INDIRECT(CONCATENATE(CY$3,ROW()))),'Backend Code'!$A$3:$E$16,3,FALSE),IF(CY$1="NOT",VLOOKUP(INDIRECT(CONCATENATE(CY$2,ROW())),'Backend Code'!$A$3:$E$16,4,FALSE),IF(CY$1="XOR",VLOOKUP(CONCATENATE(INDIRECT(CONCATENATE(CY$2,ROW())),INDIRECT(CONCATENATE(CY$3,ROW()))),'Backend Code'!$A$3:$E$16,5,FALSE),""))))</f>
        <v/>
      </c>
    </row>
    <row r="55" customHeight="1" spans="1:10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</row>
    <row r="56" customHeight="1" spans="1:10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</row>
    <row r="57" customHeight="1" spans="1:10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</row>
    <row r="58" customHeight="1" spans="1:10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</row>
    <row r="59" customHeight="1" spans="1:10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</row>
    <row r="60" customHeight="1" spans="1:10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</row>
    <row r="61" customHeight="1" spans="1:10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</row>
    <row r="62" customHeight="1" spans="1:10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</row>
    <row r="63" customHeight="1" spans="1:10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</row>
    <row r="64" customHeight="1" spans="1:10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</row>
    <row r="65" customHeight="1" spans="1:10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</row>
    <row r="66" customHeight="1" spans="1:10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</row>
    <row r="67" customHeight="1" spans="1:10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</row>
    <row r="68" customHeight="1" spans="1:10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</row>
    <row r="69" customHeight="1" spans="1:10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</row>
    <row r="70" customHeight="1" spans="1:10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</row>
    <row r="71" customHeight="1" spans="1:10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</row>
    <row r="72" customHeight="1" spans="1:10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</row>
    <row r="73" customHeight="1" spans="1:10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</row>
    <row r="74" customHeight="1" spans="1:10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</row>
    <row r="75" customHeight="1" spans="1:10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</row>
    <row r="76" customHeight="1" spans="1:10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</row>
    <row r="77" customHeight="1" spans="1:10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</row>
    <row r="78" customHeight="1" spans="1:10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</row>
    <row r="79" customHeight="1" spans="1:10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</row>
    <row r="80" customHeight="1" spans="1:10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</row>
    <row r="81" customHeight="1" spans="1:10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</row>
    <row r="82" customHeight="1" spans="1:10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</row>
    <row r="83" customHeight="1" spans="1:10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</row>
    <row r="84" customHeight="1" spans="1:10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</row>
    <row r="85" customHeight="1" spans="1:10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</row>
    <row r="86" customHeight="1" spans="1:10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</row>
    <row r="87" customHeight="1" spans="1:10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</row>
    <row r="88" customHeight="1" spans="1:10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</row>
    <row r="89" customHeight="1" spans="1:10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</row>
    <row r="90" customHeight="1" spans="1:10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</row>
    <row r="91" customHeight="1" spans="1:10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</row>
    <row r="92" customHeight="1" spans="1:10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</row>
    <row r="93" customHeight="1" spans="1:10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</row>
    <row r="94" customHeight="1" spans="1:10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</row>
    <row r="95" customHeight="1" spans="1:10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</row>
    <row r="96" customHeight="1" spans="1:10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</row>
    <row r="97" customHeight="1" spans="1:10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</row>
    <row r="98" customHeight="1" spans="1:10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</row>
    <row r="99" customHeight="1" spans="1:10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</row>
    <row r="100" customHeight="1" spans="1:10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</row>
    <row r="101" customHeight="1" spans="1:10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</row>
    <row r="102" customHeight="1" spans="1:10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</row>
    <row r="103" customHeight="1" spans="1: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</row>
    <row r="104" customHeight="1" spans="1:10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</row>
    <row r="105" customHeight="1" spans="1:10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</row>
    <row r="106" customHeight="1" spans="1:10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</row>
    <row r="107" customHeight="1" spans="1:10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</row>
    <row r="108" customHeight="1" spans="1:10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</row>
    <row r="109" customHeight="1" spans="1:10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</row>
    <row r="110" customHeight="1" spans="1:10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</row>
    <row r="111" customHeight="1" spans="1:10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</row>
    <row r="112" customHeight="1" spans="1:10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</row>
    <row r="113" customHeight="1" spans="1:10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</row>
    <row r="114" customHeight="1" spans="1:10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</row>
    <row r="115" customHeight="1" spans="1:10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</row>
    <row r="116" customHeight="1" spans="1:10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</row>
    <row r="117" customHeight="1" spans="1:10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</row>
    <row r="118" customHeight="1" spans="1:10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</row>
    <row r="119" customHeight="1" spans="1:10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</row>
    <row r="120" customHeight="1" spans="1:10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</row>
    <row r="121" customHeight="1" spans="1:10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</row>
    <row r="122" customHeight="1" spans="1:10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</row>
    <row r="123" customHeight="1" spans="1:10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</row>
    <row r="124" customHeight="1" spans="1:10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</row>
    <row r="125" customHeight="1" spans="1:10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</row>
    <row r="126" customHeight="1" spans="1:10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</row>
    <row r="127" customHeight="1" spans="1:10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</row>
    <row r="128" customHeight="1" spans="1:10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</row>
    <row r="129" customHeight="1" spans="1:10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</row>
    <row r="130" customHeight="1" spans="1:10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</row>
    <row r="131" customHeight="1" spans="1:10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</row>
    <row r="132" customHeight="1" spans="1:10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</row>
    <row r="133" customHeight="1" spans="1:10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</row>
    <row r="134" customHeight="1" spans="1:10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</row>
    <row r="135" customHeight="1" spans="1:10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</row>
    <row r="136" customHeight="1" spans="1:10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</row>
    <row r="137" customHeight="1" spans="1:10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</row>
    <row r="138" customHeight="1" spans="1:10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</row>
    <row r="139" customHeight="1" spans="1:10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</row>
    <row r="140" customHeight="1" spans="1:10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</row>
    <row r="141" customHeight="1" spans="1:10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</row>
    <row r="142" customHeight="1" spans="1:10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</row>
    <row r="143" customHeight="1" spans="1:10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</row>
    <row r="144" customHeight="1" spans="1:10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</row>
    <row r="145" customHeight="1" spans="1:10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</row>
    <row r="146" customHeight="1" spans="1:10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</row>
    <row r="147" customHeight="1" spans="1:10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</row>
    <row r="148" customHeight="1" spans="1:10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</row>
    <row r="149" customHeight="1" spans="1:10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</row>
    <row r="150" customHeight="1" spans="1:10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</row>
    <row r="151" customHeight="1" spans="1:10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</row>
    <row r="152" customHeight="1" spans="1:10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</row>
    <row r="153" customHeight="1" spans="1:10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</row>
    <row r="154" customHeight="1" spans="1:10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</row>
    <row r="155" customHeight="1" spans="1:10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</row>
    <row r="156" customHeight="1" spans="1:10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</row>
    <row r="157" customHeight="1" spans="1:10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</row>
    <row r="158" customHeight="1" spans="1:10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</row>
    <row r="159" customHeight="1" spans="1:10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</row>
    <row r="160" customHeight="1" spans="1:10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</row>
    <row r="161" customHeight="1" spans="1:10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</row>
    <row r="162" customHeight="1" spans="1:10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</row>
    <row r="163" customHeight="1" spans="1:10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</row>
    <row r="164" customHeight="1" spans="1:10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</row>
    <row r="165" customHeight="1" spans="1:10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</row>
    <row r="166" customHeight="1" spans="1:10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</row>
    <row r="167" customHeight="1" spans="1:10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</row>
    <row r="168" customHeight="1" spans="1:10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</row>
    <row r="169" customHeight="1" spans="1:10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</row>
    <row r="170" customHeight="1" spans="1:10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</row>
    <row r="171" customHeight="1" spans="1:10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</row>
    <row r="172" customHeight="1" spans="1:10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</row>
    <row r="173" customHeight="1" spans="1:10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</row>
    <row r="174" customHeight="1" spans="1:10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</row>
    <row r="175" customHeight="1" spans="1:10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</row>
    <row r="176" customHeight="1" spans="1:10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</row>
    <row r="177" customHeight="1" spans="1:10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</row>
    <row r="178" customHeight="1" spans="1:10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</row>
    <row r="179" customHeight="1" spans="1:10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</row>
    <row r="180" customHeight="1" spans="1:10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</row>
    <row r="181" customHeight="1" spans="1:10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</row>
    <row r="182" customHeight="1" spans="1:10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</row>
    <row r="183" customHeight="1" spans="1:10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</row>
    <row r="184" customHeight="1" spans="1:10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</row>
    <row r="185" customHeight="1" spans="1:10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</row>
    <row r="186" customHeight="1" spans="1:10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</row>
    <row r="187" customHeight="1" spans="1:10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</row>
    <row r="188" customHeight="1" spans="1:10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</row>
    <row r="189" customHeight="1" spans="1:10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</row>
    <row r="190" customHeight="1" spans="1:10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</row>
    <row r="191" customHeight="1" spans="1:10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</row>
    <row r="192" customHeight="1" spans="1:10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</row>
    <row r="193" customHeight="1" spans="1:10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</row>
    <row r="194" customHeight="1" spans="1:10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</row>
    <row r="195" customHeight="1" spans="1:10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</row>
    <row r="196" customHeight="1" spans="1:10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</row>
    <row r="197" customHeight="1" spans="1:10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</row>
    <row r="198" customHeight="1" spans="1:10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</row>
    <row r="199" customHeight="1" spans="1:10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</row>
    <row r="200" customHeight="1" spans="1:10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</row>
    <row r="201" customHeight="1" spans="1:10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</row>
    <row r="202" customHeight="1" spans="1:10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</row>
    <row r="203" customHeight="1" spans="1:1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</row>
    <row r="204" customHeight="1" spans="1:10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</row>
    <row r="205" customHeight="1" spans="1:10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</row>
    <row r="206" customHeight="1" spans="1:10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</row>
    <row r="207" customHeight="1" spans="1:10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</row>
    <row r="208" customHeight="1" spans="1:10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</row>
    <row r="209" customHeight="1" spans="1:10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</row>
    <row r="210" customHeight="1" spans="1:10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</row>
    <row r="211" customHeight="1" spans="1:10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</row>
    <row r="212" customHeight="1" spans="1:10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</row>
    <row r="213" customHeight="1" spans="1:10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</row>
    <row r="214" customHeight="1" spans="1:10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</row>
    <row r="215" customHeight="1" spans="1:10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</row>
    <row r="216" customHeight="1" spans="1:10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</row>
    <row r="217" customHeight="1" spans="1:10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</row>
    <row r="218" customHeight="1" spans="1:10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</row>
    <row r="219" customHeight="1" spans="1:10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</row>
    <row r="220" customHeight="1" spans="1:10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</row>
    <row r="221" customHeight="1" spans="1:10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</row>
    <row r="222" customHeight="1" spans="1:10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</row>
    <row r="223" customHeight="1" spans="1:10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</row>
    <row r="224" customHeight="1" spans="1:10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</row>
    <row r="225" customHeight="1" spans="1:10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</row>
    <row r="226" customHeight="1" spans="1:10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</row>
    <row r="227" customHeight="1" spans="1:10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</row>
    <row r="228" customHeight="1" spans="1:10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</row>
    <row r="229" customHeight="1" spans="1:10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</row>
    <row r="230" customHeight="1" spans="1:10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</row>
    <row r="231" customHeight="1" spans="1:10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</row>
    <row r="232" customHeight="1" spans="1:10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</row>
    <row r="233" customHeight="1" spans="1:10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</row>
    <row r="234" customHeight="1" spans="1:10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</row>
    <row r="235" customHeight="1" spans="1:10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</row>
    <row r="236" customHeight="1" spans="1:10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</row>
    <row r="237" customHeight="1" spans="1:10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</row>
    <row r="238" customHeight="1" spans="1:10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</row>
    <row r="239" customHeight="1" spans="1:10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</row>
    <row r="240" customHeight="1" spans="1:10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</row>
    <row r="241" customHeight="1" spans="1:10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</row>
    <row r="242" customHeight="1" spans="1:10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</row>
    <row r="243" customHeight="1" spans="1:10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</row>
    <row r="244" customHeight="1" spans="1:10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</row>
    <row r="245" customHeight="1" spans="1:10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</row>
    <row r="246" customHeight="1" spans="1:10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</row>
    <row r="247" customHeight="1" spans="1:10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</row>
    <row r="248" customHeight="1" spans="1:10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</row>
    <row r="249" customHeight="1" spans="1:10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</row>
    <row r="250" customHeight="1" spans="1:10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</row>
    <row r="251" customHeight="1" spans="1:10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</row>
    <row r="252" customHeight="1" spans="1:10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</row>
    <row r="253" customHeight="1" spans="1:10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</row>
    <row r="254" customHeight="1" spans="1:10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</row>
    <row r="255" customHeight="1" spans="1:10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</row>
    <row r="256" customHeight="1" spans="1:10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</row>
    <row r="257" customHeight="1" spans="1:10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</row>
    <row r="258" customHeight="1" spans="1:10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</row>
    <row r="259" customHeight="1" spans="1:10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</row>
    <row r="260" customHeight="1" spans="1:10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</row>
    <row r="261" customHeight="1" spans="1:10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</row>
    <row r="262" customHeight="1" spans="1:10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</row>
    <row r="263" customHeight="1" spans="1:10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</row>
    <row r="264" customHeight="1" spans="1:10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</row>
    <row r="265" customHeight="1" spans="1:10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</row>
    <row r="266" customHeight="1" spans="1:10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</row>
    <row r="267" customHeight="1" spans="1:10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</row>
    <row r="268" customHeight="1" spans="1:10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</row>
    <row r="269" customHeight="1" spans="1:10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</row>
    <row r="270" customHeight="1" spans="1:10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</row>
    <row r="271" customHeight="1" spans="1:10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</row>
    <row r="272" customHeight="1" spans="1:10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</row>
    <row r="273" customHeight="1" spans="1:10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</row>
    <row r="274" customHeight="1" spans="1:10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</row>
    <row r="275" customHeight="1" spans="1:10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</row>
    <row r="276" customHeight="1" spans="1:10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</row>
    <row r="277" customHeight="1" spans="1:10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</row>
    <row r="278" customHeight="1" spans="1:10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</row>
    <row r="279" customHeight="1" spans="1:10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</row>
    <row r="280" customHeight="1" spans="1:10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</row>
    <row r="281" customHeight="1" spans="1:10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</row>
    <row r="282" customHeight="1" spans="1:10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</row>
    <row r="283" customHeight="1" spans="1:10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</row>
    <row r="284" customHeight="1" spans="1:10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</row>
    <row r="285" customHeight="1" spans="1:10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</row>
    <row r="286" customHeight="1" spans="1:10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</row>
    <row r="287" customHeight="1" spans="1:10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</row>
    <row r="288" customHeight="1" spans="1:10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</row>
    <row r="289" customHeight="1" spans="1:10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</row>
    <row r="290" customHeight="1" spans="1:10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</row>
    <row r="291" customHeight="1" spans="1:10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</row>
    <row r="292" customHeight="1" spans="1:10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</row>
    <row r="293" customHeight="1" spans="1:10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</row>
    <row r="294" customHeight="1" spans="1:10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</row>
    <row r="295" customHeight="1" spans="1:10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</row>
    <row r="296" customHeight="1" spans="1:10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</row>
    <row r="297" customHeight="1" spans="1:10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</row>
    <row r="298" customHeight="1" spans="1:10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</row>
    <row r="299" customHeight="1" spans="1:10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</row>
    <row r="300" customHeight="1" spans="1:10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</row>
    <row r="301" customHeight="1" spans="1:10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</row>
    <row r="302" customHeight="1" spans="1:10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</row>
    <row r="303" customHeight="1" spans="1:1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</row>
    <row r="304" customHeight="1" spans="1:10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</row>
    <row r="305" customHeight="1" spans="1:10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</row>
    <row r="306" customHeight="1" spans="1:10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</row>
    <row r="307" customHeight="1" spans="1:10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</row>
    <row r="308" customHeight="1" spans="1:10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</row>
    <row r="309" customHeight="1" spans="1:10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</row>
    <row r="310" customHeight="1" spans="1:10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</row>
    <row r="311" customHeight="1" spans="1:10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</row>
    <row r="312" customHeight="1" spans="1:10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</row>
    <row r="313" customHeight="1" spans="1:10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</row>
    <row r="314" customHeight="1" spans="1:10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</row>
    <row r="315" customHeight="1" spans="1:10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</row>
    <row r="316" customHeight="1" spans="1:10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</row>
    <row r="317" customHeight="1" spans="1:10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</row>
    <row r="318" customHeight="1" spans="1:10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</row>
    <row r="319" customHeight="1" spans="1:10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</row>
    <row r="320" customHeight="1" spans="1:10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</row>
    <row r="321" customHeight="1" spans="1:10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</row>
    <row r="322" customHeight="1" spans="1:10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</row>
    <row r="323" customHeight="1" spans="1:10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</row>
    <row r="324" customHeight="1" spans="1:10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</row>
    <row r="325" customHeight="1" spans="1:10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</row>
    <row r="326" customHeight="1" spans="1:10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</row>
    <row r="327" customHeight="1" spans="1:10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</row>
    <row r="328" customHeight="1" spans="1:10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</row>
    <row r="329" customHeight="1" spans="1:10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</row>
    <row r="330" customHeight="1" spans="1:10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</row>
    <row r="331" customHeight="1" spans="1:10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</row>
    <row r="332" customHeight="1" spans="1:10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</row>
    <row r="333" customHeight="1" spans="1:10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</row>
    <row r="334" customHeight="1" spans="1:10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</row>
    <row r="335" customHeight="1" spans="1:10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</row>
    <row r="336" customHeight="1" spans="1:10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</row>
    <row r="337" customHeight="1" spans="1:10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</row>
    <row r="338" customHeight="1" spans="1:10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</row>
    <row r="339" customHeight="1" spans="1:10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</row>
    <row r="340" customHeight="1" spans="1:10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</row>
    <row r="341" customHeight="1" spans="1:10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</row>
    <row r="342" customHeight="1" spans="1:10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</row>
    <row r="343" customHeight="1" spans="1:10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</row>
    <row r="344" customHeight="1" spans="1:10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</row>
    <row r="345" customHeight="1" spans="1:10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</row>
    <row r="346" customHeight="1" spans="1:10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</row>
    <row r="347" customHeight="1" spans="1:10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</row>
    <row r="348" customHeight="1" spans="1:10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</row>
    <row r="349" customHeight="1" spans="1:10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</row>
    <row r="350" customHeight="1" spans="1:10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</row>
    <row r="351" customHeight="1" spans="1:10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</row>
    <row r="352" customHeight="1" spans="1:10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</row>
    <row r="353" customHeight="1" spans="1:10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</row>
    <row r="354" customHeight="1" spans="1:10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</row>
    <row r="355" customHeight="1" spans="1:10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</row>
    <row r="356" customHeight="1" spans="1:10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</row>
    <row r="357" customHeight="1" spans="1:10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</row>
    <row r="358" customHeight="1" spans="1:10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</row>
    <row r="359" customHeight="1" spans="1:10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</row>
    <row r="360" customHeight="1" spans="1:10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</row>
    <row r="361" customHeight="1" spans="1:10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</row>
    <row r="362" customHeight="1" spans="1:10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</row>
    <row r="363" customHeight="1" spans="1:10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</row>
    <row r="364" customHeight="1" spans="1:10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</row>
    <row r="365" customHeight="1" spans="1:10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</row>
    <row r="366" customHeight="1" spans="1:10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</row>
    <row r="367" customHeight="1" spans="1:10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</row>
    <row r="368" customHeight="1" spans="1:10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</row>
    <row r="369" customHeight="1" spans="1:10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</row>
    <row r="370" customHeight="1" spans="1:10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</row>
    <row r="371" customHeight="1" spans="1:10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</row>
    <row r="372" customHeight="1" spans="1:10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</row>
    <row r="373" customHeight="1" spans="1:10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</row>
    <row r="374" customHeight="1" spans="1:10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</row>
    <row r="375" customHeight="1" spans="1:10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</row>
    <row r="376" customHeight="1" spans="1:10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</row>
    <row r="377" customHeight="1" spans="1:10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</row>
    <row r="378" customHeight="1" spans="1:10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</row>
    <row r="379" customHeight="1" spans="1:10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</row>
    <row r="380" customHeight="1" spans="1:10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</row>
    <row r="381" customHeight="1" spans="1:10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</row>
    <row r="382" customHeight="1" spans="1:10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</row>
    <row r="383" customHeight="1" spans="1:10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</row>
    <row r="384" customHeight="1" spans="1:10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</row>
    <row r="385" customHeight="1" spans="1:10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</row>
    <row r="386" customHeight="1" spans="1:10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</row>
    <row r="387" customHeight="1" spans="1:10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</row>
    <row r="388" customHeight="1" spans="1:10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</row>
    <row r="389" customHeight="1" spans="1:10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</row>
    <row r="390" customHeight="1" spans="1:10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</row>
    <row r="391" customHeight="1" spans="1:10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</row>
    <row r="392" customHeight="1" spans="1:10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</row>
    <row r="393" customHeight="1" spans="1:10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</row>
    <row r="394" customHeight="1" spans="1:10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</row>
    <row r="395" customHeight="1" spans="1:10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</row>
    <row r="396" customHeight="1" spans="1:10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</row>
    <row r="397" customHeight="1" spans="1:10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</row>
    <row r="398" customHeight="1" spans="1:10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</row>
    <row r="399" customHeight="1" spans="1:10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</row>
    <row r="400" customHeight="1" spans="1:10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</row>
    <row r="401" customHeight="1" spans="1:10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</row>
    <row r="402" customHeight="1" spans="1:10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</row>
    <row r="403" customHeight="1" spans="1:1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</row>
    <row r="404" customHeight="1" spans="1:10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</row>
    <row r="405" customHeight="1" spans="1:10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</row>
    <row r="406" customHeight="1" spans="1:10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</row>
    <row r="407" customHeight="1" spans="1:10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</row>
    <row r="408" customHeight="1" spans="1:10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</row>
    <row r="409" customHeight="1" spans="1:10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</row>
    <row r="410" customHeight="1" spans="1:10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</row>
    <row r="411" customHeight="1" spans="1:10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</row>
    <row r="412" customHeight="1" spans="1:10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</row>
    <row r="413" customHeight="1" spans="1:10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</row>
    <row r="414" customHeight="1" spans="1:10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</row>
    <row r="415" customHeight="1" spans="1:10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</row>
    <row r="416" customHeight="1" spans="1:10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</row>
    <row r="417" customHeight="1" spans="1:10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</row>
    <row r="418" customHeight="1" spans="1:10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</row>
    <row r="419" customHeight="1" spans="1:10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</row>
    <row r="420" customHeight="1" spans="1:10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</row>
    <row r="421" customHeight="1" spans="1:10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</row>
    <row r="422" customHeight="1" spans="1:10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</row>
    <row r="423" customHeight="1" spans="1:10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</row>
    <row r="424" customHeight="1" spans="1:10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</row>
    <row r="425" customHeight="1" spans="1:10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</row>
    <row r="426" customHeight="1" spans="1:10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</row>
    <row r="427" customHeight="1" spans="1:10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</row>
    <row r="428" customHeight="1" spans="1:10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</row>
    <row r="429" customHeight="1" spans="1:10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</row>
    <row r="430" customHeight="1" spans="1:10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</row>
    <row r="431" customHeight="1" spans="1:10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</row>
    <row r="432" customHeight="1" spans="1:10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</row>
    <row r="433" customHeight="1" spans="1:10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</row>
    <row r="434" customHeight="1" spans="1:10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</row>
    <row r="435" customHeight="1" spans="1:10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</row>
    <row r="436" customHeight="1" spans="1:10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</row>
    <row r="437" customHeight="1" spans="1:10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</row>
    <row r="438" customHeight="1" spans="1:10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</row>
    <row r="439" customHeight="1" spans="1:10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</row>
    <row r="440" customHeight="1" spans="1:10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</row>
    <row r="441" customHeight="1" spans="1:10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</row>
    <row r="442" customHeight="1" spans="1:10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</row>
    <row r="443" customHeight="1" spans="1:10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</row>
    <row r="444" customHeight="1" spans="1:10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</row>
    <row r="445" customHeight="1" spans="1:10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</row>
    <row r="446" customHeight="1" spans="1:10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</row>
    <row r="447" customHeight="1" spans="1:10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</row>
    <row r="448" customHeight="1" spans="1:10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</row>
    <row r="449" customHeight="1" spans="1:10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</row>
    <row r="450" customHeight="1" spans="1:10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</row>
    <row r="451" customHeight="1" spans="1:10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</row>
    <row r="452" customHeight="1" spans="1:10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</row>
    <row r="453" customHeight="1" spans="1:10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</row>
    <row r="454" customHeight="1" spans="1:10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</row>
    <row r="455" customHeight="1" spans="1:10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</row>
    <row r="456" customHeight="1" spans="1:10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</row>
    <row r="457" customHeight="1" spans="1:10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</row>
    <row r="458" customHeight="1" spans="1:10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</row>
    <row r="459" customHeight="1" spans="1:10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</row>
    <row r="460" customHeight="1" spans="1:10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</row>
    <row r="461" customHeight="1" spans="1:10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</row>
    <row r="462" customHeight="1" spans="1:10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</row>
    <row r="463" customHeight="1" spans="1:10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</row>
    <row r="464" customHeight="1" spans="1:10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</row>
    <row r="465" customHeight="1" spans="1:10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</row>
    <row r="466" customHeight="1" spans="1:10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</row>
    <row r="467" customHeight="1" spans="1:10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</row>
    <row r="468" customHeight="1" spans="1:10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</row>
    <row r="469" customHeight="1" spans="1:10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</row>
    <row r="470" customHeight="1" spans="1:10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</row>
    <row r="471" customHeight="1" spans="1:10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</row>
    <row r="472" customHeight="1" spans="1:10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</row>
    <row r="473" customHeight="1" spans="1:10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</row>
    <row r="474" customHeight="1" spans="1:10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</row>
    <row r="475" customHeight="1" spans="1:10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</row>
    <row r="476" customHeight="1" spans="1:10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</row>
    <row r="477" customHeight="1" spans="1:10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</row>
    <row r="478" customHeight="1" spans="1:10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</row>
    <row r="479" customHeight="1" spans="1:10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</row>
    <row r="480" customHeight="1" spans="1:10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</row>
    <row r="481" customHeight="1" spans="1:10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</row>
    <row r="482" customHeight="1" spans="1:10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</row>
    <row r="483" customHeight="1" spans="1:10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</row>
    <row r="484" customHeight="1" spans="1:10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</row>
    <row r="485" customHeight="1" spans="1:10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</row>
    <row r="486" customHeight="1" spans="1:10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</row>
    <row r="487" customHeight="1" spans="1:10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</row>
    <row r="488" customHeight="1" spans="1:10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</row>
    <row r="489" customHeight="1" spans="1:10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</row>
    <row r="490" customHeight="1" spans="1:10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</row>
    <row r="491" customHeight="1" spans="1:10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</row>
    <row r="492" customHeight="1" spans="1:10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</row>
    <row r="493" customHeight="1" spans="1:10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</row>
    <row r="494" customHeight="1" spans="1:10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</row>
    <row r="495" customHeight="1" spans="1:10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</row>
    <row r="496" customHeight="1" spans="1:10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</row>
    <row r="497" customHeight="1" spans="1:10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</row>
    <row r="498" customHeight="1" spans="1:10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</row>
    <row r="499" customHeight="1" spans="1:10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</row>
    <row r="500" customHeight="1" spans="1:10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</row>
    <row r="501" customHeight="1" spans="1:10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</row>
    <row r="502" customHeight="1" spans="1:10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</row>
    <row r="503" customHeight="1" spans="1:1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</row>
    <row r="504" customHeight="1" spans="1:10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</row>
    <row r="505" customHeight="1" spans="1:10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</row>
    <row r="506" customHeight="1" spans="1:10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</row>
    <row r="507" customHeight="1" spans="1:10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</row>
    <row r="508" customHeight="1" spans="1:10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</row>
    <row r="509" customHeight="1" spans="1:10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</row>
    <row r="510" customHeight="1" spans="1:10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</row>
    <row r="511" customHeight="1" spans="1:10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</row>
    <row r="512" customHeight="1" spans="1:10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</row>
    <row r="513" customHeight="1" spans="1:10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</row>
    <row r="514" customHeight="1" spans="1:10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</row>
    <row r="515" customHeight="1" spans="1:10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</row>
    <row r="516" customHeight="1" spans="1:10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</row>
    <row r="517" customHeight="1" spans="1:10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</row>
    <row r="518" customHeight="1" spans="1:10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</row>
    <row r="519" customHeight="1" spans="1:10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</row>
    <row r="520" customHeight="1" spans="1:10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</row>
    <row r="521" customHeight="1" spans="1:10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</row>
    <row r="522" customHeight="1" spans="1:10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</row>
    <row r="523" customHeight="1" spans="1:10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</row>
    <row r="524" customHeight="1" spans="1:10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</row>
    <row r="525" customHeight="1" spans="1:10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</row>
    <row r="526" customHeight="1" spans="1:10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</row>
    <row r="527" customHeight="1" spans="1:10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</row>
    <row r="528" customHeight="1" spans="1:10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</row>
    <row r="529" customHeight="1" spans="1:10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</row>
    <row r="530" customHeight="1" spans="1:10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</row>
    <row r="531" customHeight="1" spans="1:10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</row>
    <row r="532" customHeight="1" spans="1:10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</row>
    <row r="533" customHeight="1" spans="1:10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</row>
    <row r="534" customHeight="1" spans="1:10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</row>
    <row r="535" customHeight="1" spans="1:10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</row>
    <row r="536" customHeight="1" spans="1:10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</row>
    <row r="537" customHeight="1" spans="1:10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</row>
    <row r="538" customHeight="1" spans="1:10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</row>
    <row r="539" customHeight="1" spans="1:10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</row>
    <row r="540" customHeight="1" spans="1:10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</row>
    <row r="541" customHeight="1" spans="1:10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</row>
    <row r="542" customHeight="1" spans="1:10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</row>
    <row r="543" customHeight="1" spans="1:10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</row>
    <row r="544" customHeight="1" spans="1:10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</row>
    <row r="545" customHeight="1" spans="1:10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</row>
    <row r="546" customHeight="1" spans="1:10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</row>
    <row r="547" customHeight="1" spans="1:10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</row>
    <row r="548" customHeight="1" spans="1:10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</row>
    <row r="549" customHeight="1" spans="1:10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</row>
    <row r="550" customHeight="1" spans="1:10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</row>
    <row r="551" customHeight="1" spans="1:10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</row>
    <row r="552" customHeight="1" spans="1:10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</row>
    <row r="553" customHeight="1" spans="1:10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</row>
    <row r="554" customHeight="1" spans="1:10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</row>
    <row r="555" customHeight="1" spans="1:10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</row>
    <row r="556" customHeight="1" spans="1:10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</row>
    <row r="557" customHeight="1" spans="1:10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</row>
    <row r="558" customHeight="1" spans="1:10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</row>
    <row r="559" customHeight="1" spans="1:10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</row>
    <row r="560" customHeight="1" spans="1:10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</row>
    <row r="561" customHeight="1" spans="1:10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</row>
    <row r="562" customHeight="1" spans="1:10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</row>
    <row r="563" customHeight="1" spans="1:10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</row>
    <row r="564" customHeight="1" spans="1:10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</row>
    <row r="565" customHeight="1" spans="1:10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</row>
    <row r="566" customHeight="1" spans="1:10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</row>
    <row r="567" customHeight="1" spans="1:10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</row>
    <row r="568" customHeight="1" spans="1:10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</row>
    <row r="569" customHeight="1" spans="1:10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</row>
    <row r="570" customHeight="1" spans="1:10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</row>
    <row r="571" customHeight="1" spans="1:10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</row>
    <row r="572" customHeight="1" spans="1:10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</row>
    <row r="573" customHeight="1" spans="1:10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</row>
    <row r="574" customHeight="1" spans="1:10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</row>
    <row r="575" customHeight="1" spans="1:10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</row>
    <row r="576" customHeight="1" spans="1:10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</row>
    <row r="577" customHeight="1" spans="1:10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</row>
    <row r="578" customHeight="1" spans="1:10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</row>
    <row r="579" customHeight="1" spans="1:10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</row>
    <row r="580" customHeight="1" spans="1:10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</row>
    <row r="581" customHeight="1" spans="1:10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</row>
    <row r="582" customHeight="1" spans="1:10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</row>
    <row r="583" customHeight="1" spans="1:10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</row>
    <row r="584" customHeight="1" spans="1:10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</row>
    <row r="585" customHeight="1" spans="1:10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</row>
    <row r="586" customHeight="1" spans="1:10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</row>
    <row r="587" customHeight="1" spans="1:10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</row>
    <row r="588" customHeight="1" spans="1:10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</row>
    <row r="589" customHeight="1" spans="1:10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</row>
    <row r="590" customHeight="1" spans="1:10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</row>
    <row r="591" customHeight="1" spans="1:10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</row>
    <row r="592" customHeight="1" spans="1:10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</row>
    <row r="593" customHeight="1" spans="1:10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</row>
    <row r="594" customHeight="1" spans="1:10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</row>
    <row r="595" customHeight="1" spans="1:10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</row>
    <row r="596" customHeight="1" spans="1:10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</row>
    <row r="597" customHeight="1" spans="1:10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</row>
    <row r="598" customHeight="1" spans="1:10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</row>
    <row r="599" customHeight="1" spans="1:10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</row>
    <row r="600" customHeight="1" spans="1:10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</row>
    <row r="601" customHeight="1" spans="1:10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</row>
    <row r="602" customHeight="1" spans="1:10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</row>
    <row r="603" customHeight="1" spans="1:1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</row>
    <row r="604" customHeight="1" spans="1:10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</row>
    <row r="605" customHeight="1" spans="1:10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</row>
    <row r="606" customHeight="1" spans="1:10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</row>
    <row r="607" customHeight="1" spans="1:10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</row>
    <row r="608" customHeight="1" spans="1:10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</row>
    <row r="609" customHeight="1" spans="1:10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</row>
    <row r="610" customHeight="1" spans="1:10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</row>
    <row r="611" customHeight="1" spans="1:10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</row>
    <row r="612" customHeight="1" spans="1:10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</row>
    <row r="613" customHeight="1" spans="1:10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</row>
    <row r="614" customHeight="1" spans="1:10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</row>
    <row r="615" customHeight="1" spans="1:10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</row>
    <row r="616" customHeight="1" spans="1:10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</row>
    <row r="617" customHeight="1" spans="1:10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</row>
    <row r="618" customHeight="1" spans="1:10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</row>
    <row r="619" customHeight="1" spans="1:10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</row>
    <row r="620" customHeight="1" spans="1:10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</row>
    <row r="621" customHeight="1" spans="1:10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</row>
    <row r="622" customHeight="1" spans="1:10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</row>
    <row r="623" customHeight="1" spans="1:10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</row>
    <row r="624" customHeight="1" spans="1:10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</row>
    <row r="625" customHeight="1" spans="1:10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</row>
    <row r="626" customHeight="1" spans="1:10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</row>
    <row r="627" customHeight="1" spans="1:10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</row>
    <row r="628" customHeight="1" spans="1:10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</row>
    <row r="629" customHeight="1" spans="1:10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</row>
    <row r="630" customHeight="1" spans="1:10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</row>
    <row r="631" customHeight="1" spans="1:10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</row>
    <row r="632" customHeight="1" spans="1:10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</row>
    <row r="633" customHeight="1" spans="1:10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</row>
    <row r="634" customHeight="1" spans="1:10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</row>
    <row r="635" customHeight="1" spans="1:10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</row>
    <row r="636" customHeight="1" spans="1:10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</row>
    <row r="637" customHeight="1" spans="1:10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</row>
    <row r="638" customHeight="1" spans="1:10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</row>
    <row r="639" customHeight="1" spans="1:10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</row>
    <row r="640" customHeight="1" spans="1:10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</row>
    <row r="641" customHeight="1" spans="1:10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</row>
    <row r="642" customHeight="1" spans="1:10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</row>
    <row r="643" customHeight="1" spans="1:10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</row>
    <row r="644" customHeight="1" spans="1:10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</row>
    <row r="645" customHeight="1" spans="1:10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</row>
    <row r="646" customHeight="1" spans="1:10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</row>
    <row r="647" customHeight="1" spans="1:10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</row>
    <row r="648" customHeight="1" spans="1:10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</row>
    <row r="649" customHeight="1" spans="1:10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</row>
    <row r="650" customHeight="1" spans="1:10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</row>
    <row r="651" customHeight="1" spans="1:10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</row>
    <row r="652" customHeight="1" spans="1:10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</row>
    <row r="653" customHeight="1" spans="1:10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</row>
    <row r="654" customHeight="1" spans="1:10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</row>
    <row r="655" customHeight="1" spans="1:10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</row>
    <row r="656" customHeight="1" spans="1:10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</row>
    <row r="657" customHeight="1" spans="1:10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</row>
    <row r="658" customHeight="1" spans="1:10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</row>
    <row r="659" customHeight="1" spans="1:10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</row>
    <row r="660" customHeight="1" spans="1:10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</row>
    <row r="661" customHeight="1" spans="1:10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</row>
    <row r="662" customHeight="1" spans="1:10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</row>
    <row r="663" customHeight="1" spans="1:10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</row>
    <row r="664" customHeight="1" spans="1:10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</row>
    <row r="665" customHeight="1" spans="1:10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</row>
    <row r="666" customHeight="1" spans="1:10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</row>
    <row r="667" customHeight="1" spans="1:10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</row>
    <row r="668" customHeight="1" spans="1:10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</row>
    <row r="669" customHeight="1" spans="1:10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</row>
    <row r="670" customHeight="1" spans="1:10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</row>
    <row r="671" customHeight="1" spans="1:10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</row>
    <row r="672" customHeight="1" spans="1:10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</row>
    <row r="673" customHeight="1" spans="1:10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</row>
    <row r="674" customHeight="1" spans="1:10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</row>
    <row r="675" customHeight="1" spans="1:10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</row>
    <row r="676" customHeight="1" spans="1:10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</row>
    <row r="677" customHeight="1" spans="1:10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</row>
    <row r="678" customHeight="1" spans="1:10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</row>
    <row r="679" customHeight="1" spans="1:10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</row>
    <row r="680" customHeight="1" spans="1:10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</row>
    <row r="681" customHeight="1" spans="1:10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</row>
    <row r="682" customHeight="1" spans="1:10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</row>
    <row r="683" customHeight="1" spans="1:10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</row>
    <row r="684" customHeight="1" spans="1:10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</row>
    <row r="685" customHeight="1" spans="1:10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</row>
    <row r="686" customHeight="1" spans="1:10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</row>
    <row r="687" customHeight="1" spans="1:10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</row>
    <row r="688" customHeight="1" spans="1:10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</row>
    <row r="689" customHeight="1" spans="1:10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</row>
    <row r="690" customHeight="1" spans="1:10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</row>
    <row r="691" customHeight="1" spans="1:10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</row>
    <row r="692" customHeight="1" spans="1:10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</row>
    <row r="693" customHeight="1" spans="1:10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</row>
    <row r="694" customHeight="1" spans="1:10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</row>
    <row r="695" customHeight="1" spans="1:10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</row>
    <row r="696" customHeight="1" spans="1:10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</row>
    <row r="697" customHeight="1" spans="1:10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</row>
    <row r="698" customHeight="1" spans="1:10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</row>
    <row r="699" customHeight="1" spans="1:10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</row>
    <row r="700" customHeight="1" spans="1:10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</row>
    <row r="701" customHeight="1" spans="1:10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</row>
    <row r="702" customHeight="1" spans="1:10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</row>
    <row r="703" customHeight="1" spans="1:1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</row>
    <row r="704" customHeight="1" spans="1:10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</row>
    <row r="705" customHeight="1" spans="1:10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</row>
    <row r="706" customHeight="1" spans="1:10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</row>
    <row r="707" customHeight="1" spans="1:10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</row>
    <row r="708" customHeight="1" spans="1:10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</row>
    <row r="709" customHeight="1" spans="1:10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</row>
    <row r="710" customHeight="1" spans="1:10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</row>
    <row r="711" customHeight="1" spans="1:10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</row>
    <row r="712" customHeight="1" spans="1:10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</row>
    <row r="713" customHeight="1" spans="1:10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</row>
    <row r="714" customHeight="1" spans="1:10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</row>
    <row r="715" customHeight="1" spans="1:10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</row>
    <row r="716" customHeight="1" spans="1:10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</row>
    <row r="717" customHeight="1" spans="1:10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</row>
    <row r="718" customHeight="1" spans="1:10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</row>
    <row r="719" customHeight="1" spans="1:10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</row>
    <row r="720" customHeight="1" spans="1:10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</row>
    <row r="721" customHeight="1" spans="1:10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</row>
    <row r="722" customHeight="1" spans="1:10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</row>
    <row r="723" customHeight="1" spans="1:10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</row>
    <row r="724" customHeight="1" spans="1:10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</row>
    <row r="725" customHeight="1" spans="1:10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</row>
    <row r="726" customHeight="1" spans="1:10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</row>
    <row r="727" customHeight="1" spans="1:10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</row>
    <row r="728" customHeight="1" spans="1:10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</row>
    <row r="729" customHeight="1" spans="1:10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</row>
    <row r="730" customHeight="1" spans="1:10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</row>
    <row r="731" customHeight="1" spans="1:10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</row>
    <row r="732" customHeight="1" spans="1:10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</row>
    <row r="733" customHeight="1" spans="1:10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</row>
    <row r="734" customHeight="1" spans="1:10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</row>
    <row r="735" customHeight="1" spans="1:10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</row>
    <row r="736" customHeight="1" spans="1:10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</row>
    <row r="737" customHeight="1" spans="1:10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</row>
    <row r="738" customHeight="1" spans="1:10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</row>
    <row r="739" customHeight="1" spans="1:10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</row>
    <row r="740" customHeight="1" spans="1:10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</row>
    <row r="741" customHeight="1" spans="1:10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</row>
    <row r="742" customHeight="1" spans="1:10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</row>
    <row r="743" customHeight="1" spans="1:10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</row>
    <row r="744" customHeight="1" spans="1:10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</row>
    <row r="745" customHeight="1" spans="1:10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</row>
    <row r="746" customHeight="1" spans="1:10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</row>
    <row r="747" customHeight="1" spans="1:10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</row>
    <row r="748" customHeight="1" spans="1:10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</row>
    <row r="749" customHeight="1" spans="1:10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</row>
    <row r="750" customHeight="1" spans="1:10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</row>
    <row r="751" customHeight="1" spans="1:10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</row>
    <row r="752" customHeight="1" spans="1:10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</row>
    <row r="753" customHeight="1" spans="1:10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</row>
    <row r="754" customHeight="1" spans="1:10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</row>
    <row r="755" customHeight="1" spans="1:10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</row>
    <row r="756" customHeight="1" spans="1:10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</row>
    <row r="757" customHeight="1" spans="1:10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</row>
    <row r="758" customHeight="1" spans="1:10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</row>
    <row r="759" customHeight="1" spans="1:10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</row>
    <row r="760" customHeight="1" spans="1:10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</row>
    <row r="761" customHeight="1" spans="1:10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</row>
    <row r="762" customHeight="1" spans="1:10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</row>
    <row r="763" customHeight="1" spans="1:10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</row>
    <row r="764" customHeight="1" spans="1:10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</row>
    <row r="765" customHeight="1" spans="1:10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</row>
    <row r="766" customHeight="1" spans="1:10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</row>
    <row r="767" customHeight="1" spans="1:10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</row>
    <row r="768" customHeight="1" spans="1:10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</row>
    <row r="769" customHeight="1" spans="1:10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</row>
    <row r="770" customHeight="1" spans="1:10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</row>
    <row r="771" customHeight="1" spans="1:10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</row>
    <row r="772" customHeight="1" spans="1:10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</row>
    <row r="773" customHeight="1" spans="1:10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</row>
    <row r="774" customHeight="1" spans="1:10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</row>
    <row r="775" customHeight="1" spans="1:10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</row>
    <row r="776" customHeight="1" spans="1:10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</row>
    <row r="777" customHeight="1" spans="1:10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</row>
    <row r="778" customHeight="1" spans="1:10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</row>
    <row r="779" customHeight="1" spans="1:10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</row>
    <row r="780" customHeight="1" spans="1:10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</row>
    <row r="781" customHeight="1" spans="1:10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</row>
    <row r="782" customHeight="1" spans="1:10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</row>
    <row r="783" customHeight="1" spans="1:10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</row>
    <row r="784" customHeight="1" spans="1:10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</row>
    <row r="785" customHeight="1" spans="1:10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</row>
    <row r="786" customHeight="1" spans="1:10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</row>
    <row r="787" customHeight="1" spans="1:10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</row>
    <row r="788" customHeight="1" spans="1:10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</row>
    <row r="789" customHeight="1" spans="1:10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</row>
    <row r="790" customHeight="1" spans="1:10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</row>
    <row r="791" customHeight="1" spans="1:10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</row>
    <row r="792" customHeight="1" spans="1:10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</row>
    <row r="793" customHeight="1" spans="1:10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</row>
    <row r="794" customHeight="1" spans="1:10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</row>
    <row r="795" customHeight="1" spans="1:10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</row>
    <row r="796" customHeight="1" spans="1:10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</row>
    <row r="797" customHeight="1" spans="1:10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</row>
    <row r="798" customHeight="1" spans="1:10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</row>
    <row r="799" customHeight="1" spans="1:10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</row>
    <row r="800" customHeight="1" spans="1:10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</row>
    <row r="801" customHeight="1" spans="1:10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</row>
    <row r="802" customHeight="1" spans="1:10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</row>
    <row r="803" customHeight="1" spans="1:1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</row>
    <row r="804" customHeight="1" spans="1:10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</row>
    <row r="805" customHeight="1" spans="1:10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</row>
    <row r="806" customHeight="1" spans="1:10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</row>
    <row r="807" customHeight="1" spans="1:10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</row>
    <row r="808" customHeight="1" spans="1:10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</row>
    <row r="809" customHeight="1" spans="1:10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</row>
    <row r="810" customHeight="1" spans="1:10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</row>
    <row r="811" customHeight="1" spans="1:10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</row>
    <row r="812" customHeight="1" spans="1:10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</row>
    <row r="813" customHeight="1" spans="1:10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</row>
    <row r="814" customHeight="1" spans="1:10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</row>
    <row r="815" customHeight="1" spans="1:10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</row>
    <row r="816" customHeight="1" spans="1:10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</row>
    <row r="817" customHeight="1" spans="1:10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</row>
    <row r="818" customHeight="1" spans="1:10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</row>
    <row r="819" customHeight="1" spans="1:10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</row>
    <row r="820" customHeight="1" spans="1:10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</row>
    <row r="821" customHeight="1" spans="1:10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</row>
    <row r="822" customHeight="1" spans="1:10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</row>
    <row r="823" customHeight="1" spans="1:10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</row>
    <row r="824" customHeight="1" spans="1:10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</row>
    <row r="825" customHeight="1" spans="1:10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</row>
    <row r="826" customHeight="1" spans="1:10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</row>
    <row r="827" customHeight="1" spans="1:10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</row>
    <row r="828" customHeight="1" spans="1:10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</row>
    <row r="829" customHeight="1" spans="1:10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</row>
    <row r="830" customHeight="1" spans="1:10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</row>
    <row r="831" customHeight="1" spans="1:10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</row>
    <row r="832" customHeight="1" spans="1:10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</row>
    <row r="833" customHeight="1" spans="1:10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</row>
    <row r="834" customHeight="1" spans="1:10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</row>
    <row r="835" customHeight="1" spans="1:10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</row>
    <row r="836" customHeight="1" spans="1:10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</row>
    <row r="837" customHeight="1" spans="1:10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</row>
    <row r="838" customHeight="1" spans="1:10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</row>
    <row r="839" customHeight="1" spans="1:10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</row>
    <row r="840" customHeight="1" spans="1:10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</row>
    <row r="841" customHeight="1" spans="1:10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</row>
    <row r="842" customHeight="1" spans="1:10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</row>
    <row r="843" customHeight="1" spans="1:10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</row>
    <row r="844" customHeight="1" spans="1:10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</row>
    <row r="845" customHeight="1" spans="1:10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</row>
    <row r="846" customHeight="1" spans="1:10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</row>
    <row r="847" customHeight="1" spans="1:10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</row>
    <row r="848" customHeight="1" spans="1:10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</row>
    <row r="849" customHeight="1" spans="1:10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</row>
    <row r="850" customHeight="1" spans="1:10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</row>
    <row r="851" customHeight="1" spans="1:10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</row>
    <row r="852" customHeight="1" spans="1:10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</row>
    <row r="853" customHeight="1" spans="1:10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</row>
    <row r="854" customHeight="1" spans="1:10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</row>
    <row r="855" customHeight="1" spans="1:10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</row>
    <row r="856" customHeight="1" spans="1:10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</row>
    <row r="857" customHeight="1" spans="1:10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</row>
    <row r="858" customHeight="1" spans="1:10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</row>
    <row r="859" customHeight="1" spans="1:10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</row>
    <row r="860" customHeight="1" spans="1:10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</row>
    <row r="861" customHeight="1" spans="1:10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</row>
    <row r="862" customHeight="1" spans="1:10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</row>
    <row r="863" customHeight="1" spans="1:10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</row>
    <row r="864" customHeight="1" spans="1:10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</row>
    <row r="865" customHeight="1" spans="1:10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</row>
    <row r="866" customHeight="1" spans="1:10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</row>
    <row r="867" customHeight="1" spans="1:10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</row>
    <row r="868" customHeight="1" spans="1:10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</row>
    <row r="869" customHeight="1" spans="1:10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</row>
    <row r="870" customHeight="1" spans="1:10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</row>
    <row r="871" customHeight="1" spans="1:10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</row>
    <row r="872" customHeight="1" spans="1:10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</row>
    <row r="873" customHeight="1" spans="1:10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</row>
    <row r="874" customHeight="1" spans="1:10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</row>
    <row r="875" customHeight="1" spans="1:10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</row>
    <row r="876" customHeight="1" spans="1:10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</row>
    <row r="877" customHeight="1" spans="1:10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</row>
    <row r="878" customHeight="1" spans="1:10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</row>
    <row r="879" customHeight="1" spans="1:10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</row>
    <row r="880" customHeight="1" spans="1:10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</row>
    <row r="881" customHeight="1" spans="1:10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</row>
    <row r="882" customHeight="1" spans="1:10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</row>
    <row r="883" customHeight="1" spans="1:10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</row>
    <row r="884" customHeight="1" spans="1:10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</row>
    <row r="885" customHeight="1" spans="1:10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</row>
    <row r="886" customHeight="1" spans="1:10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</row>
    <row r="887" customHeight="1" spans="1:10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</row>
    <row r="888" customHeight="1" spans="1:10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</row>
    <row r="889" customHeight="1" spans="1:10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</row>
    <row r="890" customHeight="1" spans="1:10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</row>
    <row r="891" customHeight="1" spans="1:10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</row>
    <row r="892" customHeight="1" spans="1:10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</row>
    <row r="893" customHeight="1" spans="1:10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</row>
    <row r="894" customHeight="1" spans="1:10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</row>
    <row r="895" customHeight="1" spans="1:10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</row>
    <row r="896" customHeight="1" spans="1:10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</row>
    <row r="897" customHeight="1" spans="1:10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</row>
    <row r="898" customHeight="1" spans="1:10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</row>
    <row r="899" customHeight="1" spans="1:10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</row>
    <row r="900" customHeight="1" spans="1:10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</row>
    <row r="901" customHeight="1" spans="1:10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</row>
    <row r="902" customHeight="1" spans="1:10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</row>
    <row r="903" customHeight="1" spans="1:1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</row>
    <row r="904" customHeight="1" spans="1:10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</row>
    <row r="905" customHeight="1" spans="1:10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</row>
    <row r="906" customHeight="1" spans="1:10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</row>
    <row r="907" customHeight="1" spans="1:10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</row>
    <row r="908" customHeight="1" spans="1:10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</row>
    <row r="909" customHeight="1" spans="1:10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</row>
    <row r="910" customHeight="1" spans="1:10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</row>
    <row r="911" customHeight="1" spans="1:10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</row>
    <row r="912" customHeight="1" spans="1:10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</row>
    <row r="913" customHeight="1" spans="1:10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</row>
    <row r="914" customHeight="1" spans="1:10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</row>
    <row r="915" customHeight="1" spans="1:10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</row>
    <row r="916" customHeight="1" spans="1:10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</row>
    <row r="917" customHeight="1" spans="1:10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</row>
    <row r="918" customHeight="1" spans="1:10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</row>
    <row r="919" customHeight="1" spans="1:10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</row>
    <row r="920" customHeight="1" spans="1:10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</row>
    <row r="921" customHeight="1" spans="1:10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</row>
    <row r="922" customHeight="1" spans="1:10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</row>
    <row r="923" customHeight="1" spans="1:10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</row>
    <row r="924" customHeight="1" spans="1:10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</row>
    <row r="925" customHeight="1" spans="1:10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</row>
    <row r="926" customHeight="1" spans="1:10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</row>
    <row r="927" customHeight="1" spans="1:10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</row>
    <row r="928" customHeight="1" spans="1:10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</row>
    <row r="929" customHeight="1" spans="1:10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</row>
    <row r="930" customHeight="1" spans="1:10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</row>
    <row r="931" customHeight="1" spans="1:10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</row>
    <row r="932" customHeight="1" spans="1:10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</row>
    <row r="933" customHeight="1" spans="1:10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</row>
    <row r="934" customHeight="1" spans="1:10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</row>
    <row r="935" customHeight="1" spans="1:10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</row>
    <row r="936" customHeight="1" spans="1:10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</row>
    <row r="937" customHeight="1" spans="1:10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</row>
    <row r="938" customHeight="1" spans="1:10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</row>
    <row r="939" customHeight="1" spans="1:10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</row>
    <row r="940" customHeight="1" spans="1:10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</row>
    <row r="941" customHeight="1" spans="1:10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</row>
    <row r="942" customHeight="1" spans="1:10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</row>
    <row r="943" customHeight="1" spans="1:10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</row>
    <row r="944" customHeight="1" spans="1:10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</row>
    <row r="945" customHeight="1" spans="1:10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</row>
    <row r="946" customHeight="1" spans="1:10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</row>
    <row r="947" customHeight="1" spans="1:10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</row>
    <row r="948" customHeight="1" spans="1:10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</row>
    <row r="949" customHeight="1" spans="1:10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</row>
    <row r="950" customHeight="1" spans="1:10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</row>
    <row r="951" customHeight="1" spans="1:10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</row>
    <row r="952" customHeight="1" spans="1:10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</row>
    <row r="953" customHeight="1" spans="1:10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</row>
    <row r="954" customHeight="1" spans="1:10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</row>
    <row r="955" customHeight="1" spans="1:10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</row>
    <row r="956" customHeight="1" spans="1:10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</row>
    <row r="957" customHeight="1" spans="1:10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</row>
    <row r="958" customHeight="1" spans="1:10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</row>
    <row r="959" customHeight="1" spans="1:10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</row>
    <row r="960" customHeight="1" spans="1:10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</row>
    <row r="961" customHeight="1" spans="1:10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</row>
    <row r="962" customHeight="1" spans="1:10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</row>
    <row r="963" customHeight="1" spans="1:10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</row>
    <row r="964" customHeight="1" spans="1:10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</row>
    <row r="965" customHeight="1" spans="1:10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</row>
    <row r="966" customHeight="1" spans="1:10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</row>
    <row r="967" customHeight="1" spans="1:10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</row>
    <row r="968" customHeight="1" spans="1:10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</row>
    <row r="969" customHeight="1" spans="1:10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</row>
    <row r="970" customHeight="1" spans="1:10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</row>
    <row r="971" customHeight="1" spans="1:10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</row>
    <row r="972" customHeight="1" spans="1:10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</row>
    <row r="973" customHeight="1" spans="1:10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</row>
    <row r="974" customHeight="1" spans="1:10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</row>
    <row r="975" customHeight="1" spans="1:10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</row>
    <row r="976" customHeight="1" spans="1:10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</row>
    <row r="977" customHeight="1" spans="1:10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</row>
    <row r="978" customHeight="1" spans="1:10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</row>
    <row r="979" customHeight="1" spans="1:10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</row>
    <row r="980" customHeight="1" spans="1:10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</row>
    <row r="981" customHeight="1" spans="1:10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</row>
    <row r="982" customHeight="1" spans="1:10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</row>
    <row r="983" customHeight="1" spans="1:10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</row>
    <row r="984" customHeight="1" spans="1:10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</row>
    <row r="985" customHeight="1" spans="1:10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</row>
    <row r="986" customHeight="1" spans="1:10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</row>
    <row r="987" customHeight="1" spans="1:10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</row>
    <row r="988" customHeight="1" spans="1:10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</row>
    <row r="989" customHeight="1" spans="1:10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</row>
    <row r="990" customHeight="1" spans="1:10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</row>
    <row r="991" customHeight="1" spans="1:10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</row>
    <row r="992" customHeight="1" spans="1:10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</row>
    <row r="993" customHeight="1" spans="1:10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</row>
    <row r="994" customHeight="1" spans="1:10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</row>
    <row r="995" customHeight="1" spans="1:10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</row>
    <row r="996" customHeight="1" spans="1:10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</row>
    <row r="997" customHeight="1" spans="1:10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</row>
    <row r="998" customHeight="1" spans="1:10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</row>
    <row r="999" customHeight="1" spans="1:10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</row>
    <row r="1000" customHeight="1" spans="1:10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</row>
  </sheetData>
  <mergeCells count="8">
    <mergeCell ref="AC1:AC3"/>
    <mergeCell ref="AD1:AD3"/>
    <mergeCell ref="AE1:AE3"/>
    <mergeCell ref="AF1:AF3"/>
    <mergeCell ref="D1:K4"/>
    <mergeCell ref="L1:R3"/>
    <mergeCell ref="S1:U3"/>
    <mergeCell ref="V1:AB3"/>
  </mergeCells>
  <conditionalFormatting sqref="C5:C54">
    <cfRule type="cellIs" dxfId="1" priority="4" operator="equal">
      <formula>"TRUE"</formula>
    </cfRule>
    <cfRule type="cellIs" dxfId="2" priority="5" operator="equal">
      <formula>"FALSE"</formula>
    </cfRule>
  </conditionalFormatting>
  <conditionalFormatting sqref="A5:CY1000">
    <cfRule type="cellIs" dxfId="3" priority="1" operator="equal">
      <formula>1</formula>
    </cfRule>
    <cfRule type="cellIs" dxfId="4" priority="2" operator="equal">
      <formula>0</formula>
    </cfRule>
    <cfRule type="cellIs" dxfId="5" priority="3" operator="equal">
      <formula>"X"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E17"/>
  <sheetViews>
    <sheetView workbookViewId="0">
      <selection activeCell="A1" sqref="A1"/>
    </sheetView>
  </sheetViews>
  <sheetFormatPr defaultColWidth="12.6333333333333" defaultRowHeight="15.75" customHeight="1" outlineLevelCol="4"/>
  <sheetData>
    <row r="2" customHeight="1" spans="1:5">
      <c r="A2" s="1"/>
      <c r="B2" s="1" t="s">
        <v>140</v>
      </c>
      <c r="C2" s="1" t="s">
        <v>141</v>
      </c>
      <c r="D2" s="1" t="s">
        <v>142</v>
      </c>
      <c r="E2" s="1" t="s">
        <v>143</v>
      </c>
    </row>
    <row r="3" customHeight="1" spans="1:5">
      <c r="A3" s="65" t="s">
        <v>96</v>
      </c>
      <c r="B3" s="2">
        <v>0</v>
      </c>
      <c r="C3" s="2">
        <v>0</v>
      </c>
      <c r="D3" s="1"/>
      <c r="E3" s="2">
        <v>0</v>
      </c>
    </row>
    <row r="4" customHeight="1" spans="1:5">
      <c r="A4" s="65" t="s">
        <v>44</v>
      </c>
      <c r="B4" s="2">
        <v>1</v>
      </c>
      <c r="C4" s="2">
        <v>0</v>
      </c>
      <c r="D4" s="1"/>
      <c r="E4" s="2">
        <v>1</v>
      </c>
    </row>
    <row r="5" customHeight="1" spans="1:5">
      <c r="A5" s="65" t="s">
        <v>170</v>
      </c>
      <c r="B5" s="1" t="s">
        <v>131</v>
      </c>
      <c r="C5" s="2">
        <v>0</v>
      </c>
      <c r="D5" s="1"/>
      <c r="E5" s="1" t="s">
        <v>131</v>
      </c>
    </row>
    <row r="6" customHeight="1" spans="1:5">
      <c r="A6" s="65" t="s">
        <v>80</v>
      </c>
      <c r="B6" s="2">
        <v>1</v>
      </c>
      <c r="C6" s="2">
        <v>0</v>
      </c>
      <c r="D6" s="1"/>
      <c r="E6" s="2">
        <v>1</v>
      </c>
    </row>
    <row r="7" customHeight="1" spans="1:5">
      <c r="A7" s="65" t="s">
        <v>119</v>
      </c>
      <c r="B7" s="2">
        <v>1</v>
      </c>
      <c r="C7" s="2">
        <v>1</v>
      </c>
      <c r="D7" s="1"/>
      <c r="E7" s="2">
        <v>0</v>
      </c>
    </row>
    <row r="8" customHeight="1" spans="1:5">
      <c r="A8" s="65" t="s">
        <v>171</v>
      </c>
      <c r="B8" s="2">
        <v>1</v>
      </c>
      <c r="C8" s="1" t="s">
        <v>131</v>
      </c>
      <c r="D8" s="1"/>
      <c r="E8" s="1" t="s">
        <v>131</v>
      </c>
    </row>
    <row r="9" customHeight="1" spans="1:5">
      <c r="A9" s="65" t="s">
        <v>172</v>
      </c>
      <c r="B9" s="65" t="s">
        <v>131</v>
      </c>
      <c r="C9" s="2">
        <v>0</v>
      </c>
      <c r="D9" s="1"/>
      <c r="E9" s="1" t="s">
        <v>131</v>
      </c>
    </row>
    <row r="10" customHeight="1" spans="1:5">
      <c r="A10" s="65" t="s">
        <v>173</v>
      </c>
      <c r="B10" s="2">
        <v>1</v>
      </c>
      <c r="C10" s="1" t="s">
        <v>131</v>
      </c>
      <c r="D10" s="1"/>
      <c r="E10" s="1" t="s">
        <v>131</v>
      </c>
    </row>
    <row r="11" customHeight="1" spans="1:5">
      <c r="A11" s="65" t="s">
        <v>174</v>
      </c>
      <c r="B11" s="65" t="s">
        <v>131</v>
      </c>
      <c r="C11" s="1" t="s">
        <v>131</v>
      </c>
      <c r="D11" s="1"/>
      <c r="E11" s="1" t="s">
        <v>131</v>
      </c>
    </row>
    <row r="12" customHeight="1" spans="1:5">
      <c r="A12" s="2">
        <v>0</v>
      </c>
      <c r="B12" s="1"/>
      <c r="C12" s="1"/>
      <c r="D12" s="2">
        <v>1</v>
      </c>
      <c r="E12" s="1"/>
    </row>
    <row r="13" customHeight="1" spans="1:5">
      <c r="A13" s="2">
        <v>1</v>
      </c>
      <c r="B13" s="1"/>
      <c r="C13" s="1"/>
      <c r="D13" s="2">
        <v>0</v>
      </c>
      <c r="E13" s="1"/>
    </row>
    <row r="14" customHeight="1" spans="1:5">
      <c r="A14" s="65" t="s">
        <v>131</v>
      </c>
      <c r="B14" s="1"/>
      <c r="C14" s="1"/>
      <c r="D14" s="1" t="s">
        <v>131</v>
      </c>
      <c r="E14" s="1"/>
    </row>
    <row r="15" customHeight="1" spans="1:5">
      <c r="A15" s="65" t="s">
        <v>42</v>
      </c>
      <c r="B15" s="1"/>
      <c r="C15" s="1"/>
      <c r="D15" s="2">
        <v>1</v>
      </c>
      <c r="E15" s="1"/>
    </row>
    <row r="16" customHeight="1" spans="1:5">
      <c r="A16" s="65" t="s">
        <v>40</v>
      </c>
      <c r="B16" s="1"/>
      <c r="C16" s="1"/>
      <c r="D16" s="2">
        <v>0</v>
      </c>
      <c r="E16" s="1"/>
    </row>
    <row r="17" customHeight="1" spans="1:4">
      <c r="A17" s="3"/>
      <c r="D17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Control Logic for ROM</vt:lpstr>
      <vt:lpstr>Control Logic for Hardwiring</vt:lpstr>
      <vt:lpstr>Hardwiring Part 2</vt:lpstr>
      <vt:lpstr>Backend 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</cp:lastModifiedBy>
  <dcterms:created xsi:type="dcterms:W3CDTF">2022-03-27T01:40:00Z</dcterms:created>
  <dcterms:modified xsi:type="dcterms:W3CDTF">2022-03-28T10:21:57Z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