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</cols>
  <sheetData>
    <row r="1">
      <c r="A1" s="1" t="str">
        <f>IFERROR(__xludf.DUMMYFUNCTION("GOOGLEFINANCE(""352820"",""all"",DATE(2010,10,15),TODAY())"),"Date")</f>
        <v>Date</v>
      </c>
      <c r="B1" s="1" t="str">
        <f>IFERROR(__xludf.DUMMYFUNCTION("""COMPUTED_VALUE"""),"Open")</f>
        <v>Open</v>
      </c>
      <c r="C1" s="1" t="str">
        <f>IFERROR(__xludf.DUMMYFUNCTION("""COMPUTED_VALUE"""),"High")</f>
        <v>High</v>
      </c>
      <c r="D1" s="1" t="str">
        <f>IFERROR(__xludf.DUMMYFUNCTION("""COMPUTED_VALUE"""),"Low")</f>
        <v>Low</v>
      </c>
      <c r="E1" s="1" t="str">
        <f>IFERROR(__xludf.DUMMYFUNCTION("""COMPUTED_VALUE"""),"Close")</f>
        <v>Close</v>
      </c>
      <c r="F1" s="1" t="str">
        <f>IFERROR(__xludf.DUMMYFUNCTION("""COMPUTED_VALUE"""),"Volume")</f>
        <v>Volume</v>
      </c>
    </row>
    <row r="2">
      <c r="A2" s="2">
        <f>IFERROR(__xludf.DUMMYFUNCTION("""COMPUTED_VALUE"""),44119.64583333333)</f>
        <v>44119.64583</v>
      </c>
      <c r="B2" s="1">
        <f>IFERROR(__xludf.DUMMYFUNCTION("""COMPUTED_VALUE"""),266821.7)</f>
        <v>266821.7</v>
      </c>
      <c r="C2" s="1">
        <f>IFERROR(__xludf.DUMMYFUNCTION("""COMPUTED_VALUE"""),346868.21)</f>
        <v>346868.21</v>
      </c>
      <c r="D2" s="1">
        <f>IFERROR(__xludf.DUMMYFUNCTION("""COMPUTED_VALUE"""),250515.93)</f>
        <v>250515.93</v>
      </c>
      <c r="E2" s="1">
        <f>IFERROR(__xludf.DUMMYFUNCTION("""COMPUTED_VALUE"""),254962.96)</f>
        <v>254962.96</v>
      </c>
      <c r="F2" s="1">
        <f>IFERROR(__xludf.DUMMYFUNCTION("""COMPUTED_VALUE"""),6557212.0)</f>
        <v>6557212</v>
      </c>
    </row>
    <row r="3">
      <c r="A3" s="2">
        <f>IFERROR(__xludf.DUMMYFUNCTION("""COMPUTED_VALUE"""),44120.64583333333)</f>
        <v>44120.64583</v>
      </c>
      <c r="B3" s="1">
        <f>IFERROR(__xludf.DUMMYFUNCTION("""COMPUTED_VALUE"""),250021.82)</f>
        <v>250021.82</v>
      </c>
      <c r="C3" s="1">
        <f>IFERROR(__xludf.DUMMYFUNCTION("""COMPUTED_VALUE"""),250021.82)</f>
        <v>250021.82</v>
      </c>
      <c r="D3" s="1">
        <f>IFERROR(__xludf.DUMMYFUNCTION("""COMPUTED_VALUE"""),196657.48)</f>
        <v>196657.48</v>
      </c>
      <c r="E3" s="1">
        <f>IFERROR(__xludf.DUMMYFUNCTION("""COMPUTED_VALUE"""),198139.82)</f>
        <v>198139.82</v>
      </c>
      <c r="F3" s="1">
        <f>IFERROR(__xludf.DUMMYFUNCTION("""COMPUTED_VALUE"""),4504395.0)</f>
        <v>4504395</v>
      </c>
    </row>
    <row r="4">
      <c r="A4" s="2">
        <f>IFERROR(__xludf.DUMMYFUNCTION("""COMPUTED_VALUE"""),44123.64583333333)</f>
        <v>44123.64583</v>
      </c>
      <c r="B4" s="1">
        <f>IFERROR(__xludf.DUMMYFUNCTION("""COMPUTED_VALUE"""),196163.36)</f>
        <v>196163.36</v>
      </c>
      <c r="C4" s="1">
        <f>IFERROR(__xludf.DUMMYFUNCTION("""COMPUTED_VALUE"""),200116.28)</f>
        <v>200116.28</v>
      </c>
      <c r="D4" s="1">
        <f>IFERROR(__xludf.DUMMYFUNCTION("""COMPUTED_VALUE"""),184798.73)</f>
        <v>184798.73</v>
      </c>
      <c r="E4" s="1">
        <f>IFERROR(__xludf.DUMMYFUNCTION("""COMPUTED_VALUE"""),186775.19)</f>
        <v>186775.19</v>
      </c>
      <c r="F4" s="1">
        <f>IFERROR(__xludf.DUMMYFUNCTION("""COMPUTED_VALUE"""),1977996.0)</f>
        <v>1977996</v>
      </c>
    </row>
    <row r="5">
      <c r="A5" s="2">
        <f>IFERROR(__xludf.DUMMYFUNCTION("""COMPUTED_VALUE"""),44124.64583333333)</f>
        <v>44124.64583</v>
      </c>
      <c r="B5" s="1">
        <f>IFERROR(__xludf.DUMMYFUNCTION("""COMPUTED_VALUE"""),187763.42)</f>
        <v>187763.42</v>
      </c>
      <c r="C5" s="1">
        <f>IFERROR(__xludf.DUMMYFUNCTION("""COMPUTED_VALUE"""),191222.22)</f>
        <v>191222.22</v>
      </c>
      <c r="D5" s="1">
        <f>IFERROR(__xludf.DUMMYFUNCTION("""COMPUTED_VALUE"""),173928.22)</f>
        <v>173928.22</v>
      </c>
      <c r="E5" s="1">
        <f>IFERROR(__xludf.DUMMYFUNCTION("""COMPUTED_VALUE"""),180351.71)</f>
        <v>180351.71</v>
      </c>
      <c r="F5" s="1">
        <f>IFERROR(__xludf.DUMMYFUNCTION("""COMPUTED_VALUE"""),1811616.0)</f>
        <v>1811616</v>
      </c>
    </row>
    <row r="6">
      <c r="A6" s="2">
        <f>IFERROR(__xludf.DUMMYFUNCTION("""COMPUTED_VALUE"""),44125.64583333333)</f>
        <v>44125.64583</v>
      </c>
      <c r="B6" s="1">
        <f>IFERROR(__xludf.DUMMYFUNCTION("""COMPUTED_VALUE"""),178375.25)</f>
        <v>178375.25</v>
      </c>
      <c r="C6" s="1">
        <f>IFERROR(__xludf.DUMMYFUNCTION("""COMPUTED_VALUE"""),183316.39)</f>
        <v>183316.39</v>
      </c>
      <c r="D6" s="1">
        <f>IFERROR(__xludf.DUMMYFUNCTION("""COMPUTED_VALUE"""),174916.45)</f>
        <v>174916.45</v>
      </c>
      <c r="E6" s="1">
        <f>IFERROR(__xludf.DUMMYFUNCTION("""COMPUTED_VALUE"""),176892.91)</f>
        <v>176892.91</v>
      </c>
      <c r="F6" s="1">
        <f>IFERROR(__xludf.DUMMYFUNCTION("""COMPUTED_VALUE"""),1658643.0)</f>
        <v>1658643</v>
      </c>
    </row>
    <row r="7">
      <c r="A7" s="2">
        <f>IFERROR(__xludf.DUMMYFUNCTION("""COMPUTED_VALUE"""),44126.64583333333)</f>
        <v>44126.64583</v>
      </c>
      <c r="B7" s="1">
        <f>IFERROR(__xludf.DUMMYFUNCTION("""COMPUTED_VALUE"""),174422.33)</f>
        <v>174422.33</v>
      </c>
      <c r="C7" s="1">
        <f>IFERROR(__xludf.DUMMYFUNCTION("""COMPUTED_VALUE"""),182822.28)</f>
        <v>182822.28</v>
      </c>
      <c r="D7" s="1">
        <f>IFERROR(__xludf.DUMMYFUNCTION("""COMPUTED_VALUE"""),173434.11)</f>
        <v>173434.11</v>
      </c>
      <c r="E7" s="1">
        <f>IFERROR(__xludf.DUMMYFUNCTION("""COMPUTED_VALUE"""),177881.13)</f>
        <v>177881.13</v>
      </c>
      <c r="F7" s="1">
        <f>IFERROR(__xludf.DUMMYFUNCTION("""COMPUTED_VALUE"""),1193994.0)</f>
        <v>1193994</v>
      </c>
    </row>
    <row r="8">
      <c r="A8" s="2">
        <f>IFERROR(__xludf.DUMMYFUNCTION("""COMPUTED_VALUE"""),44127.64583333333)</f>
        <v>44127.64583</v>
      </c>
      <c r="B8" s="1">
        <f>IFERROR(__xludf.DUMMYFUNCTION("""COMPUTED_VALUE"""),180845.82)</f>
        <v>180845.82</v>
      </c>
      <c r="C8" s="1">
        <f>IFERROR(__xludf.DUMMYFUNCTION("""COMPUTED_VALUE"""),181834.05)</f>
        <v>181834.05</v>
      </c>
      <c r="D8" s="1">
        <f>IFERROR(__xludf.DUMMYFUNCTION("""COMPUTED_VALUE"""),169481.19)</f>
        <v>169481.19</v>
      </c>
      <c r="E8" s="1">
        <f>IFERROR(__xludf.DUMMYFUNCTION("""COMPUTED_VALUE"""),170469.42)</f>
        <v>170469.42</v>
      </c>
      <c r="F8" s="1">
        <f>IFERROR(__xludf.DUMMYFUNCTION("""COMPUTED_VALUE"""),905547.0)</f>
        <v>905547</v>
      </c>
    </row>
    <row r="9">
      <c r="A9" s="2">
        <f>IFERROR(__xludf.DUMMYFUNCTION("""COMPUTED_VALUE"""),44130.64583333333)</f>
        <v>44130.64583</v>
      </c>
      <c r="B9" s="1">
        <f>IFERROR(__xludf.DUMMYFUNCTION("""COMPUTED_VALUE"""),170963.54)</f>
        <v>170963.54</v>
      </c>
      <c r="C9" s="1">
        <f>IFERROR(__xludf.DUMMYFUNCTION("""COMPUTED_VALUE"""),171457.65)</f>
        <v>171457.65</v>
      </c>
      <c r="D9" s="1">
        <f>IFERROR(__xludf.DUMMYFUNCTION("""COMPUTED_VALUE"""),154163.65)</f>
        <v>154163.65</v>
      </c>
      <c r="E9" s="1">
        <f>IFERROR(__xludf.DUMMYFUNCTION("""COMPUTED_VALUE"""),154163.65)</f>
        <v>154163.65</v>
      </c>
      <c r="F9" s="1">
        <f>IFERROR(__xludf.DUMMYFUNCTION("""COMPUTED_VALUE"""),987951.0)</f>
        <v>987951</v>
      </c>
    </row>
    <row r="10">
      <c r="A10" s="2">
        <f>IFERROR(__xludf.DUMMYFUNCTION("""COMPUTED_VALUE"""),44131.64583333333)</f>
        <v>44131.64583</v>
      </c>
      <c r="B10" s="1">
        <f>IFERROR(__xludf.DUMMYFUNCTION("""COMPUTED_VALUE"""),152681.31)</f>
        <v>152681.31</v>
      </c>
      <c r="C10" s="1">
        <f>IFERROR(__xludf.DUMMYFUNCTION("""COMPUTED_VALUE"""),164045.94)</f>
        <v>164045.94</v>
      </c>
      <c r="D10" s="1">
        <f>IFERROR(__xludf.DUMMYFUNCTION("""COMPUTED_VALUE"""),150704.85)</f>
        <v>150704.85</v>
      </c>
      <c r="E10" s="1">
        <f>IFERROR(__xludf.DUMMYFUNCTION("""COMPUTED_VALUE"""),160587.14)</f>
        <v>160587.14</v>
      </c>
      <c r="F10" s="1">
        <f>IFERROR(__xludf.DUMMYFUNCTION("""COMPUTED_VALUE"""),1118487.0)</f>
        <v>1118487</v>
      </c>
    </row>
    <row r="11">
      <c r="A11" s="2">
        <f>IFERROR(__xludf.DUMMYFUNCTION("""COMPUTED_VALUE"""),44132.64583333333)</f>
        <v>44132.64583</v>
      </c>
      <c r="B11" s="1">
        <f>IFERROR(__xludf.DUMMYFUNCTION("""COMPUTED_VALUE"""),159598.91)</f>
        <v>159598.91</v>
      </c>
      <c r="C11" s="1">
        <f>IFERROR(__xludf.DUMMYFUNCTION("""COMPUTED_VALUE"""),161575.36)</f>
        <v>161575.36</v>
      </c>
      <c r="D11" s="1">
        <f>IFERROR(__xludf.DUMMYFUNCTION("""COMPUTED_VALUE"""),155645.99)</f>
        <v>155645.99</v>
      </c>
      <c r="E11" s="1">
        <f>IFERROR(__xludf.DUMMYFUNCTION("""COMPUTED_VALUE"""),156634.22)</f>
        <v>156634.22</v>
      </c>
      <c r="F11" s="1">
        <f>IFERROR(__xludf.DUMMYFUNCTION("""COMPUTED_VALUE"""),581195.0)</f>
        <v>581195</v>
      </c>
    </row>
    <row r="12">
      <c r="A12" s="2">
        <f>IFERROR(__xludf.DUMMYFUNCTION("""COMPUTED_VALUE"""),44133.64583333333)</f>
        <v>44133.64583</v>
      </c>
      <c r="B12" s="1">
        <f>IFERROR(__xludf.DUMMYFUNCTION("""COMPUTED_VALUE"""),153669.54)</f>
        <v>153669.54</v>
      </c>
      <c r="C12" s="1">
        <f>IFERROR(__xludf.DUMMYFUNCTION("""COMPUTED_VALUE"""),159598.91)</f>
        <v>159598.91</v>
      </c>
      <c r="D12" s="1">
        <f>IFERROR(__xludf.DUMMYFUNCTION("""COMPUTED_VALUE"""),152681.31)</f>
        <v>152681.31</v>
      </c>
      <c r="E12" s="1">
        <f>IFERROR(__xludf.DUMMYFUNCTION("""COMPUTED_VALUE"""),155151.88)</f>
        <v>155151.88</v>
      </c>
      <c r="F12" s="1">
        <f>IFERROR(__xludf.DUMMYFUNCTION("""COMPUTED_VALUE"""),518248.0)</f>
        <v>518248</v>
      </c>
    </row>
    <row r="13">
      <c r="A13" s="2">
        <f>IFERROR(__xludf.DUMMYFUNCTION("""COMPUTED_VALUE"""),44134.64583333333)</f>
        <v>44134.64583</v>
      </c>
      <c r="B13" s="1">
        <f>IFERROR(__xludf.DUMMYFUNCTION("""COMPUTED_VALUE"""),147246.05)</f>
        <v>147246.05</v>
      </c>
      <c r="C13" s="1">
        <f>IFERROR(__xludf.DUMMYFUNCTION("""COMPUTED_VALUE"""),149716.62)</f>
        <v>149716.62</v>
      </c>
      <c r="D13" s="1">
        <f>IFERROR(__xludf.DUMMYFUNCTION("""COMPUTED_VALUE"""),140328.45)</f>
        <v>140328.45</v>
      </c>
      <c r="E13" s="1">
        <f>IFERROR(__xludf.DUMMYFUNCTION("""COMPUTED_VALUE"""),140328.45)</f>
        <v>140328.45</v>
      </c>
      <c r="F13" s="1">
        <f>IFERROR(__xludf.DUMMYFUNCTION("""COMPUTED_VALUE"""),1142310.0)</f>
        <v>1142310</v>
      </c>
    </row>
    <row r="14">
      <c r="A14" s="2">
        <f>IFERROR(__xludf.DUMMYFUNCTION("""COMPUTED_VALUE"""),44137.64583333333)</f>
        <v>44137.64583</v>
      </c>
      <c r="B14" s="1">
        <f>IFERROR(__xludf.DUMMYFUNCTION("""COMPUTED_VALUE"""),140822.57)</f>
        <v>140822.57</v>
      </c>
      <c r="C14" s="1">
        <f>IFERROR(__xludf.DUMMYFUNCTION("""COMPUTED_VALUE"""),144775.48)</f>
        <v>144775.48</v>
      </c>
      <c r="D14" s="1">
        <f>IFERROR(__xludf.DUMMYFUNCTION("""COMPUTED_VALUE"""),139340.22)</f>
        <v>139340.22</v>
      </c>
      <c r="E14" s="1">
        <f>IFERROR(__xludf.DUMMYFUNCTION("""COMPUTED_VALUE"""),141810.79)</f>
        <v>141810.79</v>
      </c>
      <c r="F14" s="1">
        <f>IFERROR(__xludf.DUMMYFUNCTION("""COMPUTED_VALUE"""),412881.0)</f>
        <v>412881</v>
      </c>
    </row>
    <row r="15">
      <c r="A15" s="2">
        <f>IFERROR(__xludf.DUMMYFUNCTION("""COMPUTED_VALUE"""),44138.64583333333)</f>
        <v>44138.64583</v>
      </c>
      <c r="B15" s="1">
        <f>IFERROR(__xludf.DUMMYFUNCTION("""COMPUTED_VALUE"""),142799.02)</f>
        <v>142799.02</v>
      </c>
      <c r="C15" s="1">
        <f>IFERROR(__xludf.DUMMYFUNCTION("""COMPUTED_VALUE"""),150210.74)</f>
        <v>150210.74</v>
      </c>
      <c r="D15" s="1">
        <f>IFERROR(__xludf.DUMMYFUNCTION("""COMPUTED_VALUE"""),142799.02)</f>
        <v>142799.02</v>
      </c>
      <c r="E15" s="1">
        <f>IFERROR(__xludf.DUMMYFUNCTION("""COMPUTED_VALUE"""),150210.74)</f>
        <v>150210.74</v>
      </c>
      <c r="F15" s="1">
        <f>IFERROR(__xludf.DUMMYFUNCTION("""COMPUTED_VALUE"""),689435.0)</f>
        <v>689435</v>
      </c>
    </row>
    <row r="16">
      <c r="A16" s="2">
        <f>IFERROR(__xludf.DUMMYFUNCTION("""COMPUTED_VALUE"""),44139.64583333333)</f>
        <v>44139.64583</v>
      </c>
      <c r="B16" s="1">
        <f>IFERROR(__xludf.DUMMYFUNCTION("""COMPUTED_VALUE"""),151693.08)</f>
        <v>151693.08</v>
      </c>
      <c r="C16" s="1">
        <f>IFERROR(__xludf.DUMMYFUNCTION("""COMPUTED_VALUE"""),151693.08)</f>
        <v>151693.08</v>
      </c>
      <c r="D16" s="1">
        <f>IFERROR(__xludf.DUMMYFUNCTION("""COMPUTED_VALUE"""),145269.59)</f>
        <v>145269.59</v>
      </c>
      <c r="E16" s="1">
        <f>IFERROR(__xludf.DUMMYFUNCTION("""COMPUTED_VALUE"""),147246.05)</f>
        <v>147246.05</v>
      </c>
      <c r="F16" s="1">
        <f>IFERROR(__xludf.DUMMYFUNCTION("""COMPUTED_VALUE"""),329773.0)</f>
        <v>329773</v>
      </c>
    </row>
    <row r="17">
      <c r="A17" s="2">
        <f>IFERROR(__xludf.DUMMYFUNCTION("""COMPUTED_VALUE"""),44140.64583333333)</f>
        <v>44140.64583</v>
      </c>
      <c r="B17" s="1">
        <f>IFERROR(__xludf.DUMMYFUNCTION("""COMPUTED_VALUE"""),148728.39)</f>
        <v>148728.39</v>
      </c>
      <c r="C17" s="1">
        <f>IFERROR(__xludf.DUMMYFUNCTION("""COMPUTED_VALUE"""),170963.54)</f>
        <v>170963.54</v>
      </c>
      <c r="D17" s="1">
        <f>IFERROR(__xludf.DUMMYFUNCTION("""COMPUTED_VALUE"""),148234.28)</f>
        <v>148234.28</v>
      </c>
      <c r="E17" s="1">
        <f>IFERROR(__xludf.DUMMYFUNCTION("""COMPUTED_VALUE"""),162069.48)</f>
        <v>162069.48</v>
      </c>
      <c r="F17" s="1">
        <f>IFERROR(__xludf.DUMMYFUNCTION("""COMPUTED_VALUE"""),1565701.0)</f>
        <v>1565701</v>
      </c>
    </row>
    <row r="18">
      <c r="A18" s="2">
        <f>IFERROR(__xludf.DUMMYFUNCTION("""COMPUTED_VALUE"""),44141.64583333333)</f>
        <v>44141.64583</v>
      </c>
      <c r="B18" s="1">
        <f>IFERROR(__xludf.DUMMYFUNCTION("""COMPUTED_VALUE"""),162563.59)</f>
        <v>162563.59</v>
      </c>
      <c r="C18" s="1">
        <f>IFERROR(__xludf.DUMMYFUNCTION("""COMPUTED_VALUE"""),164045.94)</f>
        <v>164045.94</v>
      </c>
      <c r="D18" s="1">
        <f>IFERROR(__xludf.DUMMYFUNCTION("""COMPUTED_VALUE"""),157622.45)</f>
        <v>157622.45</v>
      </c>
      <c r="E18" s="1">
        <f>IFERROR(__xludf.DUMMYFUNCTION("""COMPUTED_VALUE"""),160093.02)</f>
        <v>160093.02</v>
      </c>
      <c r="F18" s="1">
        <f>IFERROR(__xludf.DUMMYFUNCTION("""COMPUTED_VALUE"""),413106.0)</f>
        <v>413106</v>
      </c>
    </row>
    <row r="19">
      <c r="A19" s="2">
        <f>IFERROR(__xludf.DUMMYFUNCTION("""COMPUTED_VALUE"""),44144.64583333333)</f>
        <v>44144.64583</v>
      </c>
      <c r="B19" s="1">
        <f>IFERROR(__xludf.DUMMYFUNCTION("""COMPUTED_VALUE"""),162069.48)</f>
        <v>162069.48</v>
      </c>
      <c r="C19" s="1">
        <f>IFERROR(__xludf.DUMMYFUNCTION("""COMPUTED_VALUE"""),167504.74)</f>
        <v>167504.74</v>
      </c>
      <c r="D19" s="1">
        <f>IFERROR(__xludf.DUMMYFUNCTION("""COMPUTED_VALUE"""),159104.79)</f>
        <v>159104.79</v>
      </c>
      <c r="E19" s="1">
        <f>IFERROR(__xludf.DUMMYFUNCTION("""COMPUTED_VALUE"""),161081.25)</f>
        <v>161081.25</v>
      </c>
      <c r="F19" s="1">
        <f>IFERROR(__xludf.DUMMYFUNCTION("""COMPUTED_VALUE"""),429226.0)</f>
        <v>429226</v>
      </c>
    </row>
    <row r="20">
      <c r="A20" s="2">
        <f>IFERROR(__xludf.DUMMYFUNCTION("""COMPUTED_VALUE"""),44145.64583333333)</f>
        <v>44145.64583</v>
      </c>
      <c r="B20" s="1">
        <f>IFERROR(__xludf.DUMMYFUNCTION("""COMPUTED_VALUE"""),166516.51)</f>
        <v>166516.51</v>
      </c>
      <c r="C20" s="1">
        <f>IFERROR(__xludf.DUMMYFUNCTION("""COMPUTED_VALUE"""),169481.19)</f>
        <v>169481.19</v>
      </c>
      <c r="D20" s="1">
        <f>IFERROR(__xludf.DUMMYFUNCTION("""COMPUTED_VALUE"""),164540.05)</f>
        <v>164540.05</v>
      </c>
      <c r="E20" s="1">
        <f>IFERROR(__xludf.DUMMYFUNCTION("""COMPUTED_VALUE"""),166022.39)</f>
        <v>166022.39</v>
      </c>
      <c r="F20" s="1">
        <f>IFERROR(__xludf.DUMMYFUNCTION("""COMPUTED_VALUE"""),491183.0)</f>
        <v>491183</v>
      </c>
    </row>
    <row r="21">
      <c r="A21" s="2">
        <f>IFERROR(__xludf.DUMMYFUNCTION("""COMPUTED_VALUE"""),44146.64583333333)</f>
        <v>44146.64583</v>
      </c>
      <c r="B21" s="1">
        <f>IFERROR(__xludf.DUMMYFUNCTION("""COMPUTED_VALUE"""),168492.96)</f>
        <v>168492.96</v>
      </c>
      <c r="C21" s="1">
        <f>IFERROR(__xludf.DUMMYFUNCTION("""COMPUTED_VALUE"""),169975.31)</f>
        <v>169975.31</v>
      </c>
      <c r="D21" s="1">
        <f>IFERROR(__xludf.DUMMYFUNCTION("""COMPUTED_VALUE"""),161081.25)</f>
        <v>161081.25</v>
      </c>
      <c r="E21" s="1">
        <f>IFERROR(__xludf.DUMMYFUNCTION("""COMPUTED_VALUE"""),162069.48)</f>
        <v>162069.48</v>
      </c>
      <c r="F21" s="1">
        <f>IFERROR(__xludf.DUMMYFUNCTION("""COMPUTED_VALUE"""),295999.0)</f>
        <v>295999</v>
      </c>
    </row>
    <row r="22">
      <c r="A22" s="2">
        <f>IFERROR(__xludf.DUMMYFUNCTION("""COMPUTED_VALUE"""),44147.64583333333)</f>
        <v>44147.64583</v>
      </c>
      <c r="B22" s="1">
        <f>IFERROR(__xludf.DUMMYFUNCTION("""COMPUTED_VALUE"""),162069.48)</f>
        <v>162069.48</v>
      </c>
      <c r="C22" s="1">
        <f>IFERROR(__xludf.DUMMYFUNCTION("""COMPUTED_VALUE"""),162069.48)</f>
        <v>162069.48</v>
      </c>
      <c r="D22" s="1">
        <f>IFERROR(__xludf.DUMMYFUNCTION("""COMPUTED_VALUE"""),154163.65)</f>
        <v>154163.65</v>
      </c>
      <c r="E22" s="1">
        <f>IFERROR(__xludf.DUMMYFUNCTION("""COMPUTED_VALUE"""),155645.99)</f>
        <v>155645.99</v>
      </c>
      <c r="F22" s="1">
        <f>IFERROR(__xludf.DUMMYFUNCTION("""COMPUTED_VALUE"""),326268.0)</f>
        <v>326268</v>
      </c>
    </row>
    <row r="23">
      <c r="A23" s="2">
        <f>IFERROR(__xludf.DUMMYFUNCTION("""COMPUTED_VALUE"""),44148.64583333333)</f>
        <v>44148.64583</v>
      </c>
      <c r="B23" s="1">
        <f>IFERROR(__xludf.DUMMYFUNCTION("""COMPUTED_VALUE"""),154657.76)</f>
        <v>154657.76</v>
      </c>
      <c r="C23" s="1">
        <f>IFERROR(__xludf.DUMMYFUNCTION("""COMPUTED_VALUE"""),160587.14)</f>
        <v>160587.14</v>
      </c>
      <c r="D23" s="1">
        <f>IFERROR(__xludf.DUMMYFUNCTION("""COMPUTED_VALUE"""),154163.65)</f>
        <v>154163.65</v>
      </c>
      <c r="E23" s="1">
        <f>IFERROR(__xludf.DUMMYFUNCTION("""COMPUTED_VALUE"""),158116.56)</f>
        <v>158116.56</v>
      </c>
      <c r="F23" s="1">
        <f>IFERROR(__xludf.DUMMYFUNCTION("""COMPUTED_VALUE"""),224605.0)</f>
        <v>224605</v>
      </c>
    </row>
    <row r="24">
      <c r="A24" s="2">
        <f>IFERROR(__xludf.DUMMYFUNCTION("""COMPUTED_VALUE"""),44151.64583333333)</f>
        <v>44151.64583</v>
      </c>
      <c r="B24" s="1">
        <f>IFERROR(__xludf.DUMMYFUNCTION("""COMPUTED_VALUE"""),153669.54)</f>
        <v>153669.54</v>
      </c>
      <c r="C24" s="1">
        <f>IFERROR(__xludf.DUMMYFUNCTION("""COMPUTED_VALUE"""),169975.31)</f>
        <v>169975.31</v>
      </c>
      <c r="D24" s="1">
        <f>IFERROR(__xludf.DUMMYFUNCTION("""COMPUTED_VALUE"""),152681.31)</f>
        <v>152681.31</v>
      </c>
      <c r="E24" s="1">
        <f>IFERROR(__xludf.DUMMYFUNCTION("""COMPUTED_VALUE"""),169481.19)</f>
        <v>169481.19</v>
      </c>
      <c r="F24" s="1">
        <f>IFERROR(__xludf.DUMMYFUNCTION("""COMPUTED_VALUE"""),1162127.0)</f>
        <v>1162127</v>
      </c>
    </row>
    <row r="25">
      <c r="A25" s="2">
        <f>IFERROR(__xludf.DUMMYFUNCTION("""COMPUTED_VALUE"""),44152.64583333333)</f>
        <v>44152.64583</v>
      </c>
      <c r="B25" s="1">
        <f>IFERROR(__xludf.DUMMYFUNCTION("""COMPUTED_VALUE"""),167010.62)</f>
        <v>167010.62</v>
      </c>
      <c r="C25" s="1">
        <f>IFERROR(__xludf.DUMMYFUNCTION("""COMPUTED_VALUE"""),180845.82)</f>
        <v>180845.82</v>
      </c>
      <c r="D25" s="1">
        <f>IFERROR(__xludf.DUMMYFUNCTION("""COMPUTED_VALUE"""),163551.82)</f>
        <v>163551.82</v>
      </c>
      <c r="E25" s="1">
        <f>IFERROR(__xludf.DUMMYFUNCTION("""COMPUTED_VALUE"""),177387.02)</f>
        <v>177387.02</v>
      </c>
      <c r="F25" s="1">
        <f>IFERROR(__xludf.DUMMYFUNCTION("""COMPUTED_VALUE"""),925185.0)</f>
        <v>925185</v>
      </c>
    </row>
    <row r="26">
      <c r="A26" s="2">
        <f>IFERROR(__xludf.DUMMYFUNCTION("""COMPUTED_VALUE"""),44153.64583333333)</f>
        <v>44153.64583</v>
      </c>
      <c r="B26" s="1">
        <f>IFERROR(__xludf.DUMMYFUNCTION("""COMPUTED_VALUE"""),179363.48)</f>
        <v>179363.48</v>
      </c>
      <c r="C26" s="1">
        <f>IFERROR(__xludf.DUMMYFUNCTION("""COMPUTED_VALUE"""),183316.39)</f>
        <v>183316.39</v>
      </c>
      <c r="D26" s="1">
        <f>IFERROR(__xludf.DUMMYFUNCTION("""COMPUTED_VALUE"""),175904.68)</f>
        <v>175904.68</v>
      </c>
      <c r="E26" s="1">
        <f>IFERROR(__xludf.DUMMYFUNCTION("""COMPUTED_VALUE"""),179363.48)</f>
        <v>179363.48</v>
      </c>
      <c r="F26" s="1">
        <f>IFERROR(__xludf.DUMMYFUNCTION("""COMPUTED_VALUE"""),418979.0)</f>
        <v>418979</v>
      </c>
    </row>
    <row r="27">
      <c r="A27" s="2">
        <f>IFERROR(__xludf.DUMMYFUNCTION("""COMPUTED_VALUE"""),44154.64583333333)</f>
        <v>44154.64583</v>
      </c>
      <c r="B27" s="1">
        <f>IFERROR(__xludf.DUMMYFUNCTION("""COMPUTED_VALUE"""),179363.48)</f>
        <v>179363.48</v>
      </c>
      <c r="C27" s="1">
        <f>IFERROR(__xludf.DUMMYFUNCTION("""COMPUTED_VALUE"""),180351.71)</f>
        <v>180351.71</v>
      </c>
      <c r="D27" s="1">
        <f>IFERROR(__xludf.DUMMYFUNCTION("""COMPUTED_VALUE"""),173928.22)</f>
        <v>173928.22</v>
      </c>
      <c r="E27" s="1">
        <f>IFERROR(__xludf.DUMMYFUNCTION("""COMPUTED_VALUE"""),177881.13)</f>
        <v>177881.13</v>
      </c>
      <c r="F27" s="1">
        <f>IFERROR(__xludf.DUMMYFUNCTION("""COMPUTED_VALUE"""),287615.0)</f>
        <v>287615</v>
      </c>
    </row>
    <row r="28">
      <c r="A28" s="2">
        <f>IFERROR(__xludf.DUMMYFUNCTION("""COMPUTED_VALUE"""),44155.64583333333)</f>
        <v>44155.64583</v>
      </c>
      <c r="B28" s="1">
        <f>IFERROR(__xludf.DUMMYFUNCTION("""COMPUTED_VALUE"""),179857.59)</f>
        <v>179857.59</v>
      </c>
      <c r="C28" s="1">
        <f>IFERROR(__xludf.DUMMYFUNCTION("""COMPUTED_VALUE"""),190728.11)</f>
        <v>190728.11</v>
      </c>
      <c r="D28" s="1">
        <f>IFERROR(__xludf.DUMMYFUNCTION("""COMPUTED_VALUE"""),175904.68)</f>
        <v>175904.68</v>
      </c>
      <c r="E28" s="1">
        <f>IFERROR(__xludf.DUMMYFUNCTION("""COMPUTED_VALUE"""),182328.16)</f>
        <v>182328.16</v>
      </c>
      <c r="F28" s="1">
        <f>IFERROR(__xludf.DUMMYFUNCTION("""COMPUTED_VALUE"""),822190.0)</f>
        <v>822190</v>
      </c>
    </row>
    <row r="29">
      <c r="A29" s="2">
        <f>IFERROR(__xludf.DUMMYFUNCTION("""COMPUTED_VALUE"""),44158.64583333333)</f>
        <v>44158.64583</v>
      </c>
      <c r="B29" s="1">
        <f>IFERROR(__xludf.DUMMYFUNCTION("""COMPUTED_VALUE"""),182822.28)</f>
        <v>182822.28</v>
      </c>
      <c r="C29" s="1">
        <f>IFERROR(__xludf.DUMMYFUNCTION("""COMPUTED_VALUE"""),183810.51)</f>
        <v>183810.51</v>
      </c>
      <c r="D29" s="1">
        <f>IFERROR(__xludf.DUMMYFUNCTION("""COMPUTED_VALUE"""),175904.68)</f>
        <v>175904.68</v>
      </c>
      <c r="E29" s="1">
        <f>IFERROR(__xludf.DUMMYFUNCTION("""COMPUTED_VALUE"""),177881.13)</f>
        <v>177881.13</v>
      </c>
      <c r="F29" s="1">
        <f>IFERROR(__xludf.DUMMYFUNCTION("""COMPUTED_VALUE"""),404421.0)</f>
        <v>404421</v>
      </c>
    </row>
    <row r="30">
      <c r="A30" s="2">
        <f>IFERROR(__xludf.DUMMYFUNCTION("""COMPUTED_VALUE"""),44159.64583333333)</f>
        <v>44159.64583</v>
      </c>
      <c r="B30" s="1">
        <f>IFERROR(__xludf.DUMMYFUNCTION("""COMPUTED_VALUE"""),178869.36)</f>
        <v>178869.36</v>
      </c>
      <c r="C30" s="1">
        <f>IFERROR(__xludf.DUMMYFUNCTION("""COMPUTED_VALUE"""),179363.48)</f>
        <v>179363.48</v>
      </c>
      <c r="D30" s="1">
        <f>IFERROR(__xludf.DUMMYFUNCTION("""COMPUTED_VALUE"""),171951.76)</f>
        <v>171951.76</v>
      </c>
      <c r="E30" s="1">
        <f>IFERROR(__xludf.DUMMYFUNCTION("""COMPUTED_VALUE"""),178869.36)</f>
        <v>178869.36</v>
      </c>
      <c r="F30" s="1">
        <f>IFERROR(__xludf.DUMMYFUNCTION("""COMPUTED_VALUE"""),387623.0)</f>
        <v>387623</v>
      </c>
    </row>
    <row r="31">
      <c r="A31" s="2">
        <f>IFERROR(__xludf.DUMMYFUNCTION("""COMPUTED_VALUE"""),44160.64583333333)</f>
        <v>44160.64583</v>
      </c>
      <c r="B31" s="1">
        <f>IFERROR(__xludf.DUMMYFUNCTION("""COMPUTED_VALUE"""),181339.93)</f>
        <v>181339.93</v>
      </c>
      <c r="C31" s="1">
        <f>IFERROR(__xludf.DUMMYFUNCTION("""COMPUTED_VALUE"""),182328.16)</f>
        <v>182328.16</v>
      </c>
      <c r="D31" s="1">
        <f>IFERROR(__xludf.DUMMYFUNCTION("""COMPUTED_VALUE"""),170469.42)</f>
        <v>170469.42</v>
      </c>
      <c r="E31" s="1">
        <f>IFERROR(__xludf.DUMMYFUNCTION("""COMPUTED_VALUE"""),171951.76)</f>
        <v>171951.76</v>
      </c>
      <c r="F31" s="1">
        <f>IFERROR(__xludf.DUMMYFUNCTION("""COMPUTED_VALUE"""),441052.0)</f>
        <v>441052</v>
      </c>
    </row>
    <row r="32">
      <c r="A32" s="2">
        <f>IFERROR(__xludf.DUMMYFUNCTION("""COMPUTED_VALUE"""),44161.64583333333)</f>
        <v>44161.64583</v>
      </c>
      <c r="B32" s="1">
        <f>IFERROR(__xludf.DUMMYFUNCTION("""COMPUTED_VALUE"""),174916.45)</f>
        <v>174916.45</v>
      </c>
      <c r="C32" s="1">
        <f>IFERROR(__xludf.DUMMYFUNCTION("""COMPUTED_VALUE"""),179363.48)</f>
        <v>179363.48</v>
      </c>
      <c r="D32" s="1">
        <f>IFERROR(__xludf.DUMMYFUNCTION("""COMPUTED_VALUE"""),172939.99)</f>
        <v>172939.99</v>
      </c>
      <c r="E32" s="1">
        <f>IFERROR(__xludf.DUMMYFUNCTION("""COMPUTED_VALUE"""),173928.22)</f>
        <v>173928.22</v>
      </c>
      <c r="F32" s="1">
        <f>IFERROR(__xludf.DUMMYFUNCTION("""COMPUTED_VALUE"""),343663.0)</f>
        <v>343663</v>
      </c>
    </row>
    <row r="33">
      <c r="A33" s="2">
        <f>IFERROR(__xludf.DUMMYFUNCTION("""COMPUTED_VALUE"""),44162.64583333333)</f>
        <v>44162.64583</v>
      </c>
      <c r="B33" s="1">
        <f>IFERROR(__xludf.DUMMYFUNCTION("""COMPUTED_VALUE"""),175904.68)</f>
        <v>175904.68</v>
      </c>
      <c r="C33" s="1">
        <f>IFERROR(__xludf.DUMMYFUNCTION("""COMPUTED_VALUE"""),176398.79)</f>
        <v>176398.79</v>
      </c>
      <c r="D33" s="1">
        <f>IFERROR(__xludf.DUMMYFUNCTION("""COMPUTED_VALUE"""),172939.99)</f>
        <v>172939.99</v>
      </c>
      <c r="E33" s="1">
        <f>IFERROR(__xludf.DUMMYFUNCTION("""COMPUTED_VALUE"""),175904.68)</f>
        <v>175904.68</v>
      </c>
      <c r="F33" s="1">
        <f>IFERROR(__xludf.DUMMYFUNCTION("""COMPUTED_VALUE"""),128351.0)</f>
        <v>128351</v>
      </c>
    </row>
    <row r="34">
      <c r="A34" s="2">
        <f>IFERROR(__xludf.DUMMYFUNCTION("""COMPUTED_VALUE"""),44165.64583333333)</f>
        <v>44165.64583</v>
      </c>
      <c r="B34" s="1">
        <f>IFERROR(__xludf.DUMMYFUNCTION("""COMPUTED_VALUE"""),175904.68)</f>
        <v>175904.68</v>
      </c>
      <c r="C34" s="1">
        <f>IFERROR(__xludf.DUMMYFUNCTION("""COMPUTED_VALUE"""),178869.36)</f>
        <v>178869.36</v>
      </c>
      <c r="D34" s="1">
        <f>IFERROR(__xludf.DUMMYFUNCTION("""COMPUTED_VALUE"""),174422.33)</f>
        <v>174422.33</v>
      </c>
      <c r="E34" s="1">
        <f>IFERROR(__xludf.DUMMYFUNCTION("""COMPUTED_VALUE"""),177387.02)</f>
        <v>177387.02</v>
      </c>
      <c r="F34" s="1">
        <f>IFERROR(__xludf.DUMMYFUNCTION("""COMPUTED_VALUE"""),177706.0)</f>
        <v>177706</v>
      </c>
    </row>
    <row r="35">
      <c r="A35" s="2">
        <f>IFERROR(__xludf.DUMMYFUNCTION("""COMPUTED_VALUE"""),44166.64583333333)</f>
        <v>44166.64583</v>
      </c>
      <c r="B35" s="1">
        <f>IFERROR(__xludf.DUMMYFUNCTION("""COMPUTED_VALUE"""),180351.71)</f>
        <v>180351.71</v>
      </c>
      <c r="C35" s="1">
        <f>IFERROR(__xludf.DUMMYFUNCTION("""COMPUTED_VALUE"""),182822.28)</f>
        <v>182822.28</v>
      </c>
      <c r="D35" s="1">
        <f>IFERROR(__xludf.DUMMYFUNCTION("""COMPUTED_VALUE"""),177387.02)</f>
        <v>177387.02</v>
      </c>
      <c r="E35" s="1">
        <f>IFERROR(__xludf.DUMMYFUNCTION("""COMPUTED_VALUE"""),178869.36)</f>
        <v>178869.36</v>
      </c>
      <c r="F35" s="1">
        <f>IFERROR(__xludf.DUMMYFUNCTION("""COMPUTED_VALUE"""),328175.0)</f>
        <v>328175</v>
      </c>
    </row>
    <row r="36">
      <c r="A36" s="2">
        <f>IFERROR(__xludf.DUMMYFUNCTION("""COMPUTED_VALUE"""),44167.64583333333)</f>
        <v>44167.64583</v>
      </c>
      <c r="B36" s="1">
        <f>IFERROR(__xludf.DUMMYFUNCTION("""COMPUTED_VALUE"""),180845.82)</f>
        <v>180845.82</v>
      </c>
      <c r="C36" s="1">
        <f>IFERROR(__xludf.DUMMYFUNCTION("""COMPUTED_VALUE"""),180845.82)</f>
        <v>180845.82</v>
      </c>
      <c r="D36" s="1">
        <f>IFERROR(__xludf.DUMMYFUNCTION("""COMPUTED_VALUE"""),177881.13)</f>
        <v>177881.13</v>
      </c>
      <c r="E36" s="1">
        <f>IFERROR(__xludf.DUMMYFUNCTION("""COMPUTED_VALUE"""),179857.59)</f>
        <v>179857.59</v>
      </c>
      <c r="F36" s="1">
        <f>IFERROR(__xludf.DUMMYFUNCTION("""COMPUTED_VALUE"""),195743.0)</f>
        <v>195743</v>
      </c>
    </row>
    <row r="37">
      <c r="A37" s="2">
        <f>IFERROR(__xludf.DUMMYFUNCTION("""COMPUTED_VALUE"""),44168.64583333333)</f>
        <v>44168.64583</v>
      </c>
      <c r="B37" s="1">
        <f>IFERROR(__xludf.DUMMYFUNCTION("""COMPUTED_VALUE"""),181339.93)</f>
        <v>181339.93</v>
      </c>
      <c r="C37" s="1">
        <f>IFERROR(__xludf.DUMMYFUNCTION("""COMPUTED_VALUE"""),188257.53)</f>
        <v>188257.53</v>
      </c>
      <c r="D37" s="1">
        <f>IFERROR(__xludf.DUMMYFUNCTION("""COMPUTED_VALUE"""),179857.59)</f>
        <v>179857.59</v>
      </c>
      <c r="E37" s="1">
        <f>IFERROR(__xludf.DUMMYFUNCTION("""COMPUTED_VALUE"""),187269.31)</f>
        <v>187269.31</v>
      </c>
      <c r="F37" s="1">
        <f>IFERROR(__xludf.DUMMYFUNCTION("""COMPUTED_VALUE"""),666358.0)</f>
        <v>666358</v>
      </c>
    </row>
    <row r="38">
      <c r="A38" s="2">
        <f>IFERROR(__xludf.DUMMYFUNCTION("""COMPUTED_VALUE"""),44169.64583333333)</f>
        <v>44169.64583</v>
      </c>
      <c r="B38" s="1">
        <f>IFERROR(__xludf.DUMMYFUNCTION("""COMPUTED_VALUE"""),186775.19)</f>
        <v>186775.19</v>
      </c>
      <c r="C38" s="1">
        <f>IFERROR(__xludf.DUMMYFUNCTION("""COMPUTED_VALUE"""),187269.31)</f>
        <v>187269.31</v>
      </c>
      <c r="D38" s="1">
        <f>IFERROR(__xludf.DUMMYFUNCTION("""COMPUTED_VALUE"""),182822.28)</f>
        <v>182822.28</v>
      </c>
      <c r="E38" s="1">
        <f>IFERROR(__xludf.DUMMYFUNCTION("""COMPUTED_VALUE"""),185292.85)</f>
        <v>185292.85</v>
      </c>
      <c r="F38" s="1">
        <f>IFERROR(__xludf.DUMMYFUNCTION("""COMPUTED_VALUE"""),258344.0)</f>
        <v>258344</v>
      </c>
    </row>
    <row r="39">
      <c r="A39" s="2">
        <f>IFERROR(__xludf.DUMMYFUNCTION("""COMPUTED_VALUE"""),44172.64583333333)</f>
        <v>44172.64583</v>
      </c>
      <c r="B39" s="1">
        <f>IFERROR(__xludf.DUMMYFUNCTION("""COMPUTED_VALUE"""),186281.08)</f>
        <v>186281.08</v>
      </c>
      <c r="C39" s="1">
        <f>IFERROR(__xludf.DUMMYFUNCTION("""COMPUTED_VALUE"""),186281.08)</f>
        <v>186281.08</v>
      </c>
      <c r="D39" s="1">
        <f>IFERROR(__xludf.DUMMYFUNCTION("""COMPUTED_VALUE"""),177881.13)</f>
        <v>177881.13</v>
      </c>
      <c r="E39" s="1">
        <f>IFERROR(__xludf.DUMMYFUNCTION("""COMPUTED_VALUE"""),178375.25)</f>
        <v>178375.25</v>
      </c>
      <c r="F39" s="1">
        <f>IFERROR(__xludf.DUMMYFUNCTION("""COMPUTED_VALUE"""),254368.0)</f>
        <v>254368</v>
      </c>
    </row>
    <row r="40">
      <c r="A40" s="2">
        <f>IFERROR(__xludf.DUMMYFUNCTION("""COMPUTED_VALUE"""),44173.64583333333)</f>
        <v>44173.64583</v>
      </c>
      <c r="B40" s="1">
        <f>IFERROR(__xludf.DUMMYFUNCTION("""COMPUTED_VALUE"""),177881.13)</f>
        <v>177881.13</v>
      </c>
      <c r="C40" s="1">
        <f>IFERROR(__xludf.DUMMYFUNCTION("""COMPUTED_VALUE"""),181339.93)</f>
        <v>181339.93</v>
      </c>
      <c r="D40" s="1">
        <f>IFERROR(__xludf.DUMMYFUNCTION("""COMPUTED_VALUE"""),174916.45)</f>
        <v>174916.45</v>
      </c>
      <c r="E40" s="1">
        <f>IFERROR(__xludf.DUMMYFUNCTION("""COMPUTED_VALUE"""),179857.59)</f>
        <v>179857.59</v>
      </c>
      <c r="F40" s="1">
        <f>IFERROR(__xludf.DUMMYFUNCTION("""COMPUTED_VALUE"""),203373.0)</f>
        <v>203373</v>
      </c>
    </row>
    <row r="41">
      <c r="A41" s="2">
        <f>IFERROR(__xludf.DUMMYFUNCTION("""COMPUTED_VALUE"""),44174.64583333333)</f>
        <v>44174.64583</v>
      </c>
      <c r="B41" s="1">
        <f>IFERROR(__xludf.DUMMYFUNCTION("""COMPUTED_VALUE"""),180845.82)</f>
        <v>180845.82</v>
      </c>
      <c r="C41" s="1">
        <f>IFERROR(__xludf.DUMMYFUNCTION("""COMPUTED_VALUE"""),180845.82)</f>
        <v>180845.82</v>
      </c>
      <c r="D41" s="1">
        <f>IFERROR(__xludf.DUMMYFUNCTION("""COMPUTED_VALUE"""),177881.13)</f>
        <v>177881.13</v>
      </c>
      <c r="E41" s="1">
        <f>IFERROR(__xludf.DUMMYFUNCTION("""COMPUTED_VALUE"""),177881.13)</f>
        <v>177881.13</v>
      </c>
      <c r="F41" s="1">
        <f>IFERROR(__xludf.DUMMYFUNCTION("""COMPUTED_VALUE"""),156872.0)</f>
        <v>156872</v>
      </c>
    </row>
    <row r="42">
      <c r="A42" s="2">
        <f>IFERROR(__xludf.DUMMYFUNCTION("""COMPUTED_VALUE"""),44175.64583333333)</f>
        <v>44175.64583</v>
      </c>
      <c r="B42" s="1">
        <f>IFERROR(__xludf.DUMMYFUNCTION("""COMPUTED_VALUE"""),176892.91)</f>
        <v>176892.91</v>
      </c>
      <c r="C42" s="1">
        <f>IFERROR(__xludf.DUMMYFUNCTION("""COMPUTED_VALUE"""),179363.48)</f>
        <v>179363.48</v>
      </c>
      <c r="D42" s="1">
        <f>IFERROR(__xludf.DUMMYFUNCTION("""COMPUTED_VALUE"""),174916.45)</f>
        <v>174916.45</v>
      </c>
      <c r="E42" s="1">
        <f>IFERROR(__xludf.DUMMYFUNCTION("""COMPUTED_VALUE"""),179363.48)</f>
        <v>179363.48</v>
      </c>
      <c r="F42" s="1">
        <f>IFERROR(__xludf.DUMMYFUNCTION("""COMPUTED_VALUE"""),388533.0)</f>
        <v>388533</v>
      </c>
    </row>
    <row r="43">
      <c r="A43" s="2">
        <f>IFERROR(__xludf.DUMMYFUNCTION("""COMPUTED_VALUE"""),44176.64583333333)</f>
        <v>44176.64583</v>
      </c>
      <c r="B43" s="1">
        <f>IFERROR(__xludf.DUMMYFUNCTION("""COMPUTED_VALUE"""),179857.59)</f>
        <v>179857.59</v>
      </c>
      <c r="C43" s="1">
        <f>IFERROR(__xludf.DUMMYFUNCTION("""COMPUTED_VALUE"""),179857.59)</f>
        <v>179857.59</v>
      </c>
      <c r="D43" s="1">
        <f>IFERROR(__xludf.DUMMYFUNCTION("""COMPUTED_VALUE"""),176892.91)</f>
        <v>176892.91</v>
      </c>
      <c r="E43" s="1">
        <f>IFERROR(__xludf.DUMMYFUNCTION("""COMPUTED_VALUE"""),178375.25)</f>
        <v>178375.25</v>
      </c>
      <c r="F43" s="1">
        <f>IFERROR(__xludf.DUMMYFUNCTION("""COMPUTED_VALUE"""),143946.0)</f>
        <v>143946</v>
      </c>
    </row>
    <row r="44">
      <c r="A44" s="2">
        <f>IFERROR(__xludf.DUMMYFUNCTION("""COMPUTED_VALUE"""),44179.64583333333)</f>
        <v>44179.64583</v>
      </c>
      <c r="B44" s="1">
        <f>IFERROR(__xludf.DUMMYFUNCTION("""COMPUTED_VALUE"""),177387.02)</f>
        <v>177387.02</v>
      </c>
      <c r="C44" s="1">
        <f>IFERROR(__xludf.DUMMYFUNCTION("""COMPUTED_VALUE"""),177387.02)</f>
        <v>177387.02</v>
      </c>
      <c r="D44" s="1">
        <f>IFERROR(__xludf.DUMMYFUNCTION("""COMPUTED_VALUE"""),172939.99)</f>
        <v>172939.99</v>
      </c>
      <c r="E44" s="1">
        <f>IFERROR(__xludf.DUMMYFUNCTION("""COMPUTED_VALUE"""),173434.11)</f>
        <v>173434.11</v>
      </c>
      <c r="F44" s="1">
        <f>IFERROR(__xludf.DUMMYFUNCTION("""COMPUTED_VALUE"""),197662.0)</f>
        <v>197662</v>
      </c>
    </row>
    <row r="45">
      <c r="A45" s="2">
        <f>IFERROR(__xludf.DUMMYFUNCTION("""COMPUTED_VALUE"""),44180.64583333333)</f>
        <v>44180.64583</v>
      </c>
      <c r="B45" s="1">
        <f>IFERROR(__xludf.DUMMYFUNCTION("""COMPUTED_VALUE"""),173434.11)</f>
        <v>173434.11</v>
      </c>
      <c r="C45" s="1">
        <f>IFERROR(__xludf.DUMMYFUNCTION("""COMPUTED_VALUE"""),173434.11)</f>
        <v>173434.11</v>
      </c>
      <c r="D45" s="1">
        <f>IFERROR(__xludf.DUMMYFUNCTION("""COMPUTED_VALUE"""),168492.96)</f>
        <v>168492.96</v>
      </c>
      <c r="E45" s="1">
        <f>IFERROR(__xludf.DUMMYFUNCTION("""COMPUTED_VALUE"""),169975.31)</f>
        <v>169975.31</v>
      </c>
      <c r="F45" s="1">
        <f>IFERROR(__xludf.DUMMYFUNCTION("""COMPUTED_VALUE"""),152204.0)</f>
        <v>152204</v>
      </c>
    </row>
    <row r="46">
      <c r="A46" s="2">
        <f>IFERROR(__xludf.DUMMYFUNCTION("""COMPUTED_VALUE"""),44181.64583333333)</f>
        <v>44181.64583</v>
      </c>
      <c r="B46" s="1">
        <f>IFERROR(__xludf.DUMMYFUNCTION("""COMPUTED_VALUE"""),170963.54)</f>
        <v>170963.54</v>
      </c>
      <c r="C46" s="1">
        <f>IFERROR(__xludf.DUMMYFUNCTION("""COMPUTED_VALUE"""),171951.76)</f>
        <v>171951.76</v>
      </c>
      <c r="D46" s="1">
        <f>IFERROR(__xludf.DUMMYFUNCTION("""COMPUTED_VALUE"""),168987.08)</f>
        <v>168987.08</v>
      </c>
      <c r="E46" s="1">
        <f>IFERROR(__xludf.DUMMYFUNCTION("""COMPUTED_VALUE"""),170963.54)</f>
        <v>170963.54</v>
      </c>
      <c r="F46" s="1">
        <f>IFERROR(__xludf.DUMMYFUNCTION("""COMPUTED_VALUE"""),97010.0)</f>
        <v>97010</v>
      </c>
    </row>
    <row r="47">
      <c r="A47" s="2">
        <f>IFERROR(__xludf.DUMMYFUNCTION("""COMPUTED_VALUE"""),44182.64583333333)</f>
        <v>44182.64583</v>
      </c>
      <c r="B47" s="1">
        <f>IFERROR(__xludf.DUMMYFUNCTION("""COMPUTED_VALUE"""),167010.62)</f>
        <v>167010.62</v>
      </c>
      <c r="C47" s="1">
        <f>IFERROR(__xludf.DUMMYFUNCTION("""COMPUTED_VALUE"""),167010.62)</f>
        <v>167010.62</v>
      </c>
      <c r="D47" s="1">
        <f>IFERROR(__xludf.DUMMYFUNCTION("""COMPUTED_VALUE"""),158610.68)</f>
        <v>158610.68</v>
      </c>
      <c r="E47" s="1">
        <f>IFERROR(__xludf.DUMMYFUNCTION("""COMPUTED_VALUE"""),159598.91)</f>
        <v>159598.91</v>
      </c>
      <c r="F47" s="1">
        <f>IFERROR(__xludf.DUMMYFUNCTION("""COMPUTED_VALUE"""),1122966.0)</f>
        <v>1122966</v>
      </c>
    </row>
    <row r="48">
      <c r="A48" s="2">
        <f>IFERROR(__xludf.DUMMYFUNCTION("""COMPUTED_VALUE"""),44183.64583333333)</f>
        <v>44183.64583</v>
      </c>
      <c r="B48" s="1">
        <f>IFERROR(__xludf.DUMMYFUNCTION("""COMPUTED_VALUE"""),160587.14)</f>
        <v>160587.14</v>
      </c>
      <c r="C48" s="1">
        <f>IFERROR(__xludf.DUMMYFUNCTION("""COMPUTED_VALUE"""),162069.48)</f>
        <v>162069.48</v>
      </c>
      <c r="D48" s="1">
        <f>IFERROR(__xludf.DUMMYFUNCTION("""COMPUTED_VALUE"""),158610.68)</f>
        <v>158610.68</v>
      </c>
      <c r="E48" s="1">
        <f>IFERROR(__xludf.DUMMYFUNCTION("""COMPUTED_VALUE"""),160093.02)</f>
        <v>160093.02</v>
      </c>
      <c r="F48" s="1">
        <f>IFERROR(__xludf.DUMMYFUNCTION("""COMPUTED_VALUE"""),162232.0)</f>
        <v>162232</v>
      </c>
    </row>
    <row r="49">
      <c r="A49" s="2">
        <f>IFERROR(__xludf.DUMMYFUNCTION("""COMPUTED_VALUE"""),44186.64583333333)</f>
        <v>44186.64583</v>
      </c>
      <c r="B49" s="1">
        <f>IFERROR(__xludf.DUMMYFUNCTION("""COMPUTED_VALUE"""),160093.02)</f>
        <v>160093.02</v>
      </c>
      <c r="C49" s="1">
        <f>IFERROR(__xludf.DUMMYFUNCTION("""COMPUTED_VALUE"""),160093.02)</f>
        <v>160093.02</v>
      </c>
      <c r="D49" s="1">
        <f>IFERROR(__xludf.DUMMYFUNCTION("""COMPUTED_VALUE"""),155151.88)</f>
        <v>155151.88</v>
      </c>
      <c r="E49" s="1">
        <f>IFERROR(__xludf.DUMMYFUNCTION("""COMPUTED_VALUE"""),156634.22)</f>
        <v>156634.22</v>
      </c>
      <c r="F49" s="1">
        <f>IFERROR(__xludf.DUMMYFUNCTION("""COMPUTED_VALUE"""),161286.0)</f>
        <v>161286</v>
      </c>
    </row>
    <row r="50">
      <c r="A50" s="2">
        <f>IFERROR(__xludf.DUMMYFUNCTION("""COMPUTED_VALUE"""),44187.64583333333)</f>
        <v>44187.64583</v>
      </c>
      <c r="B50" s="1">
        <f>IFERROR(__xludf.DUMMYFUNCTION("""COMPUTED_VALUE"""),155645.99)</f>
        <v>155645.99</v>
      </c>
      <c r="C50" s="1">
        <f>IFERROR(__xludf.DUMMYFUNCTION("""COMPUTED_VALUE"""),156634.22)</f>
        <v>156634.22</v>
      </c>
      <c r="D50" s="1">
        <f>IFERROR(__xludf.DUMMYFUNCTION("""COMPUTED_VALUE"""),152187.19)</f>
        <v>152187.19</v>
      </c>
      <c r="E50" s="1">
        <f>IFERROR(__xludf.DUMMYFUNCTION("""COMPUTED_VALUE"""),152681.31)</f>
        <v>152681.31</v>
      </c>
      <c r="F50" s="1">
        <f>IFERROR(__xludf.DUMMYFUNCTION("""COMPUTED_VALUE"""),166164.0)</f>
        <v>166164</v>
      </c>
    </row>
    <row r="51">
      <c r="A51" s="2">
        <f>IFERROR(__xludf.DUMMYFUNCTION("""COMPUTED_VALUE"""),44188.64583333333)</f>
        <v>44188.64583</v>
      </c>
      <c r="B51" s="1">
        <f>IFERROR(__xludf.DUMMYFUNCTION("""COMPUTED_VALUE"""),152681.31)</f>
        <v>152681.31</v>
      </c>
      <c r="C51" s="1">
        <f>IFERROR(__xludf.DUMMYFUNCTION("""COMPUTED_VALUE"""),156140.11)</f>
        <v>156140.11</v>
      </c>
      <c r="D51" s="1">
        <f>IFERROR(__xludf.DUMMYFUNCTION("""COMPUTED_VALUE"""),150704.85)</f>
        <v>150704.85</v>
      </c>
      <c r="E51" s="1">
        <f>IFERROR(__xludf.DUMMYFUNCTION("""COMPUTED_VALUE"""),151198.96)</f>
        <v>151198.96</v>
      </c>
      <c r="F51" s="1">
        <f>IFERROR(__xludf.DUMMYFUNCTION("""COMPUTED_VALUE"""),149781.0)</f>
        <v>149781</v>
      </c>
    </row>
    <row r="52">
      <c r="A52" s="2">
        <f>IFERROR(__xludf.DUMMYFUNCTION("""COMPUTED_VALUE"""),44189.64583333333)</f>
        <v>44189.64583</v>
      </c>
      <c r="B52" s="1">
        <f>IFERROR(__xludf.DUMMYFUNCTION("""COMPUTED_VALUE"""),151198.96)</f>
        <v>151198.96</v>
      </c>
      <c r="C52" s="1">
        <f>IFERROR(__xludf.DUMMYFUNCTION("""COMPUTED_VALUE"""),156634.22)</f>
        <v>156634.22</v>
      </c>
      <c r="D52" s="1">
        <f>IFERROR(__xludf.DUMMYFUNCTION("""COMPUTED_VALUE"""),149716.62)</f>
        <v>149716.62</v>
      </c>
      <c r="E52" s="1">
        <f>IFERROR(__xludf.DUMMYFUNCTION("""COMPUTED_VALUE"""),156140.11)</f>
        <v>156140.11</v>
      </c>
      <c r="F52" s="1">
        <f>IFERROR(__xludf.DUMMYFUNCTION("""COMPUTED_VALUE"""),132612.0)</f>
        <v>132612</v>
      </c>
    </row>
    <row r="53">
      <c r="A53" s="2">
        <f>IFERROR(__xludf.DUMMYFUNCTION("""COMPUTED_VALUE"""),44193.64583333333)</f>
        <v>44193.64583</v>
      </c>
      <c r="B53" s="1">
        <f>IFERROR(__xludf.DUMMYFUNCTION("""COMPUTED_VALUE"""),156634.22)</f>
        <v>156634.22</v>
      </c>
      <c r="C53" s="1">
        <f>IFERROR(__xludf.DUMMYFUNCTION("""COMPUTED_VALUE"""),157128.34)</f>
        <v>157128.34</v>
      </c>
      <c r="D53" s="1">
        <f>IFERROR(__xludf.DUMMYFUNCTION("""COMPUTED_VALUE"""),153175.42)</f>
        <v>153175.42</v>
      </c>
      <c r="E53" s="1">
        <f>IFERROR(__xludf.DUMMYFUNCTION("""COMPUTED_VALUE"""),154657.76)</f>
        <v>154657.76</v>
      </c>
      <c r="F53" s="1">
        <f>IFERROR(__xludf.DUMMYFUNCTION("""COMPUTED_VALUE"""),115532.0)</f>
        <v>115532</v>
      </c>
    </row>
    <row r="54">
      <c r="A54" s="2">
        <f>IFERROR(__xludf.DUMMYFUNCTION("""COMPUTED_VALUE"""),44194.64583333333)</f>
        <v>44194.64583</v>
      </c>
      <c r="B54" s="1">
        <f>IFERROR(__xludf.DUMMYFUNCTION("""COMPUTED_VALUE"""),154657.76)</f>
        <v>154657.76</v>
      </c>
      <c r="C54" s="1">
        <f>IFERROR(__xludf.DUMMYFUNCTION("""COMPUTED_VALUE"""),158610.68)</f>
        <v>158610.68</v>
      </c>
      <c r="D54" s="1">
        <f>IFERROR(__xludf.DUMMYFUNCTION("""COMPUTED_VALUE"""),153175.42)</f>
        <v>153175.42</v>
      </c>
      <c r="E54" s="1">
        <f>IFERROR(__xludf.DUMMYFUNCTION("""COMPUTED_VALUE"""),156634.22)</f>
        <v>156634.22</v>
      </c>
      <c r="F54" s="1">
        <f>IFERROR(__xludf.DUMMYFUNCTION("""COMPUTED_VALUE"""),110675.0)</f>
        <v>110675</v>
      </c>
    </row>
    <row r="55">
      <c r="A55" s="2">
        <f>IFERROR(__xludf.DUMMYFUNCTION("""COMPUTED_VALUE"""),44195.64583333333)</f>
        <v>44195.64583</v>
      </c>
      <c r="B55" s="1">
        <f>IFERROR(__xludf.DUMMYFUNCTION("""COMPUTED_VALUE"""),156634.22)</f>
        <v>156634.22</v>
      </c>
      <c r="C55" s="1">
        <f>IFERROR(__xludf.DUMMYFUNCTION("""COMPUTED_VALUE"""),159104.79)</f>
        <v>159104.79</v>
      </c>
      <c r="D55" s="1">
        <f>IFERROR(__xludf.DUMMYFUNCTION("""COMPUTED_VALUE"""),155645.99)</f>
        <v>155645.99</v>
      </c>
      <c r="E55" s="1">
        <f>IFERROR(__xludf.DUMMYFUNCTION("""COMPUTED_VALUE"""),158116.56)</f>
        <v>158116.56</v>
      </c>
      <c r="F55" s="1">
        <f>IFERROR(__xludf.DUMMYFUNCTION("""COMPUTED_VALUE"""),117495.0)</f>
        <v>117495</v>
      </c>
    </row>
    <row r="56">
      <c r="A56" s="2">
        <f>IFERROR(__xludf.DUMMYFUNCTION("""COMPUTED_VALUE"""),44200.64583333333)</f>
        <v>44200.64583</v>
      </c>
      <c r="B56" s="1">
        <f>IFERROR(__xludf.DUMMYFUNCTION("""COMPUTED_VALUE"""),158116.56)</f>
        <v>158116.56</v>
      </c>
      <c r="C56" s="1">
        <f>IFERROR(__xludf.DUMMYFUNCTION("""COMPUTED_VALUE"""),158610.68)</f>
        <v>158610.68</v>
      </c>
      <c r="D56" s="1">
        <f>IFERROR(__xludf.DUMMYFUNCTION("""COMPUTED_VALUE"""),154163.65)</f>
        <v>154163.65</v>
      </c>
      <c r="E56" s="1">
        <f>IFERROR(__xludf.DUMMYFUNCTION("""COMPUTED_VALUE"""),156140.11)</f>
        <v>156140.11</v>
      </c>
      <c r="F56" s="1">
        <f>IFERROR(__xludf.DUMMYFUNCTION("""COMPUTED_VALUE"""),152926.0)</f>
        <v>152926</v>
      </c>
    </row>
    <row r="57">
      <c r="A57" s="2">
        <f>IFERROR(__xludf.DUMMYFUNCTION("""COMPUTED_VALUE"""),44201.64583333333)</f>
        <v>44201.64583</v>
      </c>
      <c r="B57" s="1">
        <f>IFERROR(__xludf.DUMMYFUNCTION("""COMPUTED_VALUE"""),155151.88)</f>
        <v>155151.88</v>
      </c>
      <c r="C57" s="1">
        <f>IFERROR(__xludf.DUMMYFUNCTION("""COMPUTED_VALUE"""),157128.34)</f>
        <v>157128.34</v>
      </c>
      <c r="D57" s="1">
        <f>IFERROR(__xludf.DUMMYFUNCTION("""COMPUTED_VALUE"""),153669.54)</f>
        <v>153669.54</v>
      </c>
      <c r="E57" s="1">
        <f>IFERROR(__xludf.DUMMYFUNCTION("""COMPUTED_VALUE"""),156634.22)</f>
        <v>156634.22</v>
      </c>
      <c r="F57" s="1">
        <f>IFERROR(__xludf.DUMMYFUNCTION("""COMPUTED_VALUE"""),168962.0)</f>
        <v>168962</v>
      </c>
    </row>
    <row r="58">
      <c r="A58" s="2">
        <f>IFERROR(__xludf.DUMMYFUNCTION("""COMPUTED_VALUE"""),44202.64583333333)</f>
        <v>44202.64583</v>
      </c>
      <c r="B58" s="1">
        <f>IFERROR(__xludf.DUMMYFUNCTION("""COMPUTED_VALUE"""),158116.56)</f>
        <v>158116.56</v>
      </c>
      <c r="C58" s="1">
        <f>IFERROR(__xludf.DUMMYFUNCTION("""COMPUTED_VALUE"""),159104.79)</f>
        <v>159104.79</v>
      </c>
      <c r="D58" s="1">
        <f>IFERROR(__xludf.DUMMYFUNCTION("""COMPUTED_VALUE"""),155645.99)</f>
        <v>155645.99</v>
      </c>
      <c r="E58" s="1">
        <f>IFERROR(__xludf.DUMMYFUNCTION("""COMPUTED_VALUE"""),156634.22)</f>
        <v>156634.22</v>
      </c>
      <c r="F58" s="1">
        <f>IFERROR(__xludf.DUMMYFUNCTION("""COMPUTED_VALUE"""),148194.0)</f>
        <v>148194</v>
      </c>
    </row>
    <row r="59">
      <c r="A59" s="2">
        <f>IFERROR(__xludf.DUMMYFUNCTION("""COMPUTED_VALUE"""),44203.64583333333)</f>
        <v>44203.64583</v>
      </c>
      <c r="B59" s="1">
        <f>IFERROR(__xludf.DUMMYFUNCTION("""COMPUTED_VALUE"""),156634.22)</f>
        <v>156634.22</v>
      </c>
      <c r="C59" s="1">
        <f>IFERROR(__xludf.DUMMYFUNCTION("""COMPUTED_VALUE"""),157622.45)</f>
        <v>157622.45</v>
      </c>
      <c r="D59" s="1">
        <f>IFERROR(__xludf.DUMMYFUNCTION("""COMPUTED_VALUE"""),155151.88)</f>
        <v>155151.88</v>
      </c>
      <c r="E59" s="1">
        <f>IFERROR(__xludf.DUMMYFUNCTION("""COMPUTED_VALUE"""),155151.88)</f>
        <v>155151.88</v>
      </c>
      <c r="F59" s="1">
        <f>IFERROR(__xludf.DUMMYFUNCTION("""COMPUTED_VALUE"""),139860.0)</f>
        <v>139860</v>
      </c>
    </row>
    <row r="60">
      <c r="A60" s="2">
        <f>IFERROR(__xludf.DUMMYFUNCTION("""COMPUTED_VALUE"""),44204.64583333333)</f>
        <v>44204.64583</v>
      </c>
      <c r="B60" s="1">
        <f>IFERROR(__xludf.DUMMYFUNCTION("""COMPUTED_VALUE"""),156140.11)</f>
        <v>156140.11</v>
      </c>
      <c r="C60" s="1">
        <f>IFERROR(__xludf.DUMMYFUNCTION("""COMPUTED_VALUE"""),160093.02)</f>
        <v>160093.02</v>
      </c>
      <c r="D60" s="1">
        <f>IFERROR(__xludf.DUMMYFUNCTION("""COMPUTED_VALUE"""),153175.42)</f>
        <v>153175.42</v>
      </c>
      <c r="E60" s="1">
        <f>IFERROR(__xludf.DUMMYFUNCTION("""COMPUTED_VALUE"""),158610.68)</f>
        <v>158610.68</v>
      </c>
      <c r="F60" s="1">
        <f>IFERROR(__xludf.DUMMYFUNCTION("""COMPUTED_VALUE"""),285332.0)</f>
        <v>285332</v>
      </c>
    </row>
    <row r="61">
      <c r="A61" s="2">
        <f>IFERROR(__xludf.DUMMYFUNCTION("""COMPUTED_VALUE"""),44207.64583333333)</f>
        <v>44207.64583</v>
      </c>
      <c r="B61" s="1">
        <f>IFERROR(__xludf.DUMMYFUNCTION("""COMPUTED_VALUE"""),160093.02)</f>
        <v>160093.02</v>
      </c>
      <c r="C61" s="1">
        <f>IFERROR(__xludf.DUMMYFUNCTION("""COMPUTED_VALUE"""),160587.14)</f>
        <v>160587.14</v>
      </c>
      <c r="D61" s="1">
        <f>IFERROR(__xludf.DUMMYFUNCTION("""COMPUTED_VALUE"""),152187.19)</f>
        <v>152187.19</v>
      </c>
      <c r="E61" s="1">
        <f>IFERROR(__xludf.DUMMYFUNCTION("""COMPUTED_VALUE"""),152681.31)</f>
        <v>152681.31</v>
      </c>
      <c r="F61" s="1">
        <f>IFERROR(__xludf.DUMMYFUNCTION("""COMPUTED_VALUE"""),253932.0)</f>
        <v>253932</v>
      </c>
    </row>
    <row r="62">
      <c r="A62" s="2">
        <f>IFERROR(__xludf.DUMMYFUNCTION("""COMPUTED_VALUE"""),44208.64583333333)</f>
        <v>44208.64583</v>
      </c>
      <c r="B62" s="1">
        <f>IFERROR(__xludf.DUMMYFUNCTION("""COMPUTED_VALUE"""),152681.31)</f>
        <v>152681.31</v>
      </c>
      <c r="C62" s="1">
        <f>IFERROR(__xludf.DUMMYFUNCTION("""COMPUTED_VALUE"""),155151.88)</f>
        <v>155151.88</v>
      </c>
      <c r="D62" s="1">
        <f>IFERROR(__xludf.DUMMYFUNCTION("""COMPUTED_VALUE"""),148234.28)</f>
        <v>148234.28</v>
      </c>
      <c r="E62" s="1">
        <f>IFERROR(__xludf.DUMMYFUNCTION("""COMPUTED_VALUE"""),151693.08)</f>
        <v>151693.08</v>
      </c>
      <c r="F62" s="1">
        <f>IFERROR(__xludf.DUMMYFUNCTION("""COMPUTED_VALUE"""),202504.0)</f>
        <v>202504</v>
      </c>
    </row>
    <row r="63">
      <c r="A63" s="2">
        <f>IFERROR(__xludf.DUMMYFUNCTION("""COMPUTED_VALUE"""),44209.64583333333)</f>
        <v>44209.64583</v>
      </c>
      <c r="B63" s="1">
        <f>IFERROR(__xludf.DUMMYFUNCTION("""COMPUTED_VALUE"""),151693.08)</f>
        <v>151693.08</v>
      </c>
      <c r="C63" s="1">
        <f>IFERROR(__xludf.DUMMYFUNCTION("""COMPUTED_VALUE"""),177881.13)</f>
        <v>177881.13</v>
      </c>
      <c r="D63" s="1">
        <f>IFERROR(__xludf.DUMMYFUNCTION("""COMPUTED_VALUE"""),151198.96)</f>
        <v>151198.96</v>
      </c>
      <c r="E63" s="1">
        <f>IFERROR(__xludf.DUMMYFUNCTION("""COMPUTED_VALUE"""),166516.51)</f>
        <v>166516.51</v>
      </c>
      <c r="F63" s="1">
        <f>IFERROR(__xludf.DUMMYFUNCTION("""COMPUTED_VALUE"""),2079262.0)</f>
        <v>2079262</v>
      </c>
    </row>
    <row r="64">
      <c r="A64" s="2">
        <f>IFERROR(__xludf.DUMMYFUNCTION("""COMPUTED_VALUE"""),44210.64583333333)</f>
        <v>44210.64583</v>
      </c>
      <c r="B64" s="1">
        <f>IFERROR(__xludf.DUMMYFUNCTION("""COMPUTED_VALUE"""),164540.05)</f>
        <v>164540.05</v>
      </c>
      <c r="C64" s="1">
        <f>IFERROR(__xludf.DUMMYFUNCTION("""COMPUTED_VALUE"""),168492.96)</f>
        <v>168492.96</v>
      </c>
      <c r="D64" s="1">
        <f>IFERROR(__xludf.DUMMYFUNCTION("""COMPUTED_VALUE"""),161575.36)</f>
        <v>161575.36</v>
      </c>
      <c r="E64" s="1">
        <f>IFERROR(__xludf.DUMMYFUNCTION("""COMPUTED_VALUE"""),164045.94)</f>
        <v>164045.94</v>
      </c>
      <c r="F64" s="1">
        <f>IFERROR(__xludf.DUMMYFUNCTION("""COMPUTED_VALUE"""),341487.0)</f>
        <v>341487</v>
      </c>
    </row>
    <row r="65">
      <c r="A65" s="2">
        <f>IFERROR(__xludf.DUMMYFUNCTION("""COMPUTED_VALUE"""),44211.64583333333)</f>
        <v>44211.64583</v>
      </c>
      <c r="B65" s="1">
        <f>IFERROR(__xludf.DUMMYFUNCTION("""COMPUTED_VALUE"""),159104.79)</f>
        <v>159104.79</v>
      </c>
      <c r="C65" s="1">
        <f>IFERROR(__xludf.DUMMYFUNCTION("""COMPUTED_VALUE"""),160587.14)</f>
        <v>160587.14</v>
      </c>
      <c r="D65" s="1">
        <f>IFERROR(__xludf.DUMMYFUNCTION("""COMPUTED_VALUE"""),155151.88)</f>
        <v>155151.88</v>
      </c>
      <c r="E65" s="1">
        <f>IFERROR(__xludf.DUMMYFUNCTION("""COMPUTED_VALUE"""),155151.88)</f>
        <v>155151.88</v>
      </c>
      <c r="F65" s="1">
        <f>IFERROR(__xludf.DUMMYFUNCTION("""COMPUTED_VALUE"""),689611.0)</f>
        <v>689611</v>
      </c>
    </row>
    <row r="66">
      <c r="A66" s="2">
        <f>IFERROR(__xludf.DUMMYFUNCTION("""COMPUTED_VALUE"""),44214.64583333333)</f>
        <v>44214.64583</v>
      </c>
      <c r="B66" s="1">
        <f>IFERROR(__xludf.DUMMYFUNCTION("""COMPUTED_VALUE"""),154163.65)</f>
        <v>154163.65</v>
      </c>
      <c r="C66" s="1">
        <f>IFERROR(__xludf.DUMMYFUNCTION("""COMPUTED_VALUE"""),166516.51)</f>
        <v>166516.51</v>
      </c>
      <c r="D66" s="1">
        <f>IFERROR(__xludf.DUMMYFUNCTION("""COMPUTED_VALUE"""),152681.31)</f>
        <v>152681.31</v>
      </c>
      <c r="E66" s="1">
        <f>IFERROR(__xludf.DUMMYFUNCTION("""COMPUTED_VALUE"""),163551.82)</f>
        <v>163551.82</v>
      </c>
      <c r="F66" s="1">
        <f>IFERROR(__xludf.DUMMYFUNCTION("""COMPUTED_VALUE"""),630687.0)</f>
        <v>630687</v>
      </c>
    </row>
    <row r="67">
      <c r="A67" s="2">
        <f>IFERROR(__xludf.DUMMYFUNCTION("""COMPUTED_VALUE"""),44215.64583333333)</f>
        <v>44215.64583</v>
      </c>
      <c r="B67" s="1">
        <f>IFERROR(__xludf.DUMMYFUNCTION("""COMPUTED_VALUE"""),166022.39)</f>
        <v>166022.39</v>
      </c>
      <c r="C67" s="1">
        <f>IFERROR(__xludf.DUMMYFUNCTION("""COMPUTED_VALUE"""),172445.88)</f>
        <v>172445.88</v>
      </c>
      <c r="D67" s="1">
        <f>IFERROR(__xludf.DUMMYFUNCTION("""COMPUTED_VALUE"""),165034.16)</f>
        <v>165034.16</v>
      </c>
      <c r="E67" s="1">
        <f>IFERROR(__xludf.DUMMYFUNCTION("""COMPUTED_VALUE"""),171457.65)</f>
        <v>171457.65</v>
      </c>
      <c r="F67" s="1">
        <f>IFERROR(__xludf.DUMMYFUNCTION("""COMPUTED_VALUE"""),459733.0)</f>
        <v>459733</v>
      </c>
    </row>
    <row r="68">
      <c r="A68" s="2">
        <f>IFERROR(__xludf.DUMMYFUNCTION("""COMPUTED_VALUE"""),44216.64583333333)</f>
        <v>44216.64583</v>
      </c>
      <c r="B68" s="1">
        <f>IFERROR(__xludf.DUMMYFUNCTION("""COMPUTED_VALUE"""),171951.76)</f>
        <v>171951.76</v>
      </c>
      <c r="C68" s="1">
        <f>IFERROR(__xludf.DUMMYFUNCTION("""COMPUTED_VALUE"""),174916.45)</f>
        <v>174916.45</v>
      </c>
      <c r="D68" s="1">
        <f>IFERROR(__xludf.DUMMYFUNCTION("""COMPUTED_VALUE"""),167010.62)</f>
        <v>167010.62</v>
      </c>
      <c r="E68" s="1">
        <f>IFERROR(__xludf.DUMMYFUNCTION("""COMPUTED_VALUE"""),173928.22)</f>
        <v>173928.22</v>
      </c>
      <c r="F68" s="1">
        <f>IFERROR(__xludf.DUMMYFUNCTION("""COMPUTED_VALUE"""),423998.0)</f>
        <v>423998</v>
      </c>
    </row>
    <row r="69">
      <c r="A69" s="2">
        <f>IFERROR(__xludf.DUMMYFUNCTION("""COMPUTED_VALUE"""),44217.64583333333)</f>
        <v>44217.64583</v>
      </c>
      <c r="B69" s="1">
        <f>IFERROR(__xludf.DUMMYFUNCTION("""COMPUTED_VALUE"""),175904.68)</f>
        <v>175904.68</v>
      </c>
      <c r="C69" s="1">
        <f>IFERROR(__xludf.DUMMYFUNCTION("""COMPUTED_VALUE"""),175904.68)</f>
        <v>175904.68</v>
      </c>
      <c r="D69" s="1">
        <f>IFERROR(__xludf.DUMMYFUNCTION("""COMPUTED_VALUE"""),170963.54)</f>
        <v>170963.54</v>
      </c>
      <c r="E69" s="1">
        <f>IFERROR(__xludf.DUMMYFUNCTION("""COMPUTED_VALUE"""),170963.54)</f>
        <v>170963.54</v>
      </c>
      <c r="F69" s="1">
        <f>IFERROR(__xludf.DUMMYFUNCTION("""COMPUTED_VALUE"""),242491.0)</f>
        <v>242491</v>
      </c>
    </row>
    <row r="70">
      <c r="A70" s="2">
        <f>IFERROR(__xludf.DUMMYFUNCTION("""COMPUTED_VALUE"""),44218.64583333333)</f>
        <v>44218.64583</v>
      </c>
      <c r="B70" s="1">
        <f>IFERROR(__xludf.DUMMYFUNCTION("""COMPUTED_VALUE"""),170963.54)</f>
        <v>170963.54</v>
      </c>
      <c r="C70" s="1">
        <f>IFERROR(__xludf.DUMMYFUNCTION("""COMPUTED_VALUE"""),195669.25)</f>
        <v>195669.25</v>
      </c>
      <c r="D70" s="1">
        <f>IFERROR(__xludf.DUMMYFUNCTION("""COMPUTED_VALUE"""),169481.19)</f>
        <v>169481.19</v>
      </c>
      <c r="E70" s="1">
        <f>IFERROR(__xludf.DUMMYFUNCTION("""COMPUTED_VALUE"""),190233.99)</f>
        <v>190233.99</v>
      </c>
      <c r="F70" s="1">
        <f>IFERROR(__xludf.DUMMYFUNCTION("""COMPUTED_VALUE"""),2251812.0)</f>
        <v>2251812</v>
      </c>
    </row>
    <row r="71">
      <c r="A71" s="2">
        <f>IFERROR(__xludf.DUMMYFUNCTION("""COMPUTED_VALUE"""),44221.64583333333)</f>
        <v>44221.64583</v>
      </c>
      <c r="B71" s="1">
        <f>IFERROR(__xludf.DUMMYFUNCTION("""COMPUTED_VALUE"""),199622.16)</f>
        <v>199622.16</v>
      </c>
      <c r="C71" s="1">
        <f>IFERROR(__xludf.DUMMYFUNCTION("""COMPUTED_VALUE"""),214445.59)</f>
        <v>214445.59</v>
      </c>
      <c r="D71" s="1">
        <f>IFERROR(__xludf.DUMMYFUNCTION("""COMPUTED_VALUE"""),195175.13)</f>
        <v>195175.13</v>
      </c>
      <c r="E71" s="1">
        <f>IFERROR(__xludf.DUMMYFUNCTION("""COMPUTED_VALUE"""),201104.51)</f>
        <v>201104.51</v>
      </c>
      <c r="F71" s="1">
        <f>IFERROR(__xludf.DUMMYFUNCTION("""COMPUTED_VALUE"""),1884652.0)</f>
        <v>1884652</v>
      </c>
    </row>
    <row r="72">
      <c r="A72" s="2">
        <f>IFERROR(__xludf.DUMMYFUNCTION("""COMPUTED_VALUE"""),44222.64583333333)</f>
        <v>44222.64583</v>
      </c>
      <c r="B72" s="1">
        <f>IFERROR(__xludf.DUMMYFUNCTION("""COMPUTED_VALUE"""),201104.51)</f>
        <v>201104.51</v>
      </c>
      <c r="C72" s="1">
        <f>IFERROR(__xludf.DUMMYFUNCTION("""COMPUTED_VALUE"""),216422.05)</f>
        <v>216422.05</v>
      </c>
      <c r="D72" s="1">
        <f>IFERROR(__xludf.DUMMYFUNCTION("""COMPUTED_VALUE"""),192210.45)</f>
        <v>192210.45</v>
      </c>
      <c r="E72" s="1">
        <f>IFERROR(__xludf.DUMMYFUNCTION("""COMPUTED_VALUE"""),208022.1)</f>
        <v>208022.1</v>
      </c>
      <c r="F72" s="1">
        <f>IFERROR(__xludf.DUMMYFUNCTION("""COMPUTED_VALUE"""),906368.0)</f>
        <v>906368</v>
      </c>
    </row>
    <row r="73">
      <c r="A73" s="2">
        <f>IFERROR(__xludf.DUMMYFUNCTION("""COMPUTED_VALUE"""),44223.64583333333)</f>
        <v>44223.64583</v>
      </c>
      <c r="B73" s="1">
        <f>IFERROR(__xludf.DUMMYFUNCTION("""COMPUTED_VALUE"""),205551.53)</f>
        <v>205551.53</v>
      </c>
      <c r="C73" s="1">
        <f>IFERROR(__xludf.DUMMYFUNCTION("""COMPUTED_VALUE"""),218892.62)</f>
        <v>218892.62</v>
      </c>
      <c r="D73" s="1">
        <f>IFERROR(__xludf.DUMMYFUNCTION("""COMPUTED_VALUE"""),204069.19)</f>
        <v>204069.19</v>
      </c>
      <c r="E73" s="1">
        <f>IFERROR(__xludf.DUMMYFUNCTION("""COMPUTED_VALUE"""),205057.42)</f>
        <v>205057.42</v>
      </c>
      <c r="F73" s="1">
        <f>IFERROR(__xludf.DUMMYFUNCTION("""COMPUTED_VALUE"""),1003201.0)</f>
        <v>1003201</v>
      </c>
    </row>
    <row r="74">
      <c r="A74" s="2">
        <f>IFERROR(__xludf.DUMMYFUNCTION("""COMPUTED_VALUE"""),44224.64583333333)</f>
        <v>44224.64583</v>
      </c>
      <c r="B74" s="1">
        <f>IFERROR(__xludf.DUMMYFUNCTION("""COMPUTED_VALUE"""),210492.68)</f>
        <v>210492.68</v>
      </c>
      <c r="C74" s="1">
        <f>IFERROR(__xludf.DUMMYFUNCTION("""COMPUTED_VALUE"""),222351.42)</f>
        <v>222351.42</v>
      </c>
      <c r="D74" s="1">
        <f>IFERROR(__xludf.DUMMYFUNCTION("""COMPUTED_VALUE"""),206045.65)</f>
        <v>206045.65</v>
      </c>
      <c r="E74" s="1">
        <f>IFERROR(__xludf.DUMMYFUNCTION("""COMPUTED_VALUE"""),217410.28)</f>
        <v>217410.28</v>
      </c>
      <c r="F74" s="1">
        <f>IFERROR(__xludf.DUMMYFUNCTION("""COMPUTED_VALUE"""),1653828.0)</f>
        <v>1653828</v>
      </c>
    </row>
    <row r="75">
      <c r="A75" s="2">
        <f>IFERROR(__xludf.DUMMYFUNCTION("""COMPUTED_VALUE"""),44225.64583333333)</f>
        <v>44225.64583</v>
      </c>
      <c r="B75" s="1">
        <f>IFERROR(__xludf.DUMMYFUNCTION("""COMPUTED_VALUE"""),219386.73)</f>
        <v>219386.73</v>
      </c>
      <c r="C75" s="1">
        <f>IFERROR(__xludf.DUMMYFUNCTION("""COMPUTED_VALUE"""),219386.73)</f>
        <v>219386.73</v>
      </c>
      <c r="D75" s="1">
        <f>IFERROR(__xludf.DUMMYFUNCTION("""COMPUTED_VALUE"""),198139.82)</f>
        <v>198139.82</v>
      </c>
      <c r="E75" s="1">
        <f>IFERROR(__xludf.DUMMYFUNCTION("""COMPUTED_VALUE"""),202092.73)</f>
        <v>202092.73</v>
      </c>
      <c r="F75" s="1">
        <f>IFERROR(__xludf.DUMMYFUNCTION("""COMPUTED_VALUE"""),773127.0)</f>
        <v>773127</v>
      </c>
    </row>
    <row r="76">
      <c r="A76" s="2">
        <f>IFERROR(__xludf.DUMMYFUNCTION("""COMPUTED_VALUE"""),44228.64583333333)</f>
        <v>44228.64583</v>
      </c>
      <c r="B76" s="1">
        <f>IFERROR(__xludf.DUMMYFUNCTION("""COMPUTED_VALUE"""),202092.73)</f>
        <v>202092.73</v>
      </c>
      <c r="C76" s="1">
        <f>IFERROR(__xludf.DUMMYFUNCTION("""COMPUTED_VALUE"""),214939.7)</f>
        <v>214939.7</v>
      </c>
      <c r="D76" s="1">
        <f>IFERROR(__xludf.DUMMYFUNCTION("""COMPUTED_VALUE"""),196657.48)</f>
        <v>196657.48</v>
      </c>
      <c r="E76" s="1">
        <f>IFERROR(__xludf.DUMMYFUNCTION("""COMPUTED_VALUE"""),214939.7)</f>
        <v>214939.7</v>
      </c>
      <c r="F76" s="1">
        <f>IFERROR(__xludf.DUMMYFUNCTION("""COMPUTED_VALUE"""),608089.0)</f>
        <v>608089</v>
      </c>
    </row>
    <row r="77">
      <c r="A77" s="2">
        <f>IFERROR(__xludf.DUMMYFUNCTION("""COMPUTED_VALUE"""),44229.64583333333)</f>
        <v>44229.64583</v>
      </c>
      <c r="B77" s="1">
        <f>IFERROR(__xludf.DUMMYFUNCTION("""COMPUTED_VALUE"""),216422.05)</f>
        <v>216422.05</v>
      </c>
      <c r="C77" s="1">
        <f>IFERROR(__xludf.DUMMYFUNCTION("""COMPUTED_VALUE"""),239645.42)</f>
        <v>239645.42</v>
      </c>
      <c r="D77" s="1">
        <f>IFERROR(__xludf.DUMMYFUNCTION("""COMPUTED_VALUE"""),210986.79)</f>
        <v>210986.79</v>
      </c>
      <c r="E77" s="1">
        <f>IFERROR(__xludf.DUMMYFUNCTION("""COMPUTED_VALUE"""),229763.13)</f>
        <v>229763.13</v>
      </c>
      <c r="F77" s="1">
        <f>IFERROR(__xludf.DUMMYFUNCTION("""COMPUTED_VALUE"""),1363038.0)</f>
        <v>1363038</v>
      </c>
    </row>
    <row r="78">
      <c r="A78" s="2">
        <f>IFERROR(__xludf.DUMMYFUNCTION("""COMPUTED_VALUE"""),44230.64583333333)</f>
        <v>44230.64583</v>
      </c>
      <c r="B78" s="1">
        <f>IFERROR(__xludf.DUMMYFUNCTION("""COMPUTED_VALUE"""),228774.9)</f>
        <v>228774.9</v>
      </c>
      <c r="C78" s="1">
        <f>IFERROR(__xludf.DUMMYFUNCTION("""COMPUTED_VALUE"""),238163.07)</f>
        <v>238163.07</v>
      </c>
      <c r="D78" s="1">
        <f>IFERROR(__xludf.DUMMYFUNCTION("""COMPUTED_VALUE"""),222845.53)</f>
        <v>222845.53</v>
      </c>
      <c r="E78" s="1">
        <f>IFERROR(__xludf.DUMMYFUNCTION("""COMPUTED_VALUE"""),229763.13)</f>
        <v>229763.13</v>
      </c>
      <c r="F78" s="1">
        <f>IFERROR(__xludf.DUMMYFUNCTION("""COMPUTED_VALUE"""),545274.0)</f>
        <v>545274</v>
      </c>
    </row>
    <row r="79">
      <c r="A79" s="2">
        <f>IFERROR(__xludf.DUMMYFUNCTION("""COMPUTED_VALUE"""),44231.64583333333)</f>
        <v>44231.64583</v>
      </c>
      <c r="B79" s="1">
        <f>IFERROR(__xludf.DUMMYFUNCTION("""COMPUTED_VALUE"""),231245.48)</f>
        <v>231245.48</v>
      </c>
      <c r="C79" s="1">
        <f>IFERROR(__xludf.DUMMYFUNCTION("""COMPUTED_VALUE"""),244092.45)</f>
        <v>244092.45</v>
      </c>
      <c r="D79" s="1">
        <f>IFERROR(__xludf.DUMMYFUNCTION("""COMPUTED_VALUE"""),225810.22)</f>
        <v>225810.22</v>
      </c>
      <c r="E79" s="1">
        <f>IFERROR(__xludf.DUMMYFUNCTION("""COMPUTED_VALUE"""),238657.19)</f>
        <v>238657.19</v>
      </c>
      <c r="F79" s="1">
        <f>IFERROR(__xludf.DUMMYFUNCTION("""COMPUTED_VALUE"""),861501.0)</f>
        <v>861501</v>
      </c>
    </row>
    <row r="80">
      <c r="A80" s="2">
        <f>IFERROR(__xludf.DUMMYFUNCTION("""COMPUTED_VALUE"""),44232.64583333333)</f>
        <v>44232.64583</v>
      </c>
      <c r="B80" s="1">
        <f>IFERROR(__xludf.DUMMYFUNCTION("""COMPUTED_VALUE"""),240633.65)</f>
        <v>240633.65</v>
      </c>
      <c r="C80" s="1">
        <f>IFERROR(__xludf.DUMMYFUNCTION("""COMPUTED_VALUE"""),246563.02)</f>
        <v>246563.02</v>
      </c>
      <c r="D80" s="1">
        <f>IFERROR(__xludf.DUMMYFUNCTION("""COMPUTED_VALUE"""),234704.28)</f>
        <v>234704.28</v>
      </c>
      <c r="E80" s="1">
        <f>IFERROR(__xludf.DUMMYFUNCTION("""COMPUTED_VALUE"""),240139.53)</f>
        <v>240139.53</v>
      </c>
      <c r="F80" s="1">
        <f>IFERROR(__xludf.DUMMYFUNCTION("""COMPUTED_VALUE"""),400509.0)</f>
        <v>400509</v>
      </c>
    </row>
    <row r="81">
      <c r="A81" s="2">
        <f>IFERROR(__xludf.DUMMYFUNCTION("""COMPUTED_VALUE"""),44235.64583333333)</f>
        <v>44235.64583</v>
      </c>
      <c r="B81" s="1">
        <f>IFERROR(__xludf.DUMMYFUNCTION("""COMPUTED_VALUE"""),244092.45)</f>
        <v>244092.45</v>
      </c>
      <c r="C81" s="1">
        <f>IFERROR(__xludf.DUMMYFUNCTION("""COMPUTED_VALUE"""),248539.47)</f>
        <v>248539.47</v>
      </c>
      <c r="D81" s="1">
        <f>IFERROR(__xludf.DUMMYFUNCTION("""COMPUTED_VALUE"""),240139.53)</f>
        <v>240139.53</v>
      </c>
      <c r="E81" s="1">
        <f>IFERROR(__xludf.DUMMYFUNCTION("""COMPUTED_VALUE"""),242610.1)</f>
        <v>242610.1</v>
      </c>
      <c r="F81" s="1">
        <f>IFERROR(__xludf.DUMMYFUNCTION("""COMPUTED_VALUE"""),327089.0)</f>
        <v>327089</v>
      </c>
    </row>
    <row r="82">
      <c r="A82" s="2">
        <f>IFERROR(__xludf.DUMMYFUNCTION("""COMPUTED_VALUE"""),44236.64583333333)</f>
        <v>44236.64583</v>
      </c>
      <c r="B82" s="1">
        <f>IFERROR(__xludf.DUMMYFUNCTION("""COMPUTED_VALUE"""),239151.3)</f>
        <v>239151.3</v>
      </c>
      <c r="C82" s="1">
        <f>IFERROR(__xludf.DUMMYFUNCTION("""COMPUTED_VALUE"""),239645.42)</f>
        <v>239645.42</v>
      </c>
      <c r="D82" s="1">
        <f>IFERROR(__xludf.DUMMYFUNCTION("""COMPUTED_VALUE"""),227292.56)</f>
        <v>227292.56</v>
      </c>
      <c r="E82" s="1">
        <f>IFERROR(__xludf.DUMMYFUNCTION("""COMPUTED_VALUE"""),228280.79)</f>
        <v>228280.79</v>
      </c>
      <c r="F82" s="1">
        <f>IFERROR(__xludf.DUMMYFUNCTION("""COMPUTED_VALUE"""),583871.0)</f>
        <v>583871</v>
      </c>
    </row>
    <row r="83">
      <c r="A83" s="2">
        <f>IFERROR(__xludf.DUMMYFUNCTION("""COMPUTED_VALUE"""),44237.64583333333)</f>
        <v>44237.64583</v>
      </c>
      <c r="B83" s="1">
        <f>IFERROR(__xludf.DUMMYFUNCTION("""COMPUTED_VALUE"""),229269.02)</f>
        <v>229269.02</v>
      </c>
      <c r="C83" s="1">
        <f>IFERROR(__xludf.DUMMYFUNCTION("""COMPUTED_VALUE"""),238163.07)</f>
        <v>238163.07</v>
      </c>
      <c r="D83" s="1">
        <f>IFERROR(__xludf.DUMMYFUNCTION("""COMPUTED_VALUE"""),227786.68)</f>
        <v>227786.68</v>
      </c>
      <c r="E83" s="1">
        <f>IFERROR(__xludf.DUMMYFUNCTION("""COMPUTED_VALUE"""),228774.9)</f>
        <v>228774.9</v>
      </c>
      <c r="F83" s="1">
        <f>IFERROR(__xludf.DUMMYFUNCTION("""COMPUTED_VALUE"""),389109.0)</f>
        <v>389109</v>
      </c>
    </row>
    <row r="84">
      <c r="A84" s="2">
        <f>IFERROR(__xludf.DUMMYFUNCTION("""COMPUTED_VALUE"""),44242.64583333333)</f>
        <v>44242.64583</v>
      </c>
      <c r="B84" s="1">
        <f>IFERROR(__xludf.DUMMYFUNCTION("""COMPUTED_VALUE"""),230257.25)</f>
        <v>230257.25</v>
      </c>
      <c r="C84" s="1">
        <f>IFERROR(__xludf.DUMMYFUNCTION("""COMPUTED_VALUE"""),234210.16)</f>
        <v>234210.16</v>
      </c>
      <c r="D84" s="1">
        <f>IFERROR(__xludf.DUMMYFUNCTION("""COMPUTED_VALUE"""),223339.65)</f>
        <v>223339.65</v>
      </c>
      <c r="E84" s="1">
        <f>IFERROR(__xludf.DUMMYFUNCTION("""COMPUTED_VALUE"""),223833.76)</f>
        <v>223833.76</v>
      </c>
      <c r="F84" s="1">
        <f>IFERROR(__xludf.DUMMYFUNCTION("""COMPUTED_VALUE"""),306380.0)</f>
        <v>306380</v>
      </c>
    </row>
    <row r="85">
      <c r="A85" s="2">
        <f>IFERROR(__xludf.DUMMYFUNCTION("""COMPUTED_VALUE"""),44243.64583333333)</f>
        <v>44243.64583</v>
      </c>
      <c r="B85" s="1">
        <f>IFERROR(__xludf.DUMMYFUNCTION("""COMPUTED_VALUE"""),225316.1)</f>
        <v>225316.1</v>
      </c>
      <c r="C85" s="1">
        <f>IFERROR(__xludf.DUMMYFUNCTION("""COMPUTED_VALUE"""),253480.62)</f>
        <v>253480.62</v>
      </c>
      <c r="D85" s="1">
        <f>IFERROR(__xludf.DUMMYFUNCTION("""COMPUTED_VALUE"""),224821.99)</f>
        <v>224821.99</v>
      </c>
      <c r="E85" s="1">
        <f>IFERROR(__xludf.DUMMYFUNCTION("""COMPUTED_VALUE"""),245080.67)</f>
        <v>245080.67</v>
      </c>
      <c r="F85" s="1">
        <f>IFERROR(__xludf.DUMMYFUNCTION("""COMPUTED_VALUE"""),935265.0)</f>
        <v>935265</v>
      </c>
    </row>
    <row r="86">
      <c r="A86" s="2">
        <f>IFERROR(__xludf.DUMMYFUNCTION("""COMPUTED_VALUE"""),44244.64583333333)</f>
        <v>44244.64583</v>
      </c>
      <c r="B86" s="1">
        <f>IFERROR(__xludf.DUMMYFUNCTION("""COMPUTED_VALUE"""),244586.56)</f>
        <v>244586.56</v>
      </c>
      <c r="C86" s="1">
        <f>IFERROR(__xludf.DUMMYFUNCTION("""COMPUTED_VALUE"""),251998.27)</f>
        <v>251998.27</v>
      </c>
      <c r="D86" s="1">
        <f>IFERROR(__xludf.DUMMYFUNCTION("""COMPUTED_VALUE"""),239151.3)</f>
        <v>239151.3</v>
      </c>
      <c r="E86" s="1">
        <f>IFERROR(__xludf.DUMMYFUNCTION("""COMPUTED_VALUE"""),246068.9)</f>
        <v>246068.9</v>
      </c>
      <c r="F86" s="1">
        <f>IFERROR(__xludf.DUMMYFUNCTION("""COMPUTED_VALUE"""),393721.0)</f>
        <v>393721</v>
      </c>
    </row>
    <row r="87">
      <c r="A87" s="2">
        <f>IFERROR(__xludf.DUMMYFUNCTION("""COMPUTED_VALUE"""),44245.64583333333)</f>
        <v>44245.64583</v>
      </c>
      <c r="B87" s="1">
        <f>IFERROR(__xludf.DUMMYFUNCTION("""COMPUTED_VALUE"""),251998.27)</f>
        <v>251998.27</v>
      </c>
      <c r="C87" s="1">
        <f>IFERROR(__xludf.DUMMYFUNCTION("""COMPUTED_VALUE"""),255951.19)</f>
        <v>255951.19</v>
      </c>
      <c r="D87" s="1">
        <f>IFERROR(__xludf.DUMMYFUNCTION("""COMPUTED_VALUE"""),236680.73)</f>
        <v>236680.73</v>
      </c>
      <c r="E87" s="1">
        <f>IFERROR(__xludf.DUMMYFUNCTION("""COMPUTED_VALUE"""),238657.19)</f>
        <v>238657.19</v>
      </c>
      <c r="F87" s="1">
        <f>IFERROR(__xludf.DUMMYFUNCTION("""COMPUTED_VALUE"""),436416.0)</f>
        <v>436416</v>
      </c>
    </row>
    <row r="88">
      <c r="A88" s="2">
        <f>IFERROR(__xludf.DUMMYFUNCTION("""COMPUTED_VALUE"""),44246.64583333333)</f>
        <v>44246.64583</v>
      </c>
      <c r="B88" s="1">
        <f>IFERROR(__xludf.DUMMYFUNCTION("""COMPUTED_VALUE"""),239645.42)</f>
        <v>239645.42</v>
      </c>
      <c r="C88" s="1">
        <f>IFERROR(__xludf.DUMMYFUNCTION("""COMPUTED_VALUE"""),243104.22)</f>
        <v>243104.22</v>
      </c>
      <c r="D88" s="1">
        <f>IFERROR(__xludf.DUMMYFUNCTION("""COMPUTED_VALUE"""),226304.33)</f>
        <v>226304.33</v>
      </c>
      <c r="E88" s="1">
        <f>IFERROR(__xludf.DUMMYFUNCTION("""COMPUTED_VALUE"""),231739.59)</f>
        <v>231739.59</v>
      </c>
      <c r="F88" s="1">
        <f>IFERROR(__xludf.DUMMYFUNCTION("""COMPUTED_VALUE"""),342692.0)</f>
        <v>342692</v>
      </c>
    </row>
    <row r="89">
      <c r="A89" s="2">
        <f>IFERROR(__xludf.DUMMYFUNCTION("""COMPUTED_VALUE"""),44249.64583333333)</f>
        <v>44249.64583</v>
      </c>
      <c r="B89" s="1">
        <f>IFERROR(__xludf.DUMMYFUNCTION("""COMPUTED_VALUE"""),233221.93)</f>
        <v>233221.93</v>
      </c>
      <c r="C89" s="1">
        <f>IFERROR(__xludf.DUMMYFUNCTION("""COMPUTED_VALUE"""),233716.05)</f>
        <v>233716.05</v>
      </c>
      <c r="D89" s="1">
        <f>IFERROR(__xludf.DUMMYFUNCTION("""COMPUTED_VALUE"""),223833.76)</f>
        <v>223833.76</v>
      </c>
      <c r="E89" s="1">
        <f>IFERROR(__xludf.DUMMYFUNCTION("""COMPUTED_VALUE"""),224327.88)</f>
        <v>224327.88</v>
      </c>
      <c r="F89" s="1">
        <f>IFERROR(__xludf.DUMMYFUNCTION("""COMPUTED_VALUE"""),225597.0)</f>
        <v>225597</v>
      </c>
    </row>
    <row r="90">
      <c r="A90" s="2">
        <f>IFERROR(__xludf.DUMMYFUNCTION("""COMPUTED_VALUE"""),44250.64583333333)</f>
        <v>44250.64583</v>
      </c>
      <c r="B90" s="1">
        <f>IFERROR(__xludf.DUMMYFUNCTION("""COMPUTED_VALUE"""),224821.99)</f>
        <v>224821.99</v>
      </c>
      <c r="C90" s="1">
        <f>IFERROR(__xludf.DUMMYFUNCTION("""COMPUTED_VALUE"""),231739.59)</f>
        <v>231739.59</v>
      </c>
      <c r="D90" s="1">
        <f>IFERROR(__xludf.DUMMYFUNCTION("""COMPUTED_VALUE"""),218398.5)</f>
        <v>218398.5</v>
      </c>
      <c r="E90" s="1">
        <f>IFERROR(__xludf.DUMMYFUNCTION("""COMPUTED_VALUE"""),225810.22)</f>
        <v>225810.22</v>
      </c>
      <c r="F90" s="1">
        <f>IFERROR(__xludf.DUMMYFUNCTION("""COMPUTED_VALUE"""),209046.0)</f>
        <v>209046</v>
      </c>
    </row>
    <row r="91">
      <c r="A91" s="2">
        <f>IFERROR(__xludf.DUMMYFUNCTION("""COMPUTED_VALUE"""),44251.64583333333)</f>
        <v>44251.64583</v>
      </c>
      <c r="B91" s="1">
        <f>IFERROR(__xludf.DUMMYFUNCTION("""COMPUTED_VALUE"""),231739.59)</f>
        <v>231739.59</v>
      </c>
      <c r="C91" s="1">
        <f>IFERROR(__xludf.DUMMYFUNCTION("""COMPUTED_VALUE"""),236680.73)</f>
        <v>236680.73</v>
      </c>
      <c r="D91" s="1">
        <f>IFERROR(__xludf.DUMMYFUNCTION("""COMPUTED_VALUE"""),207527.99)</f>
        <v>207527.99</v>
      </c>
      <c r="E91" s="1">
        <f>IFERROR(__xludf.DUMMYFUNCTION("""COMPUTED_VALUE"""),208516.22)</f>
        <v>208516.22</v>
      </c>
      <c r="F91" s="1">
        <f>IFERROR(__xludf.DUMMYFUNCTION("""COMPUTED_VALUE"""),572749.0)</f>
        <v>572749</v>
      </c>
    </row>
    <row r="92">
      <c r="A92" s="2">
        <f>IFERROR(__xludf.DUMMYFUNCTION("""COMPUTED_VALUE"""),44252.64583333333)</f>
        <v>44252.64583</v>
      </c>
      <c r="B92" s="1">
        <f>IFERROR(__xludf.DUMMYFUNCTION("""COMPUTED_VALUE"""),212469.13)</f>
        <v>212469.13</v>
      </c>
      <c r="C92" s="1">
        <f>IFERROR(__xludf.DUMMYFUNCTION("""COMPUTED_VALUE"""),213951.48)</f>
        <v>213951.48</v>
      </c>
      <c r="D92" s="1">
        <f>IFERROR(__xludf.DUMMYFUNCTION("""COMPUTED_VALUE"""),202586.85)</f>
        <v>202586.85</v>
      </c>
      <c r="E92" s="1">
        <f>IFERROR(__xludf.DUMMYFUNCTION("""COMPUTED_VALUE"""),209504.45)</f>
        <v>209504.45</v>
      </c>
      <c r="F92" s="1">
        <f>IFERROR(__xludf.DUMMYFUNCTION("""COMPUTED_VALUE"""),385862.0)</f>
        <v>385862</v>
      </c>
    </row>
    <row r="93">
      <c r="A93" s="2">
        <f>IFERROR(__xludf.DUMMYFUNCTION("""COMPUTED_VALUE"""),44253.64583333333)</f>
        <v>44253.64583</v>
      </c>
      <c r="B93" s="1">
        <f>IFERROR(__xludf.DUMMYFUNCTION("""COMPUTED_VALUE"""),200116.28)</f>
        <v>200116.28</v>
      </c>
      <c r="C93" s="1">
        <f>IFERROR(__xludf.DUMMYFUNCTION("""COMPUTED_VALUE"""),206539.76)</f>
        <v>206539.76</v>
      </c>
      <c r="D93" s="1">
        <f>IFERROR(__xludf.DUMMYFUNCTION("""COMPUTED_VALUE"""),198139.82)</f>
        <v>198139.82</v>
      </c>
      <c r="E93" s="1">
        <f>IFERROR(__xludf.DUMMYFUNCTION("""COMPUTED_VALUE"""),204069.19)</f>
        <v>204069.19</v>
      </c>
      <c r="F93" s="1">
        <f>IFERROR(__xludf.DUMMYFUNCTION("""COMPUTED_VALUE"""),274114.0)</f>
        <v>274114</v>
      </c>
    </row>
    <row r="94">
      <c r="A94" s="2">
        <f>IFERROR(__xludf.DUMMYFUNCTION("""COMPUTED_VALUE"""),44257.64583333333)</f>
        <v>44257.64583</v>
      </c>
      <c r="B94" s="1">
        <f>IFERROR(__xludf.DUMMYFUNCTION("""COMPUTED_VALUE"""),210492.68)</f>
        <v>210492.68</v>
      </c>
      <c r="C94" s="1">
        <f>IFERROR(__xludf.DUMMYFUNCTION("""COMPUTED_VALUE"""),213951.48)</f>
        <v>213951.48</v>
      </c>
      <c r="D94" s="1">
        <f>IFERROR(__xludf.DUMMYFUNCTION("""COMPUTED_VALUE"""),203575.08)</f>
        <v>203575.08</v>
      </c>
      <c r="E94" s="1">
        <f>IFERROR(__xludf.DUMMYFUNCTION("""COMPUTED_VALUE"""),204563.31)</f>
        <v>204563.31</v>
      </c>
      <c r="F94" s="1">
        <f>IFERROR(__xludf.DUMMYFUNCTION("""COMPUTED_VALUE"""),176498.0)</f>
        <v>176498</v>
      </c>
    </row>
    <row r="95">
      <c r="A95" s="2">
        <f>IFERROR(__xludf.DUMMYFUNCTION("""COMPUTED_VALUE"""),44258.64583333333)</f>
        <v>44258.64583</v>
      </c>
      <c r="B95" s="1">
        <f>IFERROR(__xludf.DUMMYFUNCTION("""COMPUTED_VALUE"""),207527.99)</f>
        <v>207527.99</v>
      </c>
      <c r="C95" s="1">
        <f>IFERROR(__xludf.DUMMYFUNCTION("""COMPUTED_VALUE"""),211975.02)</f>
        <v>211975.02</v>
      </c>
      <c r="D95" s="1">
        <f>IFERROR(__xludf.DUMMYFUNCTION("""COMPUTED_VALUE"""),205551.53)</f>
        <v>205551.53</v>
      </c>
      <c r="E95" s="1">
        <f>IFERROR(__xludf.DUMMYFUNCTION("""COMPUTED_VALUE"""),209998.56)</f>
        <v>209998.56</v>
      </c>
      <c r="F95" s="1">
        <f>IFERROR(__xludf.DUMMYFUNCTION("""COMPUTED_VALUE"""),726953.0)</f>
        <v>726953</v>
      </c>
    </row>
    <row r="96">
      <c r="A96" s="2">
        <f>IFERROR(__xludf.DUMMYFUNCTION("""COMPUTED_VALUE"""),44259.64583333333)</f>
        <v>44259.64583</v>
      </c>
      <c r="B96" s="1">
        <f>IFERROR(__xludf.DUMMYFUNCTION("""COMPUTED_VALUE"""),207033.88)</f>
        <v>207033.88</v>
      </c>
      <c r="C96" s="1">
        <f>IFERROR(__xludf.DUMMYFUNCTION("""COMPUTED_VALUE"""),214445.59)</f>
        <v>214445.59</v>
      </c>
      <c r="D96" s="1">
        <f>IFERROR(__xludf.DUMMYFUNCTION("""COMPUTED_VALUE"""),206539.76)</f>
        <v>206539.76</v>
      </c>
      <c r="E96" s="1">
        <f>IFERROR(__xludf.DUMMYFUNCTION("""COMPUTED_VALUE"""),210492.68)</f>
        <v>210492.68</v>
      </c>
      <c r="F96" s="1">
        <f>IFERROR(__xludf.DUMMYFUNCTION("""COMPUTED_VALUE"""),235437.0)</f>
        <v>235437</v>
      </c>
    </row>
    <row r="97">
      <c r="A97" s="2">
        <f>IFERROR(__xludf.DUMMYFUNCTION("""COMPUTED_VALUE"""),44260.64583333333)</f>
        <v>44260.64583</v>
      </c>
      <c r="B97" s="1">
        <f>IFERROR(__xludf.DUMMYFUNCTION("""COMPUTED_VALUE"""),207033.88)</f>
        <v>207033.88</v>
      </c>
      <c r="C97" s="1">
        <f>IFERROR(__xludf.DUMMYFUNCTION("""COMPUTED_VALUE"""),207527.99)</f>
        <v>207527.99</v>
      </c>
      <c r="D97" s="1">
        <f>IFERROR(__xludf.DUMMYFUNCTION("""COMPUTED_VALUE"""),202092.73)</f>
        <v>202092.73</v>
      </c>
      <c r="E97" s="1">
        <f>IFERROR(__xludf.DUMMYFUNCTION("""COMPUTED_VALUE"""),205057.42)</f>
        <v>205057.42</v>
      </c>
      <c r="F97" s="1">
        <f>IFERROR(__xludf.DUMMYFUNCTION("""COMPUTED_VALUE"""),166537.0)</f>
        <v>166537</v>
      </c>
    </row>
    <row r="98">
      <c r="A98" s="2">
        <f>IFERROR(__xludf.DUMMYFUNCTION("""COMPUTED_VALUE"""),44263.64583333333)</f>
        <v>44263.64583</v>
      </c>
      <c r="B98" s="1">
        <f>IFERROR(__xludf.DUMMYFUNCTION("""COMPUTED_VALUE"""),207033.88)</f>
        <v>207033.88</v>
      </c>
      <c r="C98" s="1">
        <f>IFERROR(__xludf.DUMMYFUNCTION("""COMPUTED_VALUE"""),212963.25)</f>
        <v>212963.25</v>
      </c>
      <c r="D98" s="1">
        <f>IFERROR(__xludf.DUMMYFUNCTION("""COMPUTED_VALUE"""),203575.08)</f>
        <v>203575.08</v>
      </c>
      <c r="E98" s="1">
        <f>IFERROR(__xludf.DUMMYFUNCTION("""COMPUTED_VALUE"""),205551.53)</f>
        <v>205551.53</v>
      </c>
      <c r="F98" s="1">
        <f>IFERROR(__xludf.DUMMYFUNCTION("""COMPUTED_VALUE"""),283093.0)</f>
        <v>283093</v>
      </c>
    </row>
    <row r="99">
      <c r="A99" s="2">
        <f>IFERROR(__xludf.DUMMYFUNCTION("""COMPUTED_VALUE"""),44264.64583333333)</f>
        <v>44264.64583</v>
      </c>
      <c r="B99" s="1">
        <f>IFERROR(__xludf.DUMMYFUNCTION("""COMPUTED_VALUE"""),207033.88)</f>
        <v>207033.88</v>
      </c>
      <c r="C99" s="1">
        <f>IFERROR(__xludf.DUMMYFUNCTION("""COMPUTED_VALUE"""),208516.22)</f>
        <v>208516.22</v>
      </c>
      <c r="D99" s="1">
        <f>IFERROR(__xludf.DUMMYFUNCTION("""COMPUTED_VALUE"""),194681.02)</f>
        <v>194681.02</v>
      </c>
      <c r="E99" s="1">
        <f>IFERROR(__xludf.DUMMYFUNCTION("""COMPUTED_VALUE"""),197645.71)</f>
        <v>197645.71</v>
      </c>
      <c r="F99" s="1">
        <f>IFERROR(__xludf.DUMMYFUNCTION("""COMPUTED_VALUE"""),303435.0)</f>
        <v>303435</v>
      </c>
    </row>
    <row r="100">
      <c r="A100" s="2">
        <f>IFERROR(__xludf.DUMMYFUNCTION("""COMPUTED_VALUE"""),44265.64583333333)</f>
        <v>44265.64583</v>
      </c>
      <c r="B100" s="1">
        <f>IFERROR(__xludf.DUMMYFUNCTION("""COMPUTED_VALUE"""),201104.51)</f>
        <v>201104.51</v>
      </c>
      <c r="C100" s="1">
        <f>IFERROR(__xludf.DUMMYFUNCTION("""COMPUTED_VALUE"""),201598.62)</f>
        <v>201598.62</v>
      </c>
      <c r="D100" s="1">
        <f>IFERROR(__xludf.DUMMYFUNCTION("""COMPUTED_VALUE"""),190233.99)</f>
        <v>190233.99</v>
      </c>
      <c r="E100" s="1">
        <f>IFERROR(__xludf.DUMMYFUNCTION("""COMPUTED_VALUE"""),190728.11)</f>
        <v>190728.11</v>
      </c>
      <c r="F100" s="1">
        <f>IFERROR(__xludf.DUMMYFUNCTION("""COMPUTED_VALUE"""),215289.0)</f>
        <v>215289</v>
      </c>
    </row>
    <row r="101">
      <c r="A101" s="2">
        <f>IFERROR(__xludf.DUMMYFUNCTION("""COMPUTED_VALUE"""),44266.64583333333)</f>
        <v>44266.64583</v>
      </c>
      <c r="B101" s="1">
        <f>IFERROR(__xludf.DUMMYFUNCTION("""COMPUTED_VALUE"""),192210.45)</f>
        <v>192210.45</v>
      </c>
      <c r="C101" s="1">
        <f>IFERROR(__xludf.DUMMYFUNCTION("""COMPUTED_VALUE"""),210986.79)</f>
        <v>210986.79</v>
      </c>
      <c r="D101" s="1">
        <f>IFERROR(__xludf.DUMMYFUNCTION("""COMPUTED_VALUE"""),190728.11)</f>
        <v>190728.11</v>
      </c>
      <c r="E101" s="1">
        <f>IFERROR(__xludf.DUMMYFUNCTION("""COMPUTED_VALUE"""),209010.33)</f>
        <v>209010.33</v>
      </c>
      <c r="F101" s="1">
        <f>IFERROR(__xludf.DUMMYFUNCTION("""COMPUTED_VALUE"""),446049.0)</f>
        <v>446049</v>
      </c>
    </row>
    <row r="102">
      <c r="A102" s="2">
        <f>IFERROR(__xludf.DUMMYFUNCTION("""COMPUTED_VALUE"""),44267.64583333333)</f>
        <v>44267.64583</v>
      </c>
      <c r="B102" s="1">
        <f>IFERROR(__xludf.DUMMYFUNCTION("""COMPUTED_VALUE"""),212469.13)</f>
        <v>212469.13</v>
      </c>
      <c r="C102" s="1">
        <f>IFERROR(__xludf.DUMMYFUNCTION("""COMPUTED_VALUE"""),225810.22)</f>
        <v>225810.22</v>
      </c>
      <c r="D102" s="1">
        <f>IFERROR(__xludf.DUMMYFUNCTION("""COMPUTED_VALUE"""),211975.02)</f>
        <v>211975.02</v>
      </c>
      <c r="E102" s="1">
        <f>IFERROR(__xludf.DUMMYFUNCTION("""COMPUTED_VALUE"""),225316.1)</f>
        <v>225316.1</v>
      </c>
      <c r="F102" s="1">
        <f>IFERROR(__xludf.DUMMYFUNCTION("""COMPUTED_VALUE"""),461596.0)</f>
        <v>461596</v>
      </c>
    </row>
    <row r="103">
      <c r="A103" s="2">
        <f>IFERROR(__xludf.DUMMYFUNCTION("""COMPUTED_VALUE"""),44270.64583333333)</f>
        <v>44270.64583</v>
      </c>
      <c r="B103" s="1">
        <f>IFERROR(__xludf.DUMMYFUNCTION("""COMPUTED_VALUE"""),217410.28)</f>
        <v>217410.28</v>
      </c>
      <c r="C103" s="1">
        <f>IFERROR(__xludf.DUMMYFUNCTION("""COMPUTED_VALUE"""),223833.76)</f>
        <v>223833.76</v>
      </c>
      <c r="D103" s="1">
        <f>IFERROR(__xludf.DUMMYFUNCTION("""COMPUTED_VALUE"""),211480.9)</f>
        <v>211480.9</v>
      </c>
      <c r="E103" s="1">
        <f>IFERROR(__xludf.DUMMYFUNCTION("""COMPUTED_VALUE"""),215433.82)</f>
        <v>215433.82</v>
      </c>
      <c r="F103" s="1">
        <f>IFERROR(__xludf.DUMMYFUNCTION("""COMPUTED_VALUE"""),355512.0)</f>
        <v>355512</v>
      </c>
    </row>
    <row r="104">
      <c r="A104" s="2">
        <f>IFERROR(__xludf.DUMMYFUNCTION("""COMPUTED_VALUE"""),44271.64583333333)</f>
        <v>44271.64583</v>
      </c>
      <c r="B104" s="1">
        <f>IFERROR(__xludf.DUMMYFUNCTION("""COMPUTED_VALUE"""),218398.5)</f>
        <v>218398.5</v>
      </c>
      <c r="C104" s="1">
        <f>IFERROR(__xludf.DUMMYFUNCTION("""COMPUTED_VALUE"""),220374.96)</f>
        <v>220374.96</v>
      </c>
      <c r="D104" s="1">
        <f>IFERROR(__xludf.DUMMYFUNCTION("""COMPUTED_VALUE"""),213457.36)</f>
        <v>213457.36</v>
      </c>
      <c r="E104" s="1">
        <f>IFERROR(__xludf.DUMMYFUNCTION("""COMPUTED_VALUE"""),216422.05)</f>
        <v>216422.05</v>
      </c>
      <c r="F104" s="1">
        <f>IFERROR(__xludf.DUMMYFUNCTION("""COMPUTED_VALUE"""),181446.0)</f>
        <v>181446</v>
      </c>
    </row>
    <row r="105">
      <c r="A105" s="2">
        <f>IFERROR(__xludf.DUMMYFUNCTION("""COMPUTED_VALUE"""),44272.64583333333)</f>
        <v>44272.64583</v>
      </c>
      <c r="B105" s="1">
        <f>IFERROR(__xludf.DUMMYFUNCTION("""COMPUTED_VALUE"""),217410.28)</f>
        <v>217410.28</v>
      </c>
      <c r="C105" s="1">
        <f>IFERROR(__xludf.DUMMYFUNCTION("""COMPUTED_VALUE"""),231245.48)</f>
        <v>231245.48</v>
      </c>
      <c r="D105" s="1">
        <f>IFERROR(__xludf.DUMMYFUNCTION("""COMPUTED_VALUE"""),217410.28)</f>
        <v>217410.28</v>
      </c>
      <c r="E105" s="1">
        <f>IFERROR(__xludf.DUMMYFUNCTION("""COMPUTED_VALUE"""),228280.79)</f>
        <v>228280.79</v>
      </c>
      <c r="F105" s="1">
        <f>IFERROR(__xludf.DUMMYFUNCTION("""COMPUTED_VALUE"""),387484.0)</f>
        <v>387484</v>
      </c>
    </row>
    <row r="106">
      <c r="A106" s="2">
        <f>IFERROR(__xludf.DUMMYFUNCTION("""COMPUTED_VALUE"""),44273.64583333333)</f>
        <v>44273.64583</v>
      </c>
      <c r="B106" s="1">
        <f>IFERROR(__xludf.DUMMYFUNCTION("""COMPUTED_VALUE"""),229269.02)</f>
        <v>229269.02</v>
      </c>
      <c r="C106" s="1">
        <f>IFERROR(__xludf.DUMMYFUNCTION("""COMPUTED_VALUE"""),232727.82)</f>
        <v>232727.82</v>
      </c>
      <c r="D106" s="1">
        <f>IFERROR(__xludf.DUMMYFUNCTION("""COMPUTED_VALUE"""),227292.56)</f>
        <v>227292.56</v>
      </c>
      <c r="E106" s="1">
        <f>IFERROR(__xludf.DUMMYFUNCTION("""COMPUTED_VALUE"""),231245.48)</f>
        <v>231245.48</v>
      </c>
      <c r="F106" s="1">
        <f>IFERROR(__xludf.DUMMYFUNCTION("""COMPUTED_VALUE"""),255292.0)</f>
        <v>255292</v>
      </c>
    </row>
    <row r="107">
      <c r="A107" s="2">
        <f>IFERROR(__xludf.DUMMYFUNCTION("""COMPUTED_VALUE"""),44274.64583333333)</f>
        <v>44274.64583</v>
      </c>
      <c r="B107" s="1">
        <f>IFERROR(__xludf.DUMMYFUNCTION("""COMPUTED_VALUE"""),225810.22)</f>
        <v>225810.22</v>
      </c>
      <c r="C107" s="1">
        <f>IFERROR(__xludf.DUMMYFUNCTION("""COMPUTED_VALUE"""),228774.9)</f>
        <v>228774.9</v>
      </c>
      <c r="D107" s="1">
        <f>IFERROR(__xludf.DUMMYFUNCTION("""COMPUTED_VALUE"""),220374.96)</f>
        <v>220374.96</v>
      </c>
      <c r="E107" s="1">
        <f>IFERROR(__xludf.DUMMYFUNCTION("""COMPUTED_VALUE"""),223339.65)</f>
        <v>223339.65</v>
      </c>
      <c r="F107" s="1">
        <f>IFERROR(__xludf.DUMMYFUNCTION("""COMPUTED_VALUE"""),211070.0)</f>
        <v>211070</v>
      </c>
    </row>
    <row r="108">
      <c r="A108" s="2">
        <f>IFERROR(__xludf.DUMMYFUNCTION("""COMPUTED_VALUE"""),44277.64583333333)</f>
        <v>44277.64583</v>
      </c>
      <c r="B108" s="1">
        <f>IFERROR(__xludf.DUMMYFUNCTION("""COMPUTED_VALUE"""),224821.99)</f>
        <v>224821.99</v>
      </c>
      <c r="C108" s="1">
        <f>IFERROR(__xludf.DUMMYFUNCTION("""COMPUTED_VALUE"""),231739.59)</f>
        <v>231739.59</v>
      </c>
      <c r="D108" s="1">
        <f>IFERROR(__xludf.DUMMYFUNCTION("""COMPUTED_VALUE"""),223833.76)</f>
        <v>223833.76</v>
      </c>
      <c r="E108" s="1">
        <f>IFERROR(__xludf.DUMMYFUNCTION("""COMPUTED_VALUE"""),227292.56)</f>
        <v>227292.56</v>
      </c>
      <c r="F108" s="1">
        <f>IFERROR(__xludf.DUMMYFUNCTION("""COMPUTED_VALUE"""),202809.0)</f>
        <v>202809</v>
      </c>
    </row>
    <row r="109">
      <c r="A109" s="2">
        <f>IFERROR(__xludf.DUMMYFUNCTION("""COMPUTED_VALUE"""),44278.64583333333)</f>
        <v>44278.64583</v>
      </c>
      <c r="B109" s="1">
        <f>IFERROR(__xludf.DUMMYFUNCTION("""COMPUTED_VALUE"""),229269.02)</f>
        <v>229269.02</v>
      </c>
      <c r="C109" s="1">
        <f>IFERROR(__xludf.DUMMYFUNCTION("""COMPUTED_VALUE"""),231739.59)</f>
        <v>231739.59</v>
      </c>
      <c r="D109" s="1">
        <f>IFERROR(__xludf.DUMMYFUNCTION("""COMPUTED_VALUE"""),217410.28)</f>
        <v>217410.28</v>
      </c>
      <c r="E109" s="1">
        <f>IFERROR(__xludf.DUMMYFUNCTION("""COMPUTED_VALUE"""),219386.73)</f>
        <v>219386.73</v>
      </c>
      <c r="F109" s="1">
        <f>IFERROR(__xludf.DUMMYFUNCTION("""COMPUTED_VALUE"""),182932.0)</f>
        <v>182932</v>
      </c>
    </row>
    <row r="110">
      <c r="A110" s="2">
        <f>IFERROR(__xludf.DUMMYFUNCTION("""COMPUTED_VALUE"""),44279.64583333333)</f>
        <v>44279.64583</v>
      </c>
      <c r="B110" s="1">
        <f>IFERROR(__xludf.DUMMYFUNCTION("""COMPUTED_VALUE"""),218398.5)</f>
        <v>218398.5</v>
      </c>
      <c r="C110" s="1">
        <f>IFERROR(__xludf.DUMMYFUNCTION("""COMPUTED_VALUE"""),222845.53)</f>
        <v>222845.53</v>
      </c>
      <c r="D110" s="1">
        <f>IFERROR(__xludf.DUMMYFUNCTION("""COMPUTED_VALUE"""),213457.36)</f>
        <v>213457.36</v>
      </c>
      <c r="E110" s="1">
        <f>IFERROR(__xludf.DUMMYFUNCTION("""COMPUTED_VALUE"""),216422.05)</f>
        <v>216422.05</v>
      </c>
      <c r="F110" s="1">
        <f>IFERROR(__xludf.DUMMYFUNCTION("""COMPUTED_VALUE"""),144804.0)</f>
        <v>144804</v>
      </c>
    </row>
    <row r="111">
      <c r="A111" s="2">
        <f>IFERROR(__xludf.DUMMYFUNCTION("""COMPUTED_VALUE"""),44280.64583333333)</f>
        <v>44280.64583</v>
      </c>
      <c r="B111" s="1">
        <f>IFERROR(__xludf.DUMMYFUNCTION("""COMPUTED_VALUE"""),216422.05)</f>
        <v>216422.05</v>
      </c>
      <c r="C111" s="1">
        <f>IFERROR(__xludf.DUMMYFUNCTION("""COMPUTED_VALUE"""),232727.82)</f>
        <v>232727.82</v>
      </c>
      <c r="D111" s="1">
        <f>IFERROR(__xludf.DUMMYFUNCTION("""COMPUTED_VALUE"""),215927.93)</f>
        <v>215927.93</v>
      </c>
      <c r="E111" s="1">
        <f>IFERROR(__xludf.DUMMYFUNCTION("""COMPUTED_VALUE"""),232727.82)</f>
        <v>232727.82</v>
      </c>
      <c r="F111" s="1">
        <f>IFERROR(__xludf.DUMMYFUNCTION("""COMPUTED_VALUE"""),306749.0)</f>
        <v>306749</v>
      </c>
    </row>
    <row r="112">
      <c r="A112" s="2">
        <f>IFERROR(__xludf.DUMMYFUNCTION("""COMPUTED_VALUE"""),44281.64583333333)</f>
        <v>44281.64583</v>
      </c>
      <c r="B112" s="1">
        <f>IFERROR(__xludf.DUMMYFUNCTION("""COMPUTED_VALUE"""),234210.16)</f>
        <v>234210.16</v>
      </c>
      <c r="C112" s="1">
        <f>IFERROR(__xludf.DUMMYFUNCTION("""COMPUTED_VALUE"""),240139.53)</f>
        <v>240139.53</v>
      </c>
      <c r="D112" s="1">
        <f>IFERROR(__xludf.DUMMYFUNCTION("""COMPUTED_VALUE"""),226304.33)</f>
        <v>226304.33</v>
      </c>
      <c r="E112" s="1">
        <f>IFERROR(__xludf.DUMMYFUNCTION("""COMPUTED_VALUE"""),239151.3)</f>
        <v>239151.3</v>
      </c>
      <c r="F112" s="1">
        <f>IFERROR(__xludf.DUMMYFUNCTION("""COMPUTED_VALUE"""),396518.0)</f>
        <v>396518</v>
      </c>
    </row>
    <row r="113">
      <c r="A113" s="2">
        <f>IFERROR(__xludf.DUMMYFUNCTION("""COMPUTED_VALUE"""),44284.64583333333)</f>
        <v>44284.64583</v>
      </c>
      <c r="B113" s="1">
        <f>IFERROR(__xludf.DUMMYFUNCTION("""COMPUTED_VALUE"""),240633.65)</f>
        <v>240633.65</v>
      </c>
      <c r="C113" s="1">
        <f>IFERROR(__xludf.DUMMYFUNCTION("""COMPUTED_VALUE"""),240633.65)</f>
        <v>240633.65</v>
      </c>
      <c r="D113" s="1">
        <f>IFERROR(__xludf.DUMMYFUNCTION("""COMPUTED_VALUE"""),231245.48)</f>
        <v>231245.48</v>
      </c>
      <c r="E113" s="1">
        <f>IFERROR(__xludf.DUMMYFUNCTION("""COMPUTED_VALUE"""),233716.05)</f>
        <v>233716.05</v>
      </c>
      <c r="F113" s="1">
        <f>IFERROR(__xludf.DUMMYFUNCTION("""COMPUTED_VALUE"""),225213.0)</f>
        <v>225213</v>
      </c>
    </row>
    <row r="114">
      <c r="A114" s="2">
        <f>IFERROR(__xludf.DUMMYFUNCTION("""COMPUTED_VALUE"""),44285.64583333333)</f>
        <v>44285.64583</v>
      </c>
      <c r="B114" s="1">
        <f>IFERROR(__xludf.DUMMYFUNCTION("""COMPUTED_VALUE"""),235198.39)</f>
        <v>235198.39</v>
      </c>
      <c r="C114" s="1">
        <f>IFERROR(__xludf.DUMMYFUNCTION("""COMPUTED_VALUE"""),245574.79)</f>
        <v>245574.79</v>
      </c>
      <c r="D114" s="1">
        <f>IFERROR(__xludf.DUMMYFUNCTION("""COMPUTED_VALUE"""),234210.16)</f>
        <v>234210.16</v>
      </c>
      <c r="E114" s="1">
        <f>IFERROR(__xludf.DUMMYFUNCTION("""COMPUTED_VALUE"""),239645.42)</f>
        <v>239645.42</v>
      </c>
      <c r="F114" s="1">
        <f>IFERROR(__xludf.DUMMYFUNCTION("""COMPUTED_VALUE"""),359390.0)</f>
        <v>359390</v>
      </c>
    </row>
    <row r="115">
      <c r="A115" s="2">
        <f>IFERROR(__xludf.DUMMYFUNCTION("""COMPUTED_VALUE"""),44286.64583333333)</f>
        <v>44286.64583</v>
      </c>
      <c r="B115" s="1">
        <f>IFERROR(__xludf.DUMMYFUNCTION("""COMPUTED_VALUE"""),242115.99)</f>
        <v>242115.99</v>
      </c>
      <c r="C115" s="1">
        <f>IFERROR(__xludf.DUMMYFUNCTION("""COMPUTED_VALUE"""),248045.36)</f>
        <v>248045.36</v>
      </c>
      <c r="D115" s="1">
        <f>IFERROR(__xludf.DUMMYFUNCTION("""COMPUTED_VALUE"""),238163.07)</f>
        <v>238163.07</v>
      </c>
      <c r="E115" s="1">
        <f>IFERROR(__xludf.DUMMYFUNCTION("""COMPUTED_VALUE"""),240139.53)</f>
        <v>240139.53</v>
      </c>
      <c r="F115" s="1">
        <f>IFERROR(__xludf.DUMMYFUNCTION("""COMPUTED_VALUE"""),276932.0)</f>
        <v>276932</v>
      </c>
    </row>
    <row r="116">
      <c r="A116" s="2">
        <f>IFERROR(__xludf.DUMMYFUNCTION("""COMPUTED_VALUE"""),44287.64583333333)</f>
        <v>44287.64583</v>
      </c>
      <c r="B116" s="1">
        <f>IFERROR(__xludf.DUMMYFUNCTION("""COMPUTED_VALUE"""),243104.22)</f>
        <v>243104.22</v>
      </c>
      <c r="C116" s="1">
        <f>IFERROR(__xludf.DUMMYFUNCTION("""COMPUTED_VALUE"""),244092.45)</f>
        <v>244092.45</v>
      </c>
      <c r="D116" s="1">
        <f>IFERROR(__xludf.DUMMYFUNCTION("""COMPUTED_VALUE"""),231245.48)</f>
        <v>231245.48</v>
      </c>
      <c r="E116" s="1">
        <f>IFERROR(__xludf.DUMMYFUNCTION("""COMPUTED_VALUE"""),236186.62)</f>
        <v>236186.62</v>
      </c>
      <c r="F116" s="1">
        <f>IFERROR(__xludf.DUMMYFUNCTION("""COMPUTED_VALUE"""),281903.0)</f>
        <v>281903</v>
      </c>
    </row>
    <row r="117">
      <c r="A117" s="2">
        <f>IFERROR(__xludf.DUMMYFUNCTION("""COMPUTED_VALUE"""),44288.64583333333)</f>
        <v>44288.64583</v>
      </c>
      <c r="B117" s="1">
        <f>IFERROR(__xludf.DUMMYFUNCTION("""COMPUTED_VALUE"""),237174.85)</f>
        <v>237174.85</v>
      </c>
      <c r="C117" s="1">
        <f>IFERROR(__xludf.DUMMYFUNCTION("""COMPUTED_VALUE"""),240633.65)</f>
        <v>240633.65</v>
      </c>
      <c r="D117" s="1">
        <f>IFERROR(__xludf.DUMMYFUNCTION("""COMPUTED_VALUE"""),231245.48)</f>
        <v>231245.48</v>
      </c>
      <c r="E117" s="1">
        <f>IFERROR(__xludf.DUMMYFUNCTION("""COMPUTED_VALUE"""),240139.53)</f>
        <v>240139.53</v>
      </c>
      <c r="F117" s="1">
        <f>IFERROR(__xludf.DUMMYFUNCTION("""COMPUTED_VALUE"""),586848.0)</f>
        <v>586848</v>
      </c>
    </row>
    <row r="118">
      <c r="A118" s="2">
        <f>IFERROR(__xludf.DUMMYFUNCTION("""COMPUTED_VALUE"""),44291.64583333333)</f>
        <v>44291.64583</v>
      </c>
      <c r="B118" s="1">
        <f>IFERROR(__xludf.DUMMYFUNCTION("""COMPUTED_VALUE"""),251998.27)</f>
        <v>251998.27</v>
      </c>
      <c r="C118" s="1">
        <f>IFERROR(__xludf.DUMMYFUNCTION("""COMPUTED_VALUE"""),261880.56)</f>
        <v>261880.56</v>
      </c>
      <c r="D118" s="1">
        <f>IFERROR(__xludf.DUMMYFUNCTION("""COMPUTED_VALUE"""),240633.65)</f>
        <v>240633.65</v>
      </c>
      <c r="E118" s="1">
        <f>IFERROR(__xludf.DUMMYFUNCTION("""COMPUTED_VALUE"""),245080.67)</f>
        <v>245080.67</v>
      </c>
      <c r="F118" s="1">
        <f>IFERROR(__xludf.DUMMYFUNCTION("""COMPUTED_VALUE"""),1677346.0)</f>
        <v>1677346</v>
      </c>
    </row>
    <row r="119">
      <c r="A119" s="2">
        <f>IFERROR(__xludf.DUMMYFUNCTION("""COMPUTED_VALUE"""),44292.64583333333)</f>
        <v>44292.64583</v>
      </c>
      <c r="B119" s="1">
        <f>IFERROR(__xludf.DUMMYFUNCTION("""COMPUTED_VALUE"""),250021.82)</f>
        <v>250021.82</v>
      </c>
      <c r="C119" s="1">
        <f>IFERROR(__xludf.DUMMYFUNCTION("""COMPUTED_VALUE"""),261386.45)</f>
        <v>261386.45</v>
      </c>
      <c r="D119" s="1">
        <f>IFERROR(__xludf.DUMMYFUNCTION("""COMPUTED_VALUE"""),248539.47)</f>
        <v>248539.47</v>
      </c>
      <c r="E119" s="1">
        <f>IFERROR(__xludf.DUMMYFUNCTION("""COMPUTED_VALUE"""),255951.19)</f>
        <v>255951.19</v>
      </c>
      <c r="F119" s="1">
        <f>IFERROR(__xludf.DUMMYFUNCTION("""COMPUTED_VALUE"""),922890.0)</f>
        <v>922890</v>
      </c>
    </row>
    <row r="120">
      <c r="A120" s="2">
        <f>IFERROR(__xludf.DUMMYFUNCTION("""COMPUTED_VALUE"""),44293.64583333333)</f>
        <v>44293.64583</v>
      </c>
      <c r="B120" s="1">
        <f>IFERROR(__xludf.DUMMYFUNCTION("""COMPUTED_VALUE"""),258915.87)</f>
        <v>258915.87</v>
      </c>
      <c r="C120" s="1">
        <f>IFERROR(__xludf.DUMMYFUNCTION("""COMPUTED_VALUE"""),276209.87)</f>
        <v>276209.87</v>
      </c>
      <c r="D120" s="1">
        <f>IFERROR(__xludf.DUMMYFUNCTION("""COMPUTED_VALUE"""),253480.62)</f>
        <v>253480.62</v>
      </c>
      <c r="E120" s="1">
        <f>IFERROR(__xludf.DUMMYFUNCTION("""COMPUTED_VALUE"""),272751.07)</f>
        <v>272751.07</v>
      </c>
      <c r="F120" s="1">
        <f>IFERROR(__xludf.DUMMYFUNCTION("""COMPUTED_VALUE"""),1032090.0)</f>
        <v>1032090</v>
      </c>
    </row>
    <row r="121">
      <c r="A121" s="2">
        <f>IFERROR(__xludf.DUMMYFUNCTION("""COMPUTED_VALUE"""),44294.64583333333)</f>
        <v>44294.64583</v>
      </c>
      <c r="B121" s="1">
        <f>IFERROR(__xludf.DUMMYFUNCTION("""COMPUTED_VALUE"""),274727.53)</f>
        <v>274727.53</v>
      </c>
      <c r="C121" s="1">
        <f>IFERROR(__xludf.DUMMYFUNCTION("""COMPUTED_VALUE"""),281645.13)</f>
        <v>281645.13</v>
      </c>
      <c r="D121" s="1">
        <f>IFERROR(__xludf.DUMMYFUNCTION("""COMPUTED_VALUE"""),261880.56)</f>
        <v>261880.56</v>
      </c>
      <c r="E121" s="1">
        <f>IFERROR(__xludf.DUMMYFUNCTION("""COMPUTED_VALUE"""),263857.02)</f>
        <v>263857.02</v>
      </c>
      <c r="F121" s="1">
        <f>IFERROR(__xludf.DUMMYFUNCTION("""COMPUTED_VALUE"""),633549.0)</f>
        <v>633549</v>
      </c>
    </row>
    <row r="122">
      <c r="A122" s="2">
        <f>IFERROR(__xludf.DUMMYFUNCTION("""COMPUTED_VALUE"""),44295.64583333333)</f>
        <v>44295.64583</v>
      </c>
      <c r="B122" s="1">
        <f>IFERROR(__xludf.DUMMYFUNCTION("""COMPUTED_VALUE"""),264845.25)</f>
        <v>264845.25</v>
      </c>
      <c r="C122" s="1">
        <f>IFERROR(__xludf.DUMMYFUNCTION("""COMPUTED_VALUE"""),268798.16)</f>
        <v>268798.16</v>
      </c>
      <c r="D122" s="1">
        <f>IFERROR(__xludf.DUMMYFUNCTION("""COMPUTED_VALUE"""),253974.73)</f>
        <v>253974.73</v>
      </c>
      <c r="E122" s="1">
        <f>IFERROR(__xludf.DUMMYFUNCTION("""COMPUTED_VALUE"""),254962.96)</f>
        <v>254962.96</v>
      </c>
      <c r="F122" s="1">
        <f>IFERROR(__xludf.DUMMYFUNCTION("""COMPUTED_VALUE"""),510218.0)</f>
        <v>510218</v>
      </c>
    </row>
    <row r="123">
      <c r="A123" s="2">
        <f>IFERROR(__xludf.DUMMYFUNCTION("""COMPUTED_VALUE"""),44298.64583333333)</f>
        <v>44298.64583</v>
      </c>
      <c r="B123" s="1">
        <f>IFERROR(__xludf.DUMMYFUNCTION("""COMPUTED_VALUE"""),252986.5)</f>
        <v>252986.5</v>
      </c>
      <c r="C123" s="1">
        <f>IFERROR(__xludf.DUMMYFUNCTION("""COMPUTED_VALUE"""),259409.99)</f>
        <v>259409.99</v>
      </c>
      <c r="D123" s="1">
        <f>IFERROR(__xludf.DUMMYFUNCTION("""COMPUTED_VALUE"""),247057.13)</f>
        <v>247057.13</v>
      </c>
      <c r="E123" s="1">
        <f>IFERROR(__xludf.DUMMYFUNCTION("""COMPUTED_VALUE"""),249527.7)</f>
        <v>249527.7</v>
      </c>
      <c r="F123" s="1">
        <f>IFERROR(__xludf.DUMMYFUNCTION("""COMPUTED_VALUE"""),458542.0)</f>
        <v>458542</v>
      </c>
    </row>
    <row r="124">
      <c r="A124" s="2">
        <f>IFERROR(__xludf.DUMMYFUNCTION("""COMPUTED_VALUE"""),44299.64583333333)</f>
        <v>44299.64583</v>
      </c>
      <c r="B124" s="1">
        <f>IFERROR(__xludf.DUMMYFUNCTION("""COMPUTED_VALUE"""),252492.39)</f>
        <v>252492.39</v>
      </c>
      <c r="C124" s="1">
        <f>IFERROR(__xludf.DUMMYFUNCTION("""COMPUTED_VALUE"""),255457.07)</f>
        <v>255457.07</v>
      </c>
      <c r="D124" s="1">
        <f>IFERROR(__xludf.DUMMYFUNCTION("""COMPUTED_VALUE"""),248539.47)</f>
        <v>248539.47</v>
      </c>
      <c r="E124" s="1">
        <f>IFERROR(__xludf.DUMMYFUNCTION("""COMPUTED_VALUE"""),249527.7)</f>
        <v>249527.7</v>
      </c>
      <c r="F124" s="1">
        <f>IFERROR(__xludf.DUMMYFUNCTION("""COMPUTED_VALUE"""),320695.0)</f>
        <v>320695</v>
      </c>
    </row>
    <row r="125">
      <c r="A125" s="2">
        <f>IFERROR(__xludf.DUMMYFUNCTION("""COMPUTED_VALUE"""),44300.64583333333)</f>
        <v>44300.64583</v>
      </c>
      <c r="B125" s="1">
        <f>IFERROR(__xludf.DUMMYFUNCTION("""COMPUTED_VALUE"""),238657.19)</f>
        <v>238657.19</v>
      </c>
      <c r="C125" s="1">
        <f>IFERROR(__xludf.DUMMYFUNCTION("""COMPUTED_VALUE"""),244092.45)</f>
        <v>244092.45</v>
      </c>
      <c r="D125" s="1">
        <f>IFERROR(__xludf.DUMMYFUNCTION("""COMPUTED_VALUE"""),229269.02)</f>
        <v>229269.02</v>
      </c>
      <c r="E125" s="1">
        <f>IFERROR(__xludf.DUMMYFUNCTION("""COMPUTED_VALUE"""),232727.82)</f>
        <v>232727.82</v>
      </c>
      <c r="F125" s="1">
        <f>IFERROR(__xludf.DUMMYFUNCTION("""COMPUTED_VALUE"""),1019699.0)</f>
        <v>1019699</v>
      </c>
    </row>
    <row r="126">
      <c r="A126" s="2">
        <f>IFERROR(__xludf.DUMMYFUNCTION("""COMPUTED_VALUE"""),44301.64583333333)</f>
        <v>44301.64583</v>
      </c>
      <c r="B126" s="1">
        <f>IFERROR(__xludf.DUMMYFUNCTION("""COMPUTED_VALUE"""),224821.99)</f>
        <v>224821.99</v>
      </c>
      <c r="C126" s="1">
        <f>IFERROR(__xludf.DUMMYFUNCTION("""COMPUTED_VALUE"""),251998.27)</f>
        <v>251998.27</v>
      </c>
      <c r="D126" s="1">
        <f>IFERROR(__xludf.DUMMYFUNCTION("""COMPUTED_VALUE"""),224821.99)</f>
        <v>224821.99</v>
      </c>
      <c r="E126" s="1">
        <f>IFERROR(__xludf.DUMMYFUNCTION("""COMPUTED_VALUE"""),247057.13)</f>
        <v>247057.13</v>
      </c>
      <c r="F126" s="1">
        <f>IFERROR(__xludf.DUMMYFUNCTION("""COMPUTED_VALUE"""),1256775.0)</f>
        <v>1256775</v>
      </c>
    </row>
    <row r="127">
      <c r="A127" s="2">
        <f>IFERROR(__xludf.DUMMYFUNCTION("""COMPUTED_VALUE"""),44302.64583333333)</f>
        <v>44302.64583</v>
      </c>
      <c r="B127" s="1">
        <f>IFERROR(__xludf.DUMMYFUNCTION("""COMPUTED_VALUE"""),253500.0)</f>
        <v>253500</v>
      </c>
      <c r="C127" s="1">
        <f>IFERROR(__xludf.DUMMYFUNCTION("""COMPUTED_VALUE"""),255500.0)</f>
        <v>255500</v>
      </c>
      <c r="D127" s="1">
        <f>IFERROR(__xludf.DUMMYFUNCTION("""COMPUTED_VALUE"""),242500.0)</f>
        <v>242500</v>
      </c>
      <c r="E127" s="1">
        <f>IFERROR(__xludf.DUMMYFUNCTION("""COMPUTED_VALUE"""),249000.0)</f>
        <v>249000</v>
      </c>
      <c r="F127" s="1">
        <f>IFERROR(__xludf.DUMMYFUNCTION("""COMPUTED_VALUE"""),440679.0)</f>
        <v>440679</v>
      </c>
    </row>
    <row r="128">
      <c r="A128" s="2">
        <f>IFERROR(__xludf.DUMMYFUNCTION("""COMPUTED_VALUE"""),44305.64583333333)</f>
        <v>44305.64583</v>
      </c>
      <c r="B128" s="1">
        <f>IFERROR(__xludf.DUMMYFUNCTION("""COMPUTED_VALUE"""),250000.0)</f>
        <v>250000</v>
      </c>
      <c r="C128" s="1">
        <f>IFERROR(__xludf.DUMMYFUNCTION("""COMPUTED_VALUE"""),254000.0)</f>
        <v>254000</v>
      </c>
      <c r="D128" s="1">
        <f>IFERROR(__xludf.DUMMYFUNCTION("""COMPUTED_VALUE"""),240500.0)</f>
        <v>240500</v>
      </c>
      <c r="E128" s="1">
        <f>IFERROR(__xludf.DUMMYFUNCTION("""COMPUTED_VALUE"""),241500.0)</f>
        <v>241500</v>
      </c>
      <c r="F128" s="1">
        <f>IFERROR(__xludf.DUMMYFUNCTION("""COMPUTED_VALUE"""),347666.0)</f>
        <v>347666</v>
      </c>
    </row>
    <row r="129">
      <c r="A129" s="2">
        <f>IFERROR(__xludf.DUMMYFUNCTION("""COMPUTED_VALUE"""),44306.64583333333)</f>
        <v>44306.64583</v>
      </c>
      <c r="B129" s="1">
        <f>IFERROR(__xludf.DUMMYFUNCTION("""COMPUTED_VALUE"""),241000.0)</f>
        <v>241000</v>
      </c>
      <c r="C129" s="1">
        <f>IFERROR(__xludf.DUMMYFUNCTION("""COMPUTED_VALUE"""),247500.0)</f>
        <v>247500</v>
      </c>
      <c r="D129" s="1">
        <f>IFERROR(__xludf.DUMMYFUNCTION("""COMPUTED_VALUE"""),239500.0)</f>
        <v>239500</v>
      </c>
      <c r="E129" s="1">
        <f>IFERROR(__xludf.DUMMYFUNCTION("""COMPUTED_VALUE"""),242000.0)</f>
        <v>242000</v>
      </c>
      <c r="F129" s="1">
        <f>IFERROR(__xludf.DUMMYFUNCTION("""COMPUTED_VALUE"""),215412.0)</f>
        <v>215412</v>
      </c>
    </row>
    <row r="130">
      <c r="A130" s="2">
        <f>IFERROR(__xludf.DUMMYFUNCTION("""COMPUTED_VALUE"""),44307.64583333333)</f>
        <v>44307.64583</v>
      </c>
      <c r="B130" s="1">
        <f>IFERROR(__xludf.DUMMYFUNCTION("""COMPUTED_VALUE"""),242000.0)</f>
        <v>242000</v>
      </c>
      <c r="C130" s="1">
        <f>IFERROR(__xludf.DUMMYFUNCTION("""COMPUTED_VALUE"""),246500.0)</f>
        <v>246500</v>
      </c>
      <c r="D130" s="1">
        <f>IFERROR(__xludf.DUMMYFUNCTION("""COMPUTED_VALUE"""),241000.0)</f>
        <v>241000</v>
      </c>
      <c r="E130" s="1">
        <f>IFERROR(__xludf.DUMMYFUNCTION("""COMPUTED_VALUE"""),242000.0)</f>
        <v>242000</v>
      </c>
      <c r="F130" s="1">
        <f>IFERROR(__xludf.DUMMYFUNCTION("""COMPUTED_VALUE"""),231381.0)</f>
        <v>231381</v>
      </c>
    </row>
    <row r="131">
      <c r="A131" s="2">
        <f>IFERROR(__xludf.DUMMYFUNCTION("""COMPUTED_VALUE"""),44308.64583333333)</f>
        <v>44308.64583</v>
      </c>
      <c r="B131" s="1">
        <f>IFERROR(__xludf.DUMMYFUNCTION("""COMPUTED_VALUE"""),246000.0)</f>
        <v>246000</v>
      </c>
      <c r="C131" s="1">
        <f>IFERROR(__xludf.DUMMYFUNCTION("""COMPUTED_VALUE"""),256000.0)</f>
        <v>256000</v>
      </c>
      <c r="D131" s="1">
        <f>IFERROR(__xludf.DUMMYFUNCTION("""COMPUTED_VALUE"""),245500.0)</f>
        <v>245500</v>
      </c>
      <c r="E131" s="1">
        <f>IFERROR(__xludf.DUMMYFUNCTION("""COMPUTED_VALUE"""),255000.0)</f>
        <v>255000</v>
      </c>
      <c r="F131" s="1">
        <f>IFERROR(__xludf.DUMMYFUNCTION("""COMPUTED_VALUE"""),446672.0)</f>
        <v>446672</v>
      </c>
    </row>
    <row r="132">
      <c r="A132" s="2">
        <f>IFERROR(__xludf.DUMMYFUNCTION("""COMPUTED_VALUE"""),44309.64583333333)</f>
        <v>44309.64583</v>
      </c>
      <c r="B132" s="1">
        <f>IFERROR(__xludf.DUMMYFUNCTION("""COMPUTED_VALUE"""),256000.0)</f>
        <v>256000</v>
      </c>
      <c r="C132" s="1">
        <f>IFERROR(__xludf.DUMMYFUNCTION("""COMPUTED_VALUE"""),261500.0)</f>
        <v>261500</v>
      </c>
      <c r="D132" s="1">
        <f>IFERROR(__xludf.DUMMYFUNCTION("""COMPUTED_VALUE"""),251500.0)</f>
        <v>251500</v>
      </c>
      <c r="E132" s="1">
        <f>IFERROR(__xludf.DUMMYFUNCTION("""COMPUTED_VALUE"""),258500.0)</f>
        <v>258500</v>
      </c>
      <c r="F132" s="1">
        <f>IFERROR(__xludf.DUMMYFUNCTION("""COMPUTED_VALUE"""),285699.0)</f>
        <v>285699</v>
      </c>
    </row>
    <row r="133">
      <c r="A133" s="2">
        <f>IFERROR(__xludf.DUMMYFUNCTION("""COMPUTED_VALUE"""),44312.64583333333)</f>
        <v>44312.64583</v>
      </c>
      <c r="B133" s="1">
        <f>IFERROR(__xludf.DUMMYFUNCTION("""COMPUTED_VALUE"""),260000.0)</f>
        <v>260000</v>
      </c>
      <c r="C133" s="1">
        <f>IFERROR(__xludf.DUMMYFUNCTION("""COMPUTED_VALUE"""),262500.0)</f>
        <v>262500</v>
      </c>
      <c r="D133" s="1">
        <f>IFERROR(__xludf.DUMMYFUNCTION("""COMPUTED_VALUE"""),255500.0)</f>
        <v>255500</v>
      </c>
      <c r="E133" s="1">
        <f>IFERROR(__xludf.DUMMYFUNCTION("""COMPUTED_VALUE"""),259000.0)</f>
        <v>259000</v>
      </c>
      <c r="F133" s="1">
        <f>IFERROR(__xludf.DUMMYFUNCTION("""COMPUTED_VALUE"""),216884.0)</f>
        <v>216884</v>
      </c>
    </row>
    <row r="134">
      <c r="A134" s="2">
        <f>IFERROR(__xludf.DUMMYFUNCTION("""COMPUTED_VALUE"""),44313.64583333333)</f>
        <v>44313.64583</v>
      </c>
      <c r="B134" s="1">
        <f>IFERROR(__xludf.DUMMYFUNCTION("""COMPUTED_VALUE"""),260000.0)</f>
        <v>260000</v>
      </c>
      <c r="C134" s="1">
        <f>IFERROR(__xludf.DUMMYFUNCTION("""COMPUTED_VALUE"""),264500.0)</f>
        <v>264500</v>
      </c>
      <c r="D134" s="1">
        <f>IFERROR(__xludf.DUMMYFUNCTION("""COMPUTED_VALUE"""),255000.0)</f>
        <v>255000</v>
      </c>
      <c r="E134" s="1">
        <f>IFERROR(__xludf.DUMMYFUNCTION("""COMPUTED_VALUE"""),256000.0)</f>
        <v>256000</v>
      </c>
      <c r="F134" s="1">
        <f>IFERROR(__xludf.DUMMYFUNCTION("""COMPUTED_VALUE"""),234760.0)</f>
        <v>234760</v>
      </c>
    </row>
    <row r="135">
      <c r="A135" s="2">
        <f>IFERROR(__xludf.DUMMYFUNCTION("""COMPUTED_VALUE"""),44314.64583333333)</f>
        <v>44314.64583</v>
      </c>
      <c r="B135" s="1">
        <f>IFERROR(__xludf.DUMMYFUNCTION("""COMPUTED_VALUE"""),257000.0)</f>
        <v>257000</v>
      </c>
      <c r="C135" s="1">
        <f>IFERROR(__xludf.DUMMYFUNCTION("""COMPUTED_VALUE"""),258500.0)</f>
        <v>258500</v>
      </c>
      <c r="D135" s="1">
        <f>IFERROR(__xludf.DUMMYFUNCTION("""COMPUTED_VALUE"""),242000.0)</f>
        <v>242000</v>
      </c>
      <c r="E135" s="1">
        <f>IFERROR(__xludf.DUMMYFUNCTION("""COMPUTED_VALUE"""),244000.0)</f>
        <v>244000</v>
      </c>
      <c r="F135" s="1">
        <f>IFERROR(__xludf.DUMMYFUNCTION("""COMPUTED_VALUE"""),412618.0)</f>
        <v>412618</v>
      </c>
    </row>
    <row r="136">
      <c r="A136" s="2">
        <f>IFERROR(__xludf.DUMMYFUNCTION("""COMPUTED_VALUE"""),44315.64583333333)</f>
        <v>44315.64583</v>
      </c>
      <c r="B136" s="1">
        <f>IFERROR(__xludf.DUMMYFUNCTION("""COMPUTED_VALUE"""),247000.0)</f>
        <v>247000</v>
      </c>
      <c r="C136" s="1">
        <f>IFERROR(__xludf.DUMMYFUNCTION("""COMPUTED_VALUE"""),247500.0)</f>
        <v>247500</v>
      </c>
      <c r="D136" s="1">
        <f>IFERROR(__xludf.DUMMYFUNCTION("""COMPUTED_VALUE"""),242000.0)</f>
        <v>242000</v>
      </c>
      <c r="E136" s="1">
        <f>IFERROR(__xludf.DUMMYFUNCTION("""COMPUTED_VALUE"""),243500.0)</f>
        <v>243500</v>
      </c>
      <c r="F136" s="1">
        <f>IFERROR(__xludf.DUMMYFUNCTION("""COMPUTED_VALUE"""),176278.0)</f>
        <v>176278</v>
      </c>
    </row>
    <row r="137">
      <c r="A137" s="2">
        <f>IFERROR(__xludf.DUMMYFUNCTION("""COMPUTED_VALUE"""),44316.64583333333)</f>
        <v>44316.64583</v>
      </c>
      <c r="B137" s="1">
        <f>IFERROR(__xludf.DUMMYFUNCTION("""COMPUTED_VALUE"""),244500.0)</f>
        <v>244500</v>
      </c>
      <c r="C137" s="1">
        <f>IFERROR(__xludf.DUMMYFUNCTION("""COMPUTED_VALUE"""),249000.0)</f>
        <v>249000</v>
      </c>
      <c r="D137" s="1">
        <f>IFERROR(__xludf.DUMMYFUNCTION("""COMPUTED_VALUE"""),240000.0)</f>
        <v>240000</v>
      </c>
      <c r="E137" s="1">
        <f>IFERROR(__xludf.DUMMYFUNCTION("""COMPUTED_VALUE"""),243000.0)</f>
        <v>243000</v>
      </c>
      <c r="F137" s="1">
        <f>IFERROR(__xludf.DUMMYFUNCTION("""COMPUTED_VALUE"""),183616.0)</f>
        <v>183616</v>
      </c>
    </row>
    <row r="138">
      <c r="A138" s="2">
        <f>IFERROR(__xludf.DUMMYFUNCTION("""COMPUTED_VALUE"""),44319.64583333333)</f>
        <v>44319.64583</v>
      </c>
      <c r="B138" s="1">
        <f>IFERROR(__xludf.DUMMYFUNCTION("""COMPUTED_VALUE"""),243000.0)</f>
        <v>243000</v>
      </c>
      <c r="C138" s="1">
        <f>IFERROR(__xludf.DUMMYFUNCTION("""COMPUTED_VALUE"""),245000.0)</f>
        <v>245000</v>
      </c>
      <c r="D138" s="1">
        <f>IFERROR(__xludf.DUMMYFUNCTION("""COMPUTED_VALUE"""),234000.0)</f>
        <v>234000</v>
      </c>
      <c r="E138" s="1">
        <f>IFERROR(__xludf.DUMMYFUNCTION("""COMPUTED_VALUE"""),236500.0)</f>
        <v>236500</v>
      </c>
      <c r="F138" s="1">
        <f>IFERROR(__xludf.DUMMYFUNCTION("""COMPUTED_VALUE"""),195301.0)</f>
        <v>195301</v>
      </c>
    </row>
    <row r="139">
      <c r="A139" s="2">
        <f>IFERROR(__xludf.DUMMYFUNCTION("""COMPUTED_VALUE"""),44320.64583333333)</f>
        <v>44320.64583</v>
      </c>
      <c r="B139" s="1">
        <f>IFERROR(__xludf.DUMMYFUNCTION("""COMPUTED_VALUE"""),237000.0)</f>
        <v>237000</v>
      </c>
      <c r="C139" s="1">
        <f>IFERROR(__xludf.DUMMYFUNCTION("""COMPUTED_VALUE"""),240500.0)</f>
        <v>240500</v>
      </c>
      <c r="D139" s="1">
        <f>IFERROR(__xludf.DUMMYFUNCTION("""COMPUTED_VALUE"""),234000.0)</f>
        <v>234000</v>
      </c>
      <c r="E139" s="1">
        <f>IFERROR(__xludf.DUMMYFUNCTION("""COMPUTED_VALUE"""),239500.0)</f>
        <v>239500</v>
      </c>
      <c r="F139" s="1">
        <f>IFERROR(__xludf.DUMMYFUNCTION("""COMPUTED_VALUE"""),196353.0)</f>
        <v>196353</v>
      </c>
    </row>
    <row r="140">
      <c r="A140" s="2">
        <f>IFERROR(__xludf.DUMMYFUNCTION("""COMPUTED_VALUE"""),44322.64583333333)</f>
        <v>44322.64583</v>
      </c>
      <c r="B140" s="1">
        <f>IFERROR(__xludf.DUMMYFUNCTION("""COMPUTED_VALUE"""),240000.0)</f>
        <v>240000</v>
      </c>
      <c r="C140" s="1">
        <f>IFERROR(__xludf.DUMMYFUNCTION("""COMPUTED_VALUE"""),251000.0)</f>
        <v>251000</v>
      </c>
      <c r="D140" s="1">
        <f>IFERROR(__xludf.DUMMYFUNCTION("""COMPUTED_VALUE"""),237000.0)</f>
        <v>237000</v>
      </c>
      <c r="E140" s="1">
        <f>IFERROR(__xludf.DUMMYFUNCTION("""COMPUTED_VALUE"""),251000.0)</f>
        <v>251000</v>
      </c>
      <c r="F140" s="1">
        <f>IFERROR(__xludf.DUMMYFUNCTION("""COMPUTED_VALUE"""),264248.0)</f>
        <v>264248</v>
      </c>
    </row>
    <row r="141">
      <c r="A141" s="2">
        <f>IFERROR(__xludf.DUMMYFUNCTION("""COMPUTED_VALUE"""),44323.64583333333)</f>
        <v>44323.64583</v>
      </c>
      <c r="B141" s="1">
        <f>IFERROR(__xludf.DUMMYFUNCTION("""COMPUTED_VALUE"""),253500.0)</f>
        <v>253500</v>
      </c>
      <c r="C141" s="1">
        <f>IFERROR(__xludf.DUMMYFUNCTION("""COMPUTED_VALUE"""),256000.0)</f>
        <v>256000</v>
      </c>
      <c r="D141" s="1">
        <f>IFERROR(__xludf.DUMMYFUNCTION("""COMPUTED_VALUE"""),249000.0)</f>
        <v>249000</v>
      </c>
      <c r="E141" s="1">
        <f>IFERROR(__xludf.DUMMYFUNCTION("""COMPUTED_VALUE"""),252500.0)</f>
        <v>252500</v>
      </c>
      <c r="F141" s="1">
        <f>IFERROR(__xludf.DUMMYFUNCTION("""COMPUTED_VALUE"""),193831.0)</f>
        <v>193831</v>
      </c>
    </row>
    <row r="142">
      <c r="A142" s="2">
        <f>IFERROR(__xludf.DUMMYFUNCTION("""COMPUTED_VALUE"""),44326.64583333333)</f>
        <v>44326.64583</v>
      </c>
      <c r="B142" s="1">
        <f>IFERROR(__xludf.DUMMYFUNCTION("""COMPUTED_VALUE"""),255500.0)</f>
        <v>255500</v>
      </c>
      <c r="C142" s="1">
        <f>IFERROR(__xludf.DUMMYFUNCTION("""COMPUTED_VALUE"""),262000.0)</f>
        <v>262000</v>
      </c>
      <c r="D142" s="1">
        <f>IFERROR(__xludf.DUMMYFUNCTION("""COMPUTED_VALUE"""),253500.0)</f>
        <v>253500</v>
      </c>
      <c r="E142" s="1">
        <f>IFERROR(__xludf.DUMMYFUNCTION("""COMPUTED_VALUE"""),258500.0)</f>
        <v>258500</v>
      </c>
      <c r="F142" s="1">
        <f>IFERROR(__xludf.DUMMYFUNCTION("""COMPUTED_VALUE"""),257309.0)</f>
        <v>257309</v>
      </c>
    </row>
    <row r="143">
      <c r="A143" s="2">
        <f>IFERROR(__xludf.DUMMYFUNCTION("""COMPUTED_VALUE"""),44327.64583333333)</f>
        <v>44327.64583</v>
      </c>
      <c r="B143" s="1">
        <f>IFERROR(__xludf.DUMMYFUNCTION("""COMPUTED_VALUE"""),258000.0)</f>
        <v>258000</v>
      </c>
      <c r="C143" s="1">
        <f>IFERROR(__xludf.DUMMYFUNCTION("""COMPUTED_VALUE"""),261000.0)</f>
        <v>261000</v>
      </c>
      <c r="D143" s="1">
        <f>IFERROR(__xludf.DUMMYFUNCTION("""COMPUTED_VALUE"""),253500.0)</f>
        <v>253500</v>
      </c>
      <c r="E143" s="1">
        <f>IFERROR(__xludf.DUMMYFUNCTION("""COMPUTED_VALUE"""),259000.0)</f>
        <v>259000</v>
      </c>
      <c r="F143" s="1">
        <f>IFERROR(__xludf.DUMMYFUNCTION("""COMPUTED_VALUE"""),195611.0)</f>
        <v>195611</v>
      </c>
    </row>
    <row r="144">
      <c r="A144" s="2">
        <f>IFERROR(__xludf.DUMMYFUNCTION("""COMPUTED_VALUE"""),44328.64583333333)</f>
        <v>44328.64583</v>
      </c>
      <c r="B144" s="1">
        <f>IFERROR(__xludf.DUMMYFUNCTION("""COMPUTED_VALUE"""),259000.0)</f>
        <v>259000</v>
      </c>
      <c r="C144" s="1">
        <f>IFERROR(__xludf.DUMMYFUNCTION("""COMPUTED_VALUE"""),264000.0)</f>
        <v>264000</v>
      </c>
      <c r="D144" s="1">
        <f>IFERROR(__xludf.DUMMYFUNCTION("""COMPUTED_VALUE"""),244500.0)</f>
        <v>244500</v>
      </c>
      <c r="E144" s="1">
        <f>IFERROR(__xludf.DUMMYFUNCTION("""COMPUTED_VALUE"""),246000.0)</f>
        <v>246000</v>
      </c>
      <c r="F144" s="1">
        <f>IFERROR(__xludf.DUMMYFUNCTION("""COMPUTED_VALUE"""),382142.0)</f>
        <v>382142</v>
      </c>
    </row>
    <row r="145">
      <c r="A145" s="2">
        <f>IFERROR(__xludf.DUMMYFUNCTION("""COMPUTED_VALUE"""),44329.64583333333)</f>
        <v>44329.64583</v>
      </c>
      <c r="B145" s="1">
        <f>IFERROR(__xludf.DUMMYFUNCTION("""COMPUTED_VALUE"""),242000.0)</f>
        <v>242000</v>
      </c>
      <c r="C145" s="1">
        <f>IFERROR(__xludf.DUMMYFUNCTION("""COMPUTED_VALUE"""),246000.0)</f>
        <v>246000</v>
      </c>
      <c r="D145" s="1">
        <f>IFERROR(__xludf.DUMMYFUNCTION("""COMPUTED_VALUE"""),238000.0)</f>
        <v>238000</v>
      </c>
      <c r="E145" s="1">
        <f>IFERROR(__xludf.DUMMYFUNCTION("""COMPUTED_VALUE"""),240500.0)</f>
        <v>240500</v>
      </c>
      <c r="F145" s="1">
        <f>IFERROR(__xludf.DUMMYFUNCTION("""COMPUTED_VALUE"""),248997.0)</f>
        <v>248997</v>
      </c>
    </row>
    <row r="146">
      <c r="A146" s="2">
        <f>IFERROR(__xludf.DUMMYFUNCTION("""COMPUTED_VALUE"""),44330.64583333333)</f>
        <v>44330.64583</v>
      </c>
      <c r="B146" s="1">
        <f>IFERROR(__xludf.DUMMYFUNCTION("""COMPUTED_VALUE"""),245000.0)</f>
        <v>245000</v>
      </c>
      <c r="C146" s="1">
        <f>IFERROR(__xludf.DUMMYFUNCTION("""COMPUTED_VALUE"""),245000.0)</f>
        <v>245000</v>
      </c>
      <c r="D146" s="1">
        <f>IFERROR(__xludf.DUMMYFUNCTION("""COMPUTED_VALUE"""),241000.0)</f>
        <v>241000</v>
      </c>
      <c r="E146" s="1">
        <f>IFERROR(__xludf.DUMMYFUNCTION("""COMPUTED_VALUE"""),242500.0)</f>
        <v>242500</v>
      </c>
      <c r="F146" s="1">
        <f>IFERROR(__xludf.DUMMYFUNCTION("""COMPUTED_VALUE"""),149565.0)</f>
        <v>149565</v>
      </c>
    </row>
    <row r="147">
      <c r="A147" s="2">
        <f>IFERROR(__xludf.DUMMYFUNCTION("""COMPUTED_VALUE"""),44333.64583333333)</f>
        <v>44333.64583</v>
      </c>
      <c r="B147" s="1">
        <f>IFERROR(__xludf.DUMMYFUNCTION("""COMPUTED_VALUE"""),242500.0)</f>
        <v>242500</v>
      </c>
      <c r="C147" s="1">
        <f>IFERROR(__xludf.DUMMYFUNCTION("""COMPUTED_VALUE"""),248500.0)</f>
        <v>248500</v>
      </c>
      <c r="D147" s="1">
        <f>IFERROR(__xludf.DUMMYFUNCTION("""COMPUTED_VALUE"""),242500.0)</f>
        <v>242500</v>
      </c>
      <c r="E147" s="1">
        <f>IFERROR(__xludf.DUMMYFUNCTION("""COMPUTED_VALUE"""),248500.0)</f>
        <v>248500</v>
      </c>
      <c r="F147" s="1">
        <f>IFERROR(__xludf.DUMMYFUNCTION("""COMPUTED_VALUE"""),143607.0)</f>
        <v>143607</v>
      </c>
    </row>
    <row r="148">
      <c r="A148" s="2">
        <f>IFERROR(__xludf.DUMMYFUNCTION("""COMPUTED_VALUE"""),44334.64583333333)</f>
        <v>44334.64583</v>
      </c>
      <c r="B148" s="1">
        <f>IFERROR(__xludf.DUMMYFUNCTION("""COMPUTED_VALUE"""),250000.0)</f>
        <v>250000</v>
      </c>
      <c r="C148" s="1">
        <f>IFERROR(__xludf.DUMMYFUNCTION("""COMPUTED_VALUE"""),260500.0)</f>
        <v>260500</v>
      </c>
      <c r="D148" s="1">
        <f>IFERROR(__xludf.DUMMYFUNCTION("""COMPUTED_VALUE"""),249000.0)</f>
        <v>249000</v>
      </c>
      <c r="E148" s="1">
        <f>IFERROR(__xludf.DUMMYFUNCTION("""COMPUTED_VALUE"""),260500.0)</f>
        <v>260500</v>
      </c>
      <c r="F148" s="1">
        <f>IFERROR(__xludf.DUMMYFUNCTION("""COMPUTED_VALUE"""),395521.0)</f>
        <v>395521</v>
      </c>
    </row>
    <row r="149">
      <c r="A149" s="2">
        <f>IFERROR(__xludf.DUMMYFUNCTION("""COMPUTED_VALUE"""),44336.64583333333)</f>
        <v>44336.64583</v>
      </c>
      <c r="B149" s="1">
        <f>IFERROR(__xludf.DUMMYFUNCTION("""COMPUTED_VALUE"""),261000.0)</f>
        <v>261000</v>
      </c>
      <c r="C149" s="1">
        <f>IFERROR(__xludf.DUMMYFUNCTION("""COMPUTED_VALUE"""),266000.0)</f>
        <v>266000</v>
      </c>
      <c r="D149" s="1">
        <f>IFERROR(__xludf.DUMMYFUNCTION("""COMPUTED_VALUE"""),255000.0)</f>
        <v>255000</v>
      </c>
      <c r="E149" s="1">
        <f>IFERROR(__xludf.DUMMYFUNCTION("""COMPUTED_VALUE"""),266000.0)</f>
        <v>266000</v>
      </c>
      <c r="F149" s="1">
        <f>IFERROR(__xludf.DUMMYFUNCTION("""COMPUTED_VALUE"""),342100.0)</f>
        <v>342100</v>
      </c>
    </row>
    <row r="150">
      <c r="A150" s="2">
        <f>IFERROR(__xludf.DUMMYFUNCTION("""COMPUTED_VALUE"""),44337.64583333333)</f>
        <v>44337.64583</v>
      </c>
      <c r="B150" s="1">
        <f>IFERROR(__xludf.DUMMYFUNCTION("""COMPUTED_VALUE"""),268000.0)</f>
        <v>268000</v>
      </c>
      <c r="C150" s="1">
        <f>IFERROR(__xludf.DUMMYFUNCTION("""COMPUTED_VALUE"""),272000.0)</f>
        <v>272000</v>
      </c>
      <c r="D150" s="1">
        <f>IFERROR(__xludf.DUMMYFUNCTION("""COMPUTED_VALUE"""),257500.0)</f>
        <v>257500</v>
      </c>
      <c r="E150" s="1">
        <f>IFERROR(__xludf.DUMMYFUNCTION("""COMPUTED_VALUE"""),261500.0)</f>
        <v>261500</v>
      </c>
      <c r="F150" s="1">
        <f>IFERROR(__xludf.DUMMYFUNCTION("""COMPUTED_VALUE"""),357864.0)</f>
        <v>357864</v>
      </c>
    </row>
    <row r="151">
      <c r="A151" s="2">
        <f>IFERROR(__xludf.DUMMYFUNCTION("""COMPUTED_VALUE"""),44340.64583333333)</f>
        <v>44340.64583</v>
      </c>
      <c r="B151" s="1">
        <f>IFERROR(__xludf.DUMMYFUNCTION("""COMPUTED_VALUE"""),263000.0)</f>
        <v>263000</v>
      </c>
      <c r="C151" s="1">
        <f>IFERROR(__xludf.DUMMYFUNCTION("""COMPUTED_VALUE"""),272000.0)</f>
        <v>272000</v>
      </c>
      <c r="D151" s="1">
        <f>IFERROR(__xludf.DUMMYFUNCTION("""COMPUTED_VALUE"""),261000.0)</f>
        <v>261000</v>
      </c>
      <c r="E151" s="1">
        <f>IFERROR(__xludf.DUMMYFUNCTION("""COMPUTED_VALUE"""),263500.0)</f>
        <v>263500</v>
      </c>
      <c r="F151" s="1">
        <f>IFERROR(__xludf.DUMMYFUNCTION("""COMPUTED_VALUE"""),543930.0)</f>
        <v>543930</v>
      </c>
    </row>
    <row r="152">
      <c r="A152" s="2">
        <f>IFERROR(__xludf.DUMMYFUNCTION("""COMPUTED_VALUE"""),44341.64583333333)</f>
        <v>44341.64583</v>
      </c>
      <c r="B152" s="1">
        <f>IFERROR(__xludf.DUMMYFUNCTION("""COMPUTED_VALUE"""),265000.0)</f>
        <v>265000</v>
      </c>
      <c r="C152" s="1">
        <f>IFERROR(__xludf.DUMMYFUNCTION("""COMPUTED_VALUE"""),266000.0)</f>
        <v>266000</v>
      </c>
      <c r="D152" s="1">
        <f>IFERROR(__xludf.DUMMYFUNCTION("""COMPUTED_VALUE"""),255000.0)</f>
        <v>255000</v>
      </c>
      <c r="E152" s="1">
        <f>IFERROR(__xludf.DUMMYFUNCTION("""COMPUTED_VALUE"""),260500.0)</f>
        <v>260500</v>
      </c>
      <c r="F152" s="1">
        <f>IFERROR(__xludf.DUMMYFUNCTION("""COMPUTED_VALUE"""),307669.0)</f>
        <v>307669</v>
      </c>
    </row>
    <row r="153">
      <c r="A153" s="2">
        <f>IFERROR(__xludf.DUMMYFUNCTION("""COMPUTED_VALUE"""),44342.64583333333)</f>
        <v>44342.64583</v>
      </c>
      <c r="B153" s="1">
        <f>IFERROR(__xludf.DUMMYFUNCTION("""COMPUTED_VALUE"""),261500.0)</f>
        <v>261500</v>
      </c>
      <c r="C153" s="1">
        <f>IFERROR(__xludf.DUMMYFUNCTION("""COMPUTED_VALUE"""),264000.0)</f>
        <v>264000</v>
      </c>
      <c r="D153" s="1">
        <f>IFERROR(__xludf.DUMMYFUNCTION("""COMPUTED_VALUE"""),256500.0)</f>
        <v>256500</v>
      </c>
      <c r="E153" s="1">
        <f>IFERROR(__xludf.DUMMYFUNCTION("""COMPUTED_VALUE"""),259000.0)</f>
        <v>259000</v>
      </c>
      <c r="F153" s="1">
        <f>IFERROR(__xludf.DUMMYFUNCTION("""COMPUTED_VALUE"""),257975.0)</f>
        <v>257975</v>
      </c>
    </row>
    <row r="154">
      <c r="A154" s="2">
        <f>IFERROR(__xludf.DUMMYFUNCTION("""COMPUTED_VALUE"""),44343.64583333333)</f>
        <v>44343.64583</v>
      </c>
      <c r="B154" s="1">
        <f>IFERROR(__xludf.DUMMYFUNCTION("""COMPUTED_VALUE"""),259500.0)</f>
        <v>259500</v>
      </c>
      <c r="C154" s="1">
        <f>IFERROR(__xludf.DUMMYFUNCTION("""COMPUTED_VALUE"""),260000.0)</f>
        <v>260000</v>
      </c>
      <c r="D154" s="1">
        <f>IFERROR(__xludf.DUMMYFUNCTION("""COMPUTED_VALUE"""),252000.0)</f>
        <v>252000</v>
      </c>
      <c r="E154" s="1">
        <f>IFERROR(__xludf.DUMMYFUNCTION("""COMPUTED_VALUE"""),253000.0)</f>
        <v>253000</v>
      </c>
      <c r="F154" s="1">
        <f>IFERROR(__xludf.DUMMYFUNCTION("""COMPUTED_VALUE"""),1175231.0)</f>
        <v>1175231</v>
      </c>
    </row>
    <row r="155">
      <c r="A155" s="2">
        <f>IFERROR(__xludf.DUMMYFUNCTION("""COMPUTED_VALUE"""),44344.64583333333)</f>
        <v>44344.64583</v>
      </c>
      <c r="B155" s="1">
        <f>IFERROR(__xludf.DUMMYFUNCTION("""COMPUTED_VALUE"""),255000.0)</f>
        <v>255000</v>
      </c>
      <c r="C155" s="1">
        <f>IFERROR(__xludf.DUMMYFUNCTION("""COMPUTED_VALUE"""),263000.0)</f>
        <v>263000</v>
      </c>
      <c r="D155" s="1">
        <f>IFERROR(__xludf.DUMMYFUNCTION("""COMPUTED_VALUE"""),254500.0)</f>
        <v>254500</v>
      </c>
      <c r="E155" s="1">
        <f>IFERROR(__xludf.DUMMYFUNCTION("""COMPUTED_VALUE"""),261000.0)</f>
        <v>261000</v>
      </c>
      <c r="F155" s="1">
        <f>IFERROR(__xludf.DUMMYFUNCTION("""COMPUTED_VALUE"""),285689.0)</f>
        <v>285689</v>
      </c>
    </row>
    <row r="156">
      <c r="A156" s="2">
        <f>IFERROR(__xludf.DUMMYFUNCTION("""COMPUTED_VALUE"""),44347.64583333333)</f>
        <v>44347.64583</v>
      </c>
      <c r="B156" s="1">
        <f>IFERROR(__xludf.DUMMYFUNCTION("""COMPUTED_VALUE"""),263500.0)</f>
        <v>263500</v>
      </c>
      <c r="C156" s="1">
        <f>IFERROR(__xludf.DUMMYFUNCTION("""COMPUTED_VALUE"""),267000.0)</f>
        <v>267000</v>
      </c>
      <c r="D156" s="1">
        <f>IFERROR(__xludf.DUMMYFUNCTION("""COMPUTED_VALUE"""),261500.0)</f>
        <v>261500</v>
      </c>
      <c r="E156" s="1">
        <f>IFERROR(__xludf.DUMMYFUNCTION("""COMPUTED_VALUE"""),265000.0)</f>
        <v>265000</v>
      </c>
      <c r="F156" s="1">
        <f>IFERROR(__xludf.DUMMYFUNCTION("""COMPUTED_VALUE"""),225074.0)</f>
        <v>225074</v>
      </c>
    </row>
    <row r="157">
      <c r="A157" s="2">
        <f>IFERROR(__xludf.DUMMYFUNCTION("""COMPUTED_VALUE"""),44348.64583333333)</f>
        <v>44348.64583</v>
      </c>
      <c r="B157" s="1">
        <f>IFERROR(__xludf.DUMMYFUNCTION("""COMPUTED_VALUE"""),266000.0)</f>
        <v>266000</v>
      </c>
      <c r="C157" s="1">
        <f>IFERROR(__xludf.DUMMYFUNCTION("""COMPUTED_VALUE"""),266500.0)</f>
        <v>266500</v>
      </c>
      <c r="D157" s="1">
        <f>IFERROR(__xludf.DUMMYFUNCTION("""COMPUTED_VALUE"""),258000.0)</f>
        <v>258000</v>
      </c>
      <c r="E157" s="1">
        <f>IFERROR(__xludf.DUMMYFUNCTION("""COMPUTED_VALUE"""),261000.0)</f>
        <v>261000</v>
      </c>
      <c r="F157" s="1">
        <f>IFERROR(__xludf.DUMMYFUNCTION("""COMPUTED_VALUE"""),183347.0)</f>
        <v>183347</v>
      </c>
    </row>
    <row r="158">
      <c r="A158" s="2">
        <f>IFERROR(__xludf.DUMMYFUNCTION("""COMPUTED_VALUE"""),44349.64583333333)</f>
        <v>44349.64583</v>
      </c>
      <c r="B158" s="1">
        <f>IFERROR(__xludf.DUMMYFUNCTION("""COMPUTED_VALUE"""),263000.0)</f>
        <v>263000</v>
      </c>
      <c r="C158" s="1">
        <f>IFERROR(__xludf.DUMMYFUNCTION("""COMPUTED_VALUE"""),266500.0)</f>
        <v>266500</v>
      </c>
      <c r="D158" s="1">
        <f>IFERROR(__xludf.DUMMYFUNCTION("""COMPUTED_VALUE"""),261500.0)</f>
        <v>261500</v>
      </c>
      <c r="E158" s="1">
        <f>IFERROR(__xludf.DUMMYFUNCTION("""COMPUTED_VALUE"""),263500.0)</f>
        <v>263500</v>
      </c>
      <c r="F158" s="1">
        <f>IFERROR(__xludf.DUMMYFUNCTION("""COMPUTED_VALUE"""),204841.0)</f>
        <v>204841</v>
      </c>
    </row>
    <row r="159">
      <c r="A159" s="2">
        <f>IFERROR(__xludf.DUMMYFUNCTION("""COMPUTED_VALUE"""),44350.64583333333)</f>
        <v>44350.64583</v>
      </c>
      <c r="B159" s="1">
        <f>IFERROR(__xludf.DUMMYFUNCTION("""COMPUTED_VALUE"""),264000.0)</f>
        <v>264000</v>
      </c>
      <c r="C159" s="1">
        <f>IFERROR(__xludf.DUMMYFUNCTION("""COMPUTED_VALUE"""),274000.0)</f>
        <v>274000</v>
      </c>
      <c r="D159" s="1">
        <f>IFERROR(__xludf.DUMMYFUNCTION("""COMPUTED_VALUE"""),262500.0)</f>
        <v>262500</v>
      </c>
      <c r="E159" s="1">
        <f>IFERROR(__xludf.DUMMYFUNCTION("""COMPUTED_VALUE"""),269500.0)</f>
        <v>269500</v>
      </c>
      <c r="F159" s="1">
        <f>IFERROR(__xludf.DUMMYFUNCTION("""COMPUTED_VALUE"""),410640.0)</f>
        <v>410640</v>
      </c>
    </row>
    <row r="160">
      <c r="A160" s="2">
        <f>IFERROR(__xludf.DUMMYFUNCTION("""COMPUTED_VALUE"""),44351.64583333333)</f>
        <v>44351.64583</v>
      </c>
      <c r="B160" s="1">
        <f>IFERROR(__xludf.DUMMYFUNCTION("""COMPUTED_VALUE"""),268500.0)</f>
        <v>268500</v>
      </c>
      <c r="C160" s="1">
        <f>IFERROR(__xludf.DUMMYFUNCTION("""COMPUTED_VALUE"""),269000.0)</f>
        <v>269000</v>
      </c>
      <c r="D160" s="1">
        <f>IFERROR(__xludf.DUMMYFUNCTION("""COMPUTED_VALUE"""),260000.0)</f>
        <v>260000</v>
      </c>
      <c r="E160" s="1">
        <f>IFERROR(__xludf.DUMMYFUNCTION("""COMPUTED_VALUE"""),266000.0)</f>
        <v>266000</v>
      </c>
      <c r="F160" s="1">
        <f>IFERROR(__xludf.DUMMYFUNCTION("""COMPUTED_VALUE"""),284503.0)</f>
        <v>284503</v>
      </c>
    </row>
    <row r="161">
      <c r="A161" s="2">
        <f>IFERROR(__xludf.DUMMYFUNCTION("""COMPUTED_VALUE"""),44354.64583333333)</f>
        <v>44354.64583</v>
      </c>
      <c r="B161" s="1">
        <f>IFERROR(__xludf.DUMMYFUNCTION("""COMPUTED_VALUE"""),267000.0)</f>
        <v>267000</v>
      </c>
      <c r="C161" s="1">
        <f>IFERROR(__xludf.DUMMYFUNCTION("""COMPUTED_VALUE"""),268000.0)</f>
        <v>268000</v>
      </c>
      <c r="D161" s="1">
        <f>IFERROR(__xludf.DUMMYFUNCTION("""COMPUTED_VALUE"""),261000.0)</f>
        <v>261000</v>
      </c>
      <c r="E161" s="1">
        <f>IFERROR(__xludf.DUMMYFUNCTION("""COMPUTED_VALUE"""),265500.0)</f>
        <v>265500</v>
      </c>
      <c r="F161" s="1">
        <f>IFERROR(__xludf.DUMMYFUNCTION("""COMPUTED_VALUE"""),153686.0)</f>
        <v>153686</v>
      </c>
    </row>
    <row r="162">
      <c r="A162" s="2">
        <f>IFERROR(__xludf.DUMMYFUNCTION("""COMPUTED_VALUE"""),44355.64583333333)</f>
        <v>44355.64583</v>
      </c>
      <c r="B162" s="1">
        <f>IFERROR(__xludf.DUMMYFUNCTION("""COMPUTED_VALUE"""),265000.0)</f>
        <v>265000</v>
      </c>
      <c r="C162" s="1">
        <f>IFERROR(__xludf.DUMMYFUNCTION("""COMPUTED_VALUE"""),267000.0)</f>
        <v>267000</v>
      </c>
      <c r="D162" s="1">
        <f>IFERROR(__xludf.DUMMYFUNCTION("""COMPUTED_VALUE"""),263500.0)</f>
        <v>263500</v>
      </c>
      <c r="E162" s="1">
        <f>IFERROR(__xludf.DUMMYFUNCTION("""COMPUTED_VALUE"""),265000.0)</f>
        <v>265000</v>
      </c>
      <c r="F162" s="1">
        <f>IFERROR(__xludf.DUMMYFUNCTION("""COMPUTED_VALUE"""),153360.0)</f>
        <v>153360</v>
      </c>
    </row>
    <row r="163">
      <c r="A163" s="2">
        <f>IFERROR(__xludf.DUMMYFUNCTION("""COMPUTED_VALUE"""),44356.64583333333)</f>
        <v>44356.64583</v>
      </c>
      <c r="B163" s="1">
        <f>IFERROR(__xludf.DUMMYFUNCTION("""COMPUTED_VALUE"""),265000.0)</f>
        <v>265000</v>
      </c>
      <c r="C163" s="1">
        <f>IFERROR(__xludf.DUMMYFUNCTION("""COMPUTED_VALUE"""),265000.0)</f>
        <v>265000</v>
      </c>
      <c r="D163" s="1">
        <f>IFERROR(__xludf.DUMMYFUNCTION("""COMPUTED_VALUE"""),261000.0)</f>
        <v>261000</v>
      </c>
      <c r="E163" s="1">
        <f>IFERROR(__xludf.DUMMYFUNCTION("""COMPUTED_VALUE"""),262000.0)</f>
        <v>262000</v>
      </c>
      <c r="F163" s="1">
        <f>IFERROR(__xludf.DUMMYFUNCTION("""COMPUTED_VALUE"""),166528.0)</f>
        <v>166528</v>
      </c>
    </row>
    <row r="164">
      <c r="A164" s="2">
        <f>IFERROR(__xludf.DUMMYFUNCTION("""COMPUTED_VALUE"""),44357.64583333333)</f>
        <v>44357.64583</v>
      </c>
      <c r="B164" s="1">
        <f>IFERROR(__xludf.DUMMYFUNCTION("""COMPUTED_VALUE"""),262000.0)</f>
        <v>262000</v>
      </c>
      <c r="C164" s="1">
        <f>IFERROR(__xludf.DUMMYFUNCTION("""COMPUTED_VALUE"""),279000.0)</f>
        <v>279000</v>
      </c>
      <c r="D164" s="1">
        <f>IFERROR(__xludf.DUMMYFUNCTION("""COMPUTED_VALUE"""),261500.0)</f>
        <v>261500</v>
      </c>
      <c r="E164" s="1">
        <f>IFERROR(__xludf.DUMMYFUNCTION("""COMPUTED_VALUE"""),272500.0)</f>
        <v>272500</v>
      </c>
      <c r="F164" s="1">
        <f>IFERROR(__xludf.DUMMYFUNCTION("""COMPUTED_VALUE"""),946188.0)</f>
        <v>946188</v>
      </c>
    </row>
    <row r="165">
      <c r="A165" s="2">
        <f>IFERROR(__xludf.DUMMYFUNCTION("""COMPUTED_VALUE"""),44358.64583333333)</f>
        <v>44358.64583</v>
      </c>
      <c r="B165" s="1">
        <f>IFERROR(__xludf.DUMMYFUNCTION("""COMPUTED_VALUE"""),272500.0)</f>
        <v>272500</v>
      </c>
      <c r="C165" s="1">
        <f>IFERROR(__xludf.DUMMYFUNCTION("""COMPUTED_VALUE"""),277500.0)</f>
        <v>277500</v>
      </c>
      <c r="D165" s="1">
        <f>IFERROR(__xludf.DUMMYFUNCTION("""COMPUTED_VALUE"""),271500.0)</f>
        <v>271500</v>
      </c>
      <c r="E165" s="1">
        <f>IFERROR(__xludf.DUMMYFUNCTION("""COMPUTED_VALUE"""),275500.0)</f>
        <v>275500</v>
      </c>
      <c r="F165" s="1">
        <f>IFERROR(__xludf.DUMMYFUNCTION("""COMPUTED_VALUE"""),324529.0)</f>
        <v>324529</v>
      </c>
    </row>
    <row r="166">
      <c r="A166" s="2">
        <f>IFERROR(__xludf.DUMMYFUNCTION("""COMPUTED_VALUE"""),44361.64583333333)</f>
        <v>44361.64583</v>
      </c>
      <c r="B166" s="1">
        <f>IFERROR(__xludf.DUMMYFUNCTION("""COMPUTED_VALUE"""),277000.0)</f>
        <v>277000</v>
      </c>
      <c r="C166" s="1">
        <f>IFERROR(__xludf.DUMMYFUNCTION("""COMPUTED_VALUE"""),286000.0)</f>
        <v>286000</v>
      </c>
      <c r="D166" s="1">
        <f>IFERROR(__xludf.DUMMYFUNCTION("""COMPUTED_VALUE"""),276500.0)</f>
        <v>276500</v>
      </c>
      <c r="E166" s="1">
        <f>IFERROR(__xludf.DUMMYFUNCTION("""COMPUTED_VALUE"""),282000.0)</f>
        <v>282000</v>
      </c>
      <c r="F166" s="1">
        <f>IFERROR(__xludf.DUMMYFUNCTION("""COMPUTED_VALUE"""),502504.0)</f>
        <v>502504</v>
      </c>
    </row>
    <row r="167">
      <c r="A167" s="2">
        <f>IFERROR(__xludf.DUMMYFUNCTION("""COMPUTED_VALUE"""),44362.64583333333)</f>
        <v>44362.64583</v>
      </c>
      <c r="B167" s="1">
        <f>IFERROR(__xludf.DUMMYFUNCTION("""COMPUTED_VALUE"""),285000.0)</f>
        <v>285000</v>
      </c>
      <c r="C167" s="1">
        <f>IFERROR(__xludf.DUMMYFUNCTION("""COMPUTED_VALUE"""),293000.0)</f>
        <v>293000</v>
      </c>
      <c r="D167" s="1">
        <f>IFERROR(__xludf.DUMMYFUNCTION("""COMPUTED_VALUE"""),279500.0)</f>
        <v>279500</v>
      </c>
      <c r="E167" s="1">
        <f>IFERROR(__xludf.DUMMYFUNCTION("""COMPUTED_VALUE"""),289000.0)</f>
        <v>289000</v>
      </c>
      <c r="F167" s="1">
        <f>IFERROR(__xludf.DUMMYFUNCTION("""COMPUTED_VALUE"""),461455.0)</f>
        <v>461455</v>
      </c>
    </row>
    <row r="168">
      <c r="A168" s="2">
        <f>IFERROR(__xludf.DUMMYFUNCTION("""COMPUTED_VALUE"""),44363.64583333333)</f>
        <v>44363.64583</v>
      </c>
      <c r="B168" s="1">
        <f>IFERROR(__xludf.DUMMYFUNCTION("""COMPUTED_VALUE"""),290500.0)</f>
        <v>290500</v>
      </c>
      <c r="C168" s="1">
        <f>IFERROR(__xludf.DUMMYFUNCTION("""COMPUTED_VALUE"""),298000.0)</f>
        <v>298000</v>
      </c>
      <c r="D168" s="1">
        <f>IFERROR(__xludf.DUMMYFUNCTION("""COMPUTED_VALUE"""),287000.0)</f>
        <v>287000</v>
      </c>
      <c r="E168" s="1">
        <f>IFERROR(__xludf.DUMMYFUNCTION("""COMPUTED_VALUE"""),292000.0)</f>
        <v>292000</v>
      </c>
      <c r="F168" s="1">
        <f>IFERROR(__xludf.DUMMYFUNCTION("""COMPUTED_VALUE"""),478261.0)</f>
        <v>478261</v>
      </c>
    </row>
    <row r="169">
      <c r="A169" s="2">
        <f>IFERROR(__xludf.DUMMYFUNCTION("""COMPUTED_VALUE"""),44364.64583333333)</f>
        <v>44364.64583</v>
      </c>
      <c r="B169" s="1">
        <f>IFERROR(__xludf.DUMMYFUNCTION("""COMPUTED_VALUE"""),292000.0)</f>
        <v>292000</v>
      </c>
      <c r="C169" s="1">
        <f>IFERROR(__xludf.DUMMYFUNCTION("""COMPUTED_VALUE"""),301000.0)</f>
        <v>301000</v>
      </c>
      <c r="D169" s="1">
        <f>IFERROR(__xludf.DUMMYFUNCTION("""COMPUTED_VALUE"""),289000.0)</f>
        <v>289000</v>
      </c>
      <c r="E169" s="1">
        <f>IFERROR(__xludf.DUMMYFUNCTION("""COMPUTED_VALUE"""),297000.0)</f>
        <v>297000</v>
      </c>
      <c r="F169" s="1">
        <f>IFERROR(__xludf.DUMMYFUNCTION("""COMPUTED_VALUE"""),567305.0)</f>
        <v>567305</v>
      </c>
    </row>
    <row r="170">
      <c r="A170" s="2">
        <f>IFERROR(__xludf.DUMMYFUNCTION("""COMPUTED_VALUE"""),44365.64583333333)</f>
        <v>44365.64583</v>
      </c>
      <c r="B170" s="1">
        <f>IFERROR(__xludf.DUMMYFUNCTION("""COMPUTED_VALUE"""),298500.0)</f>
        <v>298500</v>
      </c>
      <c r="C170" s="1">
        <f>IFERROR(__xludf.DUMMYFUNCTION("""COMPUTED_VALUE"""),326500.0)</f>
        <v>326500</v>
      </c>
      <c r="D170" s="1">
        <f>IFERROR(__xludf.DUMMYFUNCTION("""COMPUTED_VALUE"""),297500.0)</f>
        <v>297500</v>
      </c>
      <c r="E170" s="1">
        <f>IFERROR(__xludf.DUMMYFUNCTION("""COMPUTED_VALUE"""),313000.0)</f>
        <v>313000</v>
      </c>
      <c r="F170" s="1">
        <f>IFERROR(__xludf.DUMMYFUNCTION("""COMPUTED_VALUE"""),1630734.0)</f>
        <v>1630734</v>
      </c>
    </row>
    <row r="171">
      <c r="A171" s="2">
        <f>IFERROR(__xludf.DUMMYFUNCTION("""COMPUTED_VALUE"""),44368.64583333333)</f>
        <v>44368.64583</v>
      </c>
      <c r="B171" s="1">
        <f>IFERROR(__xludf.DUMMYFUNCTION("""COMPUTED_VALUE"""),313000.0)</f>
        <v>313000</v>
      </c>
      <c r="C171" s="1">
        <f>IFERROR(__xludf.DUMMYFUNCTION("""COMPUTED_VALUE"""),321000.0)</f>
        <v>321000</v>
      </c>
      <c r="D171" s="1">
        <f>IFERROR(__xludf.DUMMYFUNCTION("""COMPUTED_VALUE"""),299500.0)</f>
        <v>299500</v>
      </c>
      <c r="E171" s="1">
        <f>IFERROR(__xludf.DUMMYFUNCTION("""COMPUTED_VALUE"""),308000.0)</f>
        <v>308000</v>
      </c>
      <c r="F171" s="1">
        <f>IFERROR(__xludf.DUMMYFUNCTION("""COMPUTED_VALUE"""),556480.0)</f>
        <v>556480</v>
      </c>
    </row>
    <row r="172">
      <c r="A172" s="2">
        <f>IFERROR(__xludf.DUMMYFUNCTION("""COMPUTED_VALUE"""),44369.64583333333)</f>
        <v>44369.64583</v>
      </c>
      <c r="B172" s="1">
        <f>IFERROR(__xludf.DUMMYFUNCTION("""COMPUTED_VALUE"""),311000.0)</f>
        <v>311000</v>
      </c>
      <c r="C172" s="1">
        <f>IFERROR(__xludf.DUMMYFUNCTION("""COMPUTED_VALUE"""),324500.0)</f>
        <v>324500</v>
      </c>
      <c r="D172" s="1">
        <f>IFERROR(__xludf.DUMMYFUNCTION("""COMPUTED_VALUE"""),311000.0)</f>
        <v>311000</v>
      </c>
      <c r="E172" s="1">
        <f>IFERROR(__xludf.DUMMYFUNCTION("""COMPUTED_VALUE"""),324500.0)</f>
        <v>324500</v>
      </c>
      <c r="F172" s="1">
        <f>IFERROR(__xludf.DUMMYFUNCTION("""COMPUTED_VALUE"""),607966.0)</f>
        <v>607966</v>
      </c>
    </row>
    <row r="173">
      <c r="A173" s="2">
        <f>IFERROR(__xludf.DUMMYFUNCTION("""COMPUTED_VALUE"""),44370.64583333333)</f>
        <v>44370.64583</v>
      </c>
      <c r="B173" s="1">
        <f>IFERROR(__xludf.DUMMYFUNCTION("""COMPUTED_VALUE"""),334500.0)</f>
        <v>334500</v>
      </c>
      <c r="C173" s="1">
        <f>IFERROR(__xludf.DUMMYFUNCTION("""COMPUTED_VALUE"""),337000.0)</f>
        <v>337000</v>
      </c>
      <c r="D173" s="1">
        <f>IFERROR(__xludf.DUMMYFUNCTION("""COMPUTED_VALUE"""),318500.0)</f>
        <v>318500</v>
      </c>
      <c r="E173" s="1">
        <f>IFERROR(__xludf.DUMMYFUNCTION("""COMPUTED_VALUE"""),321500.0)</f>
        <v>321500</v>
      </c>
      <c r="F173" s="1">
        <f>IFERROR(__xludf.DUMMYFUNCTION("""COMPUTED_VALUE"""),687701.0)</f>
        <v>687701</v>
      </c>
    </row>
    <row r="174">
      <c r="A174" s="2">
        <f>IFERROR(__xludf.DUMMYFUNCTION("""COMPUTED_VALUE"""),44371.64583333333)</f>
        <v>44371.64583</v>
      </c>
      <c r="B174" s="1">
        <f>IFERROR(__xludf.DUMMYFUNCTION("""COMPUTED_VALUE"""),326000.0)</f>
        <v>326000</v>
      </c>
      <c r="C174" s="1">
        <f>IFERROR(__xludf.DUMMYFUNCTION("""COMPUTED_VALUE"""),329500.0)</f>
        <v>329500</v>
      </c>
      <c r="D174" s="1">
        <f>IFERROR(__xludf.DUMMYFUNCTION("""COMPUTED_VALUE"""),317500.0)</f>
        <v>317500</v>
      </c>
      <c r="E174" s="1">
        <f>IFERROR(__xludf.DUMMYFUNCTION("""COMPUTED_VALUE"""),322000.0)</f>
        <v>322000</v>
      </c>
      <c r="F174" s="1">
        <f>IFERROR(__xludf.DUMMYFUNCTION("""COMPUTED_VALUE"""),375522.0)</f>
        <v>375522</v>
      </c>
    </row>
    <row r="175">
      <c r="A175" s="2">
        <f>IFERROR(__xludf.DUMMYFUNCTION("""COMPUTED_VALUE"""),44372.64583333333)</f>
        <v>44372.64583</v>
      </c>
      <c r="B175" s="1">
        <f>IFERROR(__xludf.DUMMYFUNCTION("""COMPUTED_VALUE"""),326000.0)</f>
        <v>326000</v>
      </c>
      <c r="C175" s="1">
        <f>IFERROR(__xludf.DUMMYFUNCTION("""COMPUTED_VALUE"""),326500.0)</f>
        <v>326500</v>
      </c>
      <c r="D175" s="1">
        <f>IFERROR(__xludf.DUMMYFUNCTION("""COMPUTED_VALUE"""),312000.0)</f>
        <v>312000</v>
      </c>
      <c r="E175" s="1">
        <f>IFERROR(__xludf.DUMMYFUNCTION("""COMPUTED_VALUE"""),314000.0)</f>
        <v>314000</v>
      </c>
      <c r="F175" s="1">
        <f>IFERROR(__xludf.DUMMYFUNCTION("""COMPUTED_VALUE"""),354850.0)</f>
        <v>354850</v>
      </c>
    </row>
    <row r="176">
      <c r="A176" s="2">
        <f>IFERROR(__xludf.DUMMYFUNCTION("""COMPUTED_VALUE"""),44375.64583333333)</f>
        <v>44375.64583</v>
      </c>
      <c r="B176" s="1">
        <f>IFERROR(__xludf.DUMMYFUNCTION("""COMPUTED_VALUE"""),310500.0)</f>
        <v>310500</v>
      </c>
      <c r="C176" s="1">
        <f>IFERROR(__xludf.DUMMYFUNCTION("""COMPUTED_VALUE"""),317000.0)</f>
        <v>317000</v>
      </c>
      <c r="D176" s="1">
        <f>IFERROR(__xludf.DUMMYFUNCTION("""COMPUTED_VALUE"""),307500.0)</f>
        <v>307500</v>
      </c>
      <c r="E176" s="1">
        <f>IFERROR(__xludf.DUMMYFUNCTION("""COMPUTED_VALUE"""),312000.0)</f>
        <v>312000</v>
      </c>
      <c r="F176" s="1">
        <f>IFERROR(__xludf.DUMMYFUNCTION("""COMPUTED_VALUE"""),331362.0)</f>
        <v>331362</v>
      </c>
    </row>
    <row r="177">
      <c r="A177" s="2">
        <f>IFERROR(__xludf.DUMMYFUNCTION("""COMPUTED_VALUE"""),44376.64583333333)</f>
        <v>44376.64583</v>
      </c>
      <c r="B177" s="1">
        <f>IFERROR(__xludf.DUMMYFUNCTION("""COMPUTED_VALUE"""),288500.0)</f>
        <v>288500</v>
      </c>
      <c r="C177" s="1">
        <f>IFERROR(__xludf.DUMMYFUNCTION("""COMPUTED_VALUE"""),294500.0)</f>
        <v>294500</v>
      </c>
      <c r="D177" s="1">
        <f>IFERROR(__xludf.DUMMYFUNCTION("""COMPUTED_VALUE"""),286500.0)</f>
        <v>286500</v>
      </c>
      <c r="E177" s="1">
        <f>IFERROR(__xludf.DUMMYFUNCTION("""COMPUTED_VALUE"""),289000.0)</f>
        <v>289000</v>
      </c>
      <c r="F177" s="1">
        <f>IFERROR(__xludf.DUMMYFUNCTION("""COMPUTED_VALUE"""),4827044.0)</f>
        <v>4827044</v>
      </c>
    </row>
    <row r="178">
      <c r="A178" s="2">
        <f>IFERROR(__xludf.DUMMYFUNCTION("""COMPUTED_VALUE"""),44377.64583333333)</f>
        <v>44377.64583</v>
      </c>
      <c r="B178" s="1">
        <f>IFERROR(__xludf.DUMMYFUNCTION("""COMPUTED_VALUE"""),290500.0)</f>
        <v>290500</v>
      </c>
      <c r="C178" s="1">
        <f>IFERROR(__xludf.DUMMYFUNCTION("""COMPUTED_VALUE"""),298500.0)</f>
        <v>298500</v>
      </c>
      <c r="D178" s="1">
        <f>IFERROR(__xludf.DUMMYFUNCTION("""COMPUTED_VALUE"""),289000.0)</f>
        <v>289000</v>
      </c>
      <c r="E178" s="1">
        <f>IFERROR(__xludf.DUMMYFUNCTION("""COMPUTED_VALUE"""),292500.0)</f>
        <v>292500</v>
      </c>
      <c r="F178" s="1">
        <f>IFERROR(__xludf.DUMMYFUNCTION("""COMPUTED_VALUE"""),1002404.0)</f>
        <v>1002404</v>
      </c>
    </row>
    <row r="179">
      <c r="A179" s="2">
        <f>IFERROR(__xludf.DUMMYFUNCTION("""COMPUTED_VALUE"""),44378.64583333333)</f>
        <v>44378.64583</v>
      </c>
      <c r="B179" s="1">
        <f>IFERROR(__xludf.DUMMYFUNCTION("""COMPUTED_VALUE"""),293500.0)</f>
        <v>293500</v>
      </c>
      <c r="C179" s="1">
        <f>IFERROR(__xludf.DUMMYFUNCTION("""COMPUTED_VALUE"""),304500.0)</f>
        <v>304500</v>
      </c>
      <c r="D179" s="1">
        <f>IFERROR(__xludf.DUMMYFUNCTION("""COMPUTED_VALUE"""),292500.0)</f>
        <v>292500</v>
      </c>
      <c r="E179" s="1">
        <f>IFERROR(__xludf.DUMMYFUNCTION("""COMPUTED_VALUE"""),302000.0)</f>
        <v>302000</v>
      </c>
      <c r="F179" s="1">
        <f>IFERROR(__xludf.DUMMYFUNCTION("""COMPUTED_VALUE"""),734474.0)</f>
        <v>734474</v>
      </c>
    </row>
    <row r="180">
      <c r="A180" s="2">
        <f>IFERROR(__xludf.DUMMYFUNCTION("""COMPUTED_VALUE"""),44379.64583333333)</f>
        <v>44379.64583</v>
      </c>
      <c r="B180" s="1">
        <f>IFERROR(__xludf.DUMMYFUNCTION("""COMPUTED_VALUE"""),302000.0)</f>
        <v>302000</v>
      </c>
      <c r="C180" s="1">
        <f>IFERROR(__xludf.DUMMYFUNCTION("""COMPUTED_VALUE"""),305500.0)</f>
        <v>305500</v>
      </c>
      <c r="D180" s="1">
        <f>IFERROR(__xludf.DUMMYFUNCTION("""COMPUTED_VALUE"""),296500.0)</f>
        <v>296500</v>
      </c>
      <c r="E180" s="1">
        <f>IFERROR(__xludf.DUMMYFUNCTION("""COMPUTED_VALUE"""),303000.0)</f>
        <v>303000</v>
      </c>
      <c r="F180" s="1">
        <f>IFERROR(__xludf.DUMMYFUNCTION("""COMPUTED_VALUE"""),654721.0)</f>
        <v>654721</v>
      </c>
    </row>
    <row r="181">
      <c r="A181" s="2">
        <f>IFERROR(__xludf.DUMMYFUNCTION("""COMPUTED_VALUE"""),44382.64583333333)</f>
        <v>44382.64583</v>
      </c>
      <c r="B181" s="1">
        <f>IFERROR(__xludf.DUMMYFUNCTION("""COMPUTED_VALUE"""),306000.0)</f>
        <v>306000</v>
      </c>
      <c r="C181" s="1">
        <f>IFERROR(__xludf.DUMMYFUNCTION("""COMPUTED_VALUE"""),315000.0)</f>
        <v>315000</v>
      </c>
      <c r="D181" s="1">
        <f>IFERROR(__xludf.DUMMYFUNCTION("""COMPUTED_VALUE"""),303000.0)</f>
        <v>303000</v>
      </c>
      <c r="E181" s="1">
        <f>IFERROR(__xludf.DUMMYFUNCTION("""COMPUTED_VALUE"""),306500.0)</f>
        <v>306500</v>
      </c>
      <c r="F181" s="1">
        <f>IFERROR(__xludf.DUMMYFUNCTION("""COMPUTED_VALUE"""),438374.0)</f>
        <v>438374</v>
      </c>
    </row>
    <row r="182">
      <c r="A182" s="2">
        <f>IFERROR(__xludf.DUMMYFUNCTION("""COMPUTED_VALUE"""),44383.64583333333)</f>
        <v>44383.64583</v>
      </c>
      <c r="B182" s="1">
        <f>IFERROR(__xludf.DUMMYFUNCTION("""COMPUTED_VALUE"""),307500.0)</f>
        <v>307500</v>
      </c>
      <c r="C182" s="1">
        <f>IFERROR(__xludf.DUMMYFUNCTION("""COMPUTED_VALUE"""),308500.0)</f>
        <v>308500</v>
      </c>
      <c r="D182" s="1">
        <f>IFERROR(__xludf.DUMMYFUNCTION("""COMPUTED_VALUE"""),300500.0)</f>
        <v>300500</v>
      </c>
      <c r="E182" s="1">
        <f>IFERROR(__xludf.DUMMYFUNCTION("""COMPUTED_VALUE"""),302000.0)</f>
        <v>302000</v>
      </c>
      <c r="F182" s="1">
        <f>IFERROR(__xludf.DUMMYFUNCTION("""COMPUTED_VALUE"""),321244.0)</f>
        <v>321244</v>
      </c>
    </row>
    <row r="183">
      <c r="A183" s="2">
        <f>IFERROR(__xludf.DUMMYFUNCTION("""COMPUTED_VALUE"""),44384.64583333333)</f>
        <v>44384.64583</v>
      </c>
      <c r="B183" s="1">
        <f>IFERROR(__xludf.DUMMYFUNCTION("""COMPUTED_VALUE"""),303000.0)</f>
        <v>303000</v>
      </c>
      <c r="C183" s="1">
        <f>IFERROR(__xludf.DUMMYFUNCTION("""COMPUTED_VALUE"""),304000.0)</f>
        <v>304000</v>
      </c>
      <c r="D183" s="1">
        <f>IFERROR(__xludf.DUMMYFUNCTION("""COMPUTED_VALUE"""),297000.0)</f>
        <v>297000</v>
      </c>
      <c r="E183" s="1">
        <f>IFERROR(__xludf.DUMMYFUNCTION("""COMPUTED_VALUE"""),297500.0)</f>
        <v>297500</v>
      </c>
      <c r="F183" s="1">
        <f>IFERROR(__xludf.DUMMYFUNCTION("""COMPUTED_VALUE"""),371676.0)</f>
        <v>371676</v>
      </c>
    </row>
    <row r="184">
      <c r="A184" s="2">
        <f>IFERROR(__xludf.DUMMYFUNCTION("""COMPUTED_VALUE"""),44385.64583333333)</f>
        <v>44385.64583</v>
      </c>
      <c r="B184" s="1">
        <f>IFERROR(__xludf.DUMMYFUNCTION("""COMPUTED_VALUE"""),298500.0)</f>
        <v>298500</v>
      </c>
      <c r="C184" s="1">
        <f>IFERROR(__xludf.DUMMYFUNCTION("""COMPUTED_VALUE"""),301500.0)</f>
        <v>301500</v>
      </c>
      <c r="D184" s="1">
        <f>IFERROR(__xludf.DUMMYFUNCTION("""COMPUTED_VALUE"""),290000.0)</f>
        <v>290000</v>
      </c>
      <c r="E184" s="1">
        <f>IFERROR(__xludf.DUMMYFUNCTION("""COMPUTED_VALUE"""),294000.0)</f>
        <v>294000</v>
      </c>
      <c r="F184" s="1">
        <f>IFERROR(__xludf.DUMMYFUNCTION("""COMPUTED_VALUE"""),374006.0)</f>
        <v>374006</v>
      </c>
    </row>
    <row r="185">
      <c r="A185" s="2">
        <f>IFERROR(__xludf.DUMMYFUNCTION("""COMPUTED_VALUE"""),44386.64583333333)</f>
        <v>44386.64583</v>
      </c>
      <c r="B185" s="1">
        <f>IFERROR(__xludf.DUMMYFUNCTION("""COMPUTED_VALUE"""),291500.0)</f>
        <v>291500</v>
      </c>
      <c r="C185" s="1">
        <f>IFERROR(__xludf.DUMMYFUNCTION("""COMPUTED_VALUE"""),310000.0)</f>
        <v>310000</v>
      </c>
      <c r="D185" s="1">
        <f>IFERROR(__xludf.DUMMYFUNCTION("""COMPUTED_VALUE"""),289000.0)</f>
        <v>289000</v>
      </c>
      <c r="E185" s="1">
        <f>IFERROR(__xludf.DUMMYFUNCTION("""COMPUTED_VALUE"""),308000.0)</f>
        <v>308000</v>
      </c>
      <c r="F185" s="1">
        <f>IFERROR(__xludf.DUMMYFUNCTION("""COMPUTED_VALUE"""),667038.0)</f>
        <v>667038</v>
      </c>
    </row>
    <row r="186">
      <c r="A186" s="2">
        <f>IFERROR(__xludf.DUMMYFUNCTION("""COMPUTED_VALUE"""),44389.64583333333)</f>
        <v>44389.64583</v>
      </c>
      <c r="B186" s="1">
        <f>IFERROR(__xludf.DUMMYFUNCTION("""COMPUTED_VALUE"""),310000.0)</f>
        <v>310000</v>
      </c>
      <c r="C186" s="1">
        <f>IFERROR(__xludf.DUMMYFUNCTION("""COMPUTED_VALUE"""),314500.0)</f>
        <v>314500</v>
      </c>
      <c r="D186" s="1">
        <f>IFERROR(__xludf.DUMMYFUNCTION("""COMPUTED_VALUE"""),302500.0)</f>
        <v>302500</v>
      </c>
      <c r="E186" s="1">
        <f>IFERROR(__xludf.DUMMYFUNCTION("""COMPUTED_VALUE"""),307000.0)</f>
        <v>307000</v>
      </c>
      <c r="F186" s="1">
        <f>IFERROR(__xludf.DUMMYFUNCTION("""COMPUTED_VALUE"""),387814.0)</f>
        <v>387814</v>
      </c>
    </row>
    <row r="187">
      <c r="A187" s="2">
        <f>IFERROR(__xludf.DUMMYFUNCTION("""COMPUTED_VALUE"""),44390.64583333333)</f>
        <v>44390.64583</v>
      </c>
      <c r="B187" s="1">
        <f>IFERROR(__xludf.DUMMYFUNCTION("""COMPUTED_VALUE"""),306500.0)</f>
        <v>306500</v>
      </c>
      <c r="C187" s="1">
        <f>IFERROR(__xludf.DUMMYFUNCTION("""COMPUTED_VALUE"""),315000.0)</f>
        <v>315000</v>
      </c>
      <c r="D187" s="1">
        <f>IFERROR(__xludf.DUMMYFUNCTION("""COMPUTED_VALUE"""),306000.0)</f>
        <v>306000</v>
      </c>
      <c r="E187" s="1">
        <f>IFERROR(__xludf.DUMMYFUNCTION("""COMPUTED_VALUE"""),309000.0)</f>
        <v>309000</v>
      </c>
      <c r="F187" s="1">
        <f>IFERROR(__xludf.DUMMYFUNCTION("""COMPUTED_VALUE"""),407290.0)</f>
        <v>407290</v>
      </c>
    </row>
    <row r="188">
      <c r="A188" s="2">
        <f>IFERROR(__xludf.DUMMYFUNCTION("""COMPUTED_VALUE"""),44391.64583333333)</f>
        <v>44391.64583</v>
      </c>
      <c r="B188" s="1">
        <f>IFERROR(__xludf.DUMMYFUNCTION("""COMPUTED_VALUE"""),312000.0)</f>
        <v>312000</v>
      </c>
      <c r="C188" s="1">
        <f>IFERROR(__xludf.DUMMYFUNCTION("""COMPUTED_VALUE"""),323000.0)</f>
        <v>323000</v>
      </c>
      <c r="D188" s="1">
        <f>IFERROR(__xludf.DUMMYFUNCTION("""COMPUTED_VALUE"""),309000.0)</f>
        <v>309000</v>
      </c>
      <c r="E188" s="1">
        <f>IFERROR(__xludf.DUMMYFUNCTION("""COMPUTED_VALUE"""),319000.0)</f>
        <v>319000</v>
      </c>
      <c r="F188" s="1">
        <f>IFERROR(__xludf.DUMMYFUNCTION("""COMPUTED_VALUE"""),530995.0)</f>
        <v>530995</v>
      </c>
    </row>
    <row r="189">
      <c r="A189" s="2">
        <f>IFERROR(__xludf.DUMMYFUNCTION("""COMPUTED_VALUE"""),44392.64583333333)</f>
        <v>44392.64583</v>
      </c>
      <c r="B189" s="1">
        <f>IFERROR(__xludf.DUMMYFUNCTION("""COMPUTED_VALUE"""),320000.0)</f>
        <v>320000</v>
      </c>
      <c r="C189" s="1">
        <f>IFERROR(__xludf.DUMMYFUNCTION("""COMPUTED_VALUE"""),322000.0)</f>
        <v>322000</v>
      </c>
      <c r="D189" s="1">
        <f>IFERROR(__xludf.DUMMYFUNCTION("""COMPUTED_VALUE"""),315500.0)</f>
        <v>315500</v>
      </c>
      <c r="E189" s="1">
        <f>IFERROR(__xludf.DUMMYFUNCTION("""COMPUTED_VALUE"""),319500.0)</f>
        <v>319500</v>
      </c>
      <c r="F189" s="1">
        <f>IFERROR(__xludf.DUMMYFUNCTION("""COMPUTED_VALUE"""),238471.0)</f>
        <v>238471</v>
      </c>
    </row>
    <row r="190">
      <c r="A190" s="2">
        <f>IFERROR(__xludf.DUMMYFUNCTION("""COMPUTED_VALUE"""),44393.64583333333)</f>
        <v>44393.64583</v>
      </c>
      <c r="B190" s="1">
        <f>IFERROR(__xludf.DUMMYFUNCTION("""COMPUTED_VALUE"""),319000.0)</f>
        <v>319000</v>
      </c>
      <c r="C190" s="1">
        <f>IFERROR(__xludf.DUMMYFUNCTION("""COMPUTED_VALUE"""),319000.0)</f>
        <v>319000</v>
      </c>
      <c r="D190" s="1">
        <f>IFERROR(__xludf.DUMMYFUNCTION("""COMPUTED_VALUE"""),314500.0)</f>
        <v>314500</v>
      </c>
      <c r="E190" s="1">
        <f>IFERROR(__xludf.DUMMYFUNCTION("""COMPUTED_VALUE"""),317500.0)</f>
        <v>317500</v>
      </c>
      <c r="F190" s="1">
        <f>IFERROR(__xludf.DUMMYFUNCTION("""COMPUTED_VALUE"""),227008.0)</f>
        <v>227008</v>
      </c>
    </row>
    <row r="191">
      <c r="A191" s="2">
        <f>IFERROR(__xludf.DUMMYFUNCTION("""COMPUTED_VALUE"""),44396.64583333333)</f>
        <v>44396.64583</v>
      </c>
      <c r="B191" s="1">
        <f>IFERROR(__xludf.DUMMYFUNCTION("""COMPUTED_VALUE"""),317000.0)</f>
        <v>317000</v>
      </c>
      <c r="C191" s="1">
        <f>IFERROR(__xludf.DUMMYFUNCTION("""COMPUTED_VALUE"""),317500.0)</f>
        <v>317500</v>
      </c>
      <c r="D191" s="1">
        <f>IFERROR(__xludf.DUMMYFUNCTION("""COMPUTED_VALUE"""),310500.0)</f>
        <v>310500</v>
      </c>
      <c r="E191" s="1">
        <f>IFERROR(__xludf.DUMMYFUNCTION("""COMPUTED_VALUE"""),315000.0)</f>
        <v>315000</v>
      </c>
      <c r="F191" s="1">
        <f>IFERROR(__xludf.DUMMYFUNCTION("""COMPUTED_VALUE"""),209873.0)</f>
        <v>209873</v>
      </c>
    </row>
    <row r="192">
      <c r="A192" s="2">
        <f>IFERROR(__xludf.DUMMYFUNCTION("""COMPUTED_VALUE"""),44397.64583333333)</f>
        <v>44397.64583</v>
      </c>
      <c r="B192" s="1">
        <f>IFERROR(__xludf.DUMMYFUNCTION("""COMPUTED_VALUE"""),311500.0)</f>
        <v>311500</v>
      </c>
      <c r="C192" s="1">
        <f>IFERROR(__xludf.DUMMYFUNCTION("""COMPUTED_VALUE"""),318500.0)</f>
        <v>318500</v>
      </c>
      <c r="D192" s="1">
        <f>IFERROR(__xludf.DUMMYFUNCTION("""COMPUTED_VALUE"""),299000.0)</f>
        <v>299000</v>
      </c>
      <c r="E192" s="1">
        <f>IFERROR(__xludf.DUMMYFUNCTION("""COMPUTED_VALUE"""),306000.0)</f>
        <v>306000</v>
      </c>
      <c r="F192" s="1">
        <f>IFERROR(__xludf.DUMMYFUNCTION("""COMPUTED_VALUE"""),484428.0)</f>
        <v>484428</v>
      </c>
    </row>
    <row r="193">
      <c r="A193" s="2">
        <f>IFERROR(__xludf.DUMMYFUNCTION("""COMPUTED_VALUE"""),44398.64583333333)</f>
        <v>44398.64583</v>
      </c>
      <c r="B193" s="1">
        <f>IFERROR(__xludf.DUMMYFUNCTION("""COMPUTED_VALUE"""),311000.0)</f>
        <v>311000</v>
      </c>
      <c r="C193" s="1">
        <f>IFERROR(__xludf.DUMMYFUNCTION("""COMPUTED_VALUE"""),312000.0)</f>
        <v>312000</v>
      </c>
      <c r="D193" s="1">
        <f>IFERROR(__xludf.DUMMYFUNCTION("""COMPUTED_VALUE"""),296500.0)</f>
        <v>296500</v>
      </c>
      <c r="E193" s="1">
        <f>IFERROR(__xludf.DUMMYFUNCTION("""COMPUTED_VALUE"""),298500.0)</f>
        <v>298500</v>
      </c>
      <c r="F193" s="1">
        <f>IFERROR(__xludf.DUMMYFUNCTION("""COMPUTED_VALUE"""),388660.0)</f>
        <v>388660</v>
      </c>
    </row>
    <row r="194">
      <c r="A194" s="2">
        <f>IFERROR(__xludf.DUMMYFUNCTION("""COMPUTED_VALUE"""),44399.64583333333)</f>
        <v>44399.64583</v>
      </c>
      <c r="B194" s="1">
        <f>IFERROR(__xludf.DUMMYFUNCTION("""COMPUTED_VALUE"""),301500.0)</f>
        <v>301500</v>
      </c>
      <c r="C194" s="1">
        <f>IFERROR(__xludf.DUMMYFUNCTION("""COMPUTED_VALUE"""),306500.0)</f>
        <v>306500</v>
      </c>
      <c r="D194" s="1">
        <f>IFERROR(__xludf.DUMMYFUNCTION("""COMPUTED_VALUE"""),298500.0)</f>
        <v>298500</v>
      </c>
      <c r="E194" s="1">
        <f>IFERROR(__xludf.DUMMYFUNCTION("""COMPUTED_VALUE"""),301500.0)</f>
        <v>301500</v>
      </c>
      <c r="F194" s="1">
        <f>IFERROR(__xludf.DUMMYFUNCTION("""COMPUTED_VALUE"""),254160.0)</f>
        <v>254160</v>
      </c>
    </row>
    <row r="195">
      <c r="A195" s="2">
        <f>IFERROR(__xludf.DUMMYFUNCTION("""COMPUTED_VALUE"""),44400.64583333333)</f>
        <v>44400.64583</v>
      </c>
      <c r="B195" s="1">
        <f>IFERROR(__xludf.DUMMYFUNCTION("""COMPUTED_VALUE"""),300500.0)</f>
        <v>300500</v>
      </c>
      <c r="C195" s="1">
        <f>IFERROR(__xludf.DUMMYFUNCTION("""COMPUTED_VALUE"""),306500.0)</f>
        <v>306500</v>
      </c>
      <c r="D195" s="1">
        <f>IFERROR(__xludf.DUMMYFUNCTION("""COMPUTED_VALUE"""),299000.0)</f>
        <v>299000</v>
      </c>
      <c r="E195" s="1">
        <f>IFERROR(__xludf.DUMMYFUNCTION("""COMPUTED_VALUE"""),303000.0)</f>
        <v>303000</v>
      </c>
      <c r="F195" s="1">
        <f>IFERROR(__xludf.DUMMYFUNCTION("""COMPUTED_VALUE"""),196806.0)</f>
        <v>196806</v>
      </c>
    </row>
    <row r="196">
      <c r="A196" s="2">
        <f>IFERROR(__xludf.DUMMYFUNCTION("""COMPUTED_VALUE"""),44403.64583333333)</f>
        <v>44403.64583</v>
      </c>
      <c r="B196" s="1">
        <f>IFERROR(__xludf.DUMMYFUNCTION("""COMPUTED_VALUE"""),305000.0)</f>
        <v>305000</v>
      </c>
      <c r="C196" s="1">
        <f>IFERROR(__xludf.DUMMYFUNCTION("""COMPUTED_VALUE"""),307000.0)</f>
        <v>307000</v>
      </c>
      <c r="D196" s="1">
        <f>IFERROR(__xludf.DUMMYFUNCTION("""COMPUTED_VALUE"""),298500.0)</f>
        <v>298500</v>
      </c>
      <c r="E196" s="1">
        <f>IFERROR(__xludf.DUMMYFUNCTION("""COMPUTED_VALUE"""),299000.0)</f>
        <v>299000</v>
      </c>
      <c r="F196" s="1">
        <f>IFERROR(__xludf.DUMMYFUNCTION("""COMPUTED_VALUE"""),170632.0)</f>
        <v>170632</v>
      </c>
    </row>
    <row r="197">
      <c r="A197" s="2">
        <f>IFERROR(__xludf.DUMMYFUNCTION("""COMPUTED_VALUE"""),44404.64583333333)</f>
        <v>44404.64583</v>
      </c>
      <c r="B197" s="1">
        <f>IFERROR(__xludf.DUMMYFUNCTION("""COMPUTED_VALUE"""),301000.0)</f>
        <v>301000</v>
      </c>
      <c r="C197" s="1">
        <f>IFERROR(__xludf.DUMMYFUNCTION("""COMPUTED_VALUE"""),302000.0)</f>
        <v>302000</v>
      </c>
      <c r="D197" s="1">
        <f>IFERROR(__xludf.DUMMYFUNCTION("""COMPUTED_VALUE"""),296500.0)</f>
        <v>296500</v>
      </c>
      <c r="E197" s="1">
        <f>IFERROR(__xludf.DUMMYFUNCTION("""COMPUTED_VALUE"""),298500.0)</f>
        <v>298500</v>
      </c>
      <c r="F197" s="1">
        <f>IFERROR(__xludf.DUMMYFUNCTION("""COMPUTED_VALUE"""),129698.0)</f>
        <v>129698</v>
      </c>
    </row>
    <row r="198">
      <c r="A198" s="2">
        <f>IFERROR(__xludf.DUMMYFUNCTION("""COMPUTED_VALUE"""),44405.64583333333)</f>
        <v>44405.64583</v>
      </c>
      <c r="B198" s="1">
        <f>IFERROR(__xludf.DUMMYFUNCTION("""COMPUTED_VALUE"""),299000.0)</f>
        <v>299000</v>
      </c>
      <c r="C198" s="1">
        <f>IFERROR(__xludf.DUMMYFUNCTION("""COMPUTED_VALUE"""),303500.0)</f>
        <v>303500</v>
      </c>
      <c r="D198" s="1">
        <f>IFERROR(__xludf.DUMMYFUNCTION("""COMPUTED_VALUE"""),297500.0)</f>
        <v>297500</v>
      </c>
      <c r="E198" s="1">
        <f>IFERROR(__xludf.DUMMYFUNCTION("""COMPUTED_VALUE"""),299000.0)</f>
        <v>299000</v>
      </c>
      <c r="F198" s="1">
        <f>IFERROR(__xludf.DUMMYFUNCTION("""COMPUTED_VALUE"""),153207.0)</f>
        <v>153207</v>
      </c>
    </row>
    <row r="199">
      <c r="A199" s="2">
        <f>IFERROR(__xludf.DUMMYFUNCTION("""COMPUTED_VALUE"""),44406.64583333333)</f>
        <v>44406.64583</v>
      </c>
      <c r="B199" s="1">
        <f>IFERROR(__xludf.DUMMYFUNCTION("""COMPUTED_VALUE"""),299500.0)</f>
        <v>299500</v>
      </c>
      <c r="C199" s="1">
        <f>IFERROR(__xludf.DUMMYFUNCTION("""COMPUTED_VALUE"""),302000.0)</f>
        <v>302000</v>
      </c>
      <c r="D199" s="1">
        <f>IFERROR(__xludf.DUMMYFUNCTION("""COMPUTED_VALUE"""),295000.0)</f>
        <v>295000</v>
      </c>
      <c r="E199" s="1">
        <f>IFERROR(__xludf.DUMMYFUNCTION("""COMPUTED_VALUE"""),297000.0)</f>
        <v>297000</v>
      </c>
      <c r="F199" s="1">
        <f>IFERROR(__xludf.DUMMYFUNCTION("""COMPUTED_VALUE"""),160168.0)</f>
        <v>160168</v>
      </c>
    </row>
    <row r="200">
      <c r="A200" s="2">
        <f>IFERROR(__xludf.DUMMYFUNCTION("""COMPUTED_VALUE"""),44407.64583333333)</f>
        <v>44407.64583</v>
      </c>
      <c r="B200" s="1">
        <f>IFERROR(__xludf.DUMMYFUNCTION("""COMPUTED_VALUE"""),296500.0)</f>
        <v>296500</v>
      </c>
      <c r="C200" s="1">
        <f>IFERROR(__xludf.DUMMYFUNCTION("""COMPUTED_VALUE"""),297000.0)</f>
        <v>297000</v>
      </c>
      <c r="D200" s="1">
        <f>IFERROR(__xludf.DUMMYFUNCTION("""COMPUTED_VALUE"""),289500.0)</f>
        <v>289500</v>
      </c>
      <c r="E200" s="1">
        <f>IFERROR(__xludf.DUMMYFUNCTION("""COMPUTED_VALUE"""),289500.0)</f>
        <v>289500</v>
      </c>
      <c r="F200" s="1">
        <f>IFERROR(__xludf.DUMMYFUNCTION("""COMPUTED_VALUE"""),231902.0)</f>
        <v>231902</v>
      </c>
    </row>
    <row r="201">
      <c r="A201" s="2">
        <f>IFERROR(__xludf.DUMMYFUNCTION("""COMPUTED_VALUE"""),44410.64583333333)</f>
        <v>44410.64583</v>
      </c>
      <c r="B201" s="1">
        <f>IFERROR(__xludf.DUMMYFUNCTION("""COMPUTED_VALUE"""),292500.0)</f>
        <v>292500</v>
      </c>
      <c r="C201" s="1">
        <f>IFERROR(__xludf.DUMMYFUNCTION("""COMPUTED_VALUE"""),299000.0)</f>
        <v>299000</v>
      </c>
      <c r="D201" s="1">
        <f>IFERROR(__xludf.DUMMYFUNCTION("""COMPUTED_VALUE"""),291000.0)</f>
        <v>291000</v>
      </c>
      <c r="E201" s="1">
        <f>IFERROR(__xludf.DUMMYFUNCTION("""COMPUTED_VALUE"""),294500.0)</f>
        <v>294500</v>
      </c>
      <c r="F201" s="1">
        <f>IFERROR(__xludf.DUMMYFUNCTION("""COMPUTED_VALUE"""),197854.0)</f>
        <v>197854</v>
      </c>
    </row>
    <row r="202">
      <c r="A202" s="2">
        <f>IFERROR(__xludf.DUMMYFUNCTION("""COMPUTED_VALUE"""),44411.64583333333)</f>
        <v>44411.64583</v>
      </c>
      <c r="B202" s="1">
        <f>IFERROR(__xludf.DUMMYFUNCTION("""COMPUTED_VALUE"""),295000.0)</f>
        <v>295000</v>
      </c>
      <c r="C202" s="1">
        <f>IFERROR(__xludf.DUMMYFUNCTION("""COMPUTED_VALUE"""),301000.0)</f>
        <v>301000</v>
      </c>
      <c r="D202" s="1">
        <f>IFERROR(__xludf.DUMMYFUNCTION("""COMPUTED_VALUE"""),289000.0)</f>
        <v>289000</v>
      </c>
      <c r="E202" s="1">
        <f>IFERROR(__xludf.DUMMYFUNCTION("""COMPUTED_VALUE"""),291500.0)</f>
        <v>291500</v>
      </c>
      <c r="F202" s="1">
        <f>IFERROR(__xludf.DUMMYFUNCTION("""COMPUTED_VALUE"""),210664.0)</f>
        <v>210664</v>
      </c>
    </row>
    <row r="203">
      <c r="A203" s="2">
        <f>IFERROR(__xludf.DUMMYFUNCTION("""COMPUTED_VALUE"""),44412.64583333333)</f>
        <v>44412.64583</v>
      </c>
      <c r="B203" s="1">
        <f>IFERROR(__xludf.DUMMYFUNCTION("""COMPUTED_VALUE"""),291500.0)</f>
        <v>291500</v>
      </c>
      <c r="C203" s="1">
        <f>IFERROR(__xludf.DUMMYFUNCTION("""COMPUTED_VALUE"""),297500.0)</f>
        <v>297500</v>
      </c>
      <c r="D203" s="1">
        <f>IFERROR(__xludf.DUMMYFUNCTION("""COMPUTED_VALUE"""),290000.0)</f>
        <v>290000</v>
      </c>
      <c r="E203" s="1">
        <f>IFERROR(__xludf.DUMMYFUNCTION("""COMPUTED_VALUE"""),295500.0)</f>
        <v>295500</v>
      </c>
      <c r="F203" s="1">
        <f>IFERROR(__xludf.DUMMYFUNCTION("""COMPUTED_VALUE"""),131349.0)</f>
        <v>131349</v>
      </c>
    </row>
    <row r="204">
      <c r="A204" s="2">
        <f>IFERROR(__xludf.DUMMYFUNCTION("""COMPUTED_VALUE"""),44413.64583333333)</f>
        <v>44413.64583</v>
      </c>
      <c r="B204" s="1">
        <f>IFERROR(__xludf.DUMMYFUNCTION("""COMPUTED_VALUE"""),297000.0)</f>
        <v>297000</v>
      </c>
      <c r="C204" s="1">
        <f>IFERROR(__xludf.DUMMYFUNCTION("""COMPUTED_VALUE"""),300500.0)</f>
        <v>300500</v>
      </c>
      <c r="D204" s="1">
        <f>IFERROR(__xludf.DUMMYFUNCTION("""COMPUTED_VALUE"""),295500.0)</f>
        <v>295500</v>
      </c>
      <c r="E204" s="1">
        <f>IFERROR(__xludf.DUMMYFUNCTION("""COMPUTED_VALUE"""),298500.0)</f>
        <v>298500</v>
      </c>
      <c r="F204" s="1">
        <f>IFERROR(__xludf.DUMMYFUNCTION("""COMPUTED_VALUE"""),166125.0)</f>
        <v>166125</v>
      </c>
    </row>
    <row r="205">
      <c r="A205" s="2">
        <f>IFERROR(__xludf.DUMMYFUNCTION("""COMPUTED_VALUE"""),44414.64583333333)</f>
        <v>44414.64583</v>
      </c>
      <c r="B205" s="1">
        <f>IFERROR(__xludf.DUMMYFUNCTION("""COMPUTED_VALUE"""),303500.0)</f>
        <v>303500</v>
      </c>
      <c r="C205" s="1">
        <f>IFERROR(__xludf.DUMMYFUNCTION("""COMPUTED_VALUE"""),310500.0)</f>
        <v>310500</v>
      </c>
      <c r="D205" s="1">
        <f>IFERROR(__xludf.DUMMYFUNCTION("""COMPUTED_VALUE"""),298000.0)</f>
        <v>298000</v>
      </c>
      <c r="E205" s="1">
        <f>IFERROR(__xludf.DUMMYFUNCTION("""COMPUTED_VALUE"""),310000.0)</f>
        <v>310000</v>
      </c>
      <c r="F205" s="1">
        <f>IFERROR(__xludf.DUMMYFUNCTION("""COMPUTED_VALUE"""),326148.0)</f>
        <v>326148</v>
      </c>
    </row>
    <row r="206">
      <c r="A206" s="2">
        <f>IFERROR(__xludf.DUMMYFUNCTION("""COMPUTED_VALUE"""),44417.64583333333)</f>
        <v>44417.64583</v>
      </c>
      <c r="B206" s="1">
        <f>IFERROR(__xludf.DUMMYFUNCTION("""COMPUTED_VALUE"""),307500.0)</f>
        <v>307500</v>
      </c>
      <c r="C206" s="1">
        <f>IFERROR(__xludf.DUMMYFUNCTION("""COMPUTED_VALUE"""),311500.0)</f>
        <v>311500</v>
      </c>
      <c r="D206" s="1">
        <f>IFERROR(__xludf.DUMMYFUNCTION("""COMPUTED_VALUE"""),304000.0)</f>
        <v>304000</v>
      </c>
      <c r="E206" s="1">
        <f>IFERROR(__xludf.DUMMYFUNCTION("""COMPUTED_VALUE"""),308000.0)</f>
        <v>308000</v>
      </c>
      <c r="F206" s="1">
        <f>IFERROR(__xludf.DUMMYFUNCTION("""COMPUTED_VALUE"""),189206.0)</f>
        <v>189206</v>
      </c>
    </row>
    <row r="207">
      <c r="A207" s="2">
        <f>IFERROR(__xludf.DUMMYFUNCTION("""COMPUTED_VALUE"""),44418.64583333333)</f>
        <v>44418.64583</v>
      </c>
      <c r="B207" s="1">
        <f>IFERROR(__xludf.DUMMYFUNCTION("""COMPUTED_VALUE"""),308000.0)</f>
        <v>308000</v>
      </c>
      <c r="C207" s="1">
        <f>IFERROR(__xludf.DUMMYFUNCTION("""COMPUTED_VALUE"""),316000.0)</f>
        <v>316000</v>
      </c>
      <c r="D207" s="1">
        <f>IFERROR(__xludf.DUMMYFUNCTION("""COMPUTED_VALUE"""),306500.0)</f>
        <v>306500</v>
      </c>
      <c r="E207" s="1">
        <f>IFERROR(__xludf.DUMMYFUNCTION("""COMPUTED_VALUE"""),313500.0)</f>
        <v>313500</v>
      </c>
      <c r="F207" s="1">
        <f>IFERROR(__xludf.DUMMYFUNCTION("""COMPUTED_VALUE"""),258863.0)</f>
        <v>258863</v>
      </c>
    </row>
    <row r="208">
      <c r="A208" s="2">
        <f>IFERROR(__xludf.DUMMYFUNCTION("""COMPUTED_VALUE"""),44419.64583333333)</f>
        <v>44419.64583</v>
      </c>
      <c r="B208" s="1">
        <f>IFERROR(__xludf.DUMMYFUNCTION("""COMPUTED_VALUE"""),312500.0)</f>
        <v>312500</v>
      </c>
      <c r="C208" s="1">
        <f>IFERROR(__xludf.DUMMYFUNCTION("""COMPUTED_VALUE"""),313000.0)</f>
        <v>313000</v>
      </c>
      <c r="D208" s="1">
        <f>IFERROR(__xludf.DUMMYFUNCTION("""COMPUTED_VALUE"""),299000.0)</f>
        <v>299000</v>
      </c>
      <c r="E208" s="1">
        <f>IFERROR(__xludf.DUMMYFUNCTION("""COMPUTED_VALUE"""),301000.0)</f>
        <v>301000</v>
      </c>
      <c r="F208" s="1">
        <f>IFERROR(__xludf.DUMMYFUNCTION("""COMPUTED_VALUE"""),239660.0)</f>
        <v>239660</v>
      </c>
    </row>
    <row r="209">
      <c r="A209" s="2">
        <f>IFERROR(__xludf.DUMMYFUNCTION("""COMPUTED_VALUE"""),44420.64583333333)</f>
        <v>44420.64583</v>
      </c>
      <c r="B209" s="1">
        <f>IFERROR(__xludf.DUMMYFUNCTION("""COMPUTED_VALUE"""),304000.0)</f>
        <v>304000</v>
      </c>
      <c r="C209" s="1">
        <f>IFERROR(__xludf.DUMMYFUNCTION("""COMPUTED_VALUE"""),305500.0)</f>
        <v>305500</v>
      </c>
      <c r="D209" s="1">
        <f>IFERROR(__xludf.DUMMYFUNCTION("""COMPUTED_VALUE"""),299500.0)</f>
        <v>299500</v>
      </c>
      <c r="E209" s="1">
        <f>IFERROR(__xludf.DUMMYFUNCTION("""COMPUTED_VALUE"""),303500.0)</f>
        <v>303500</v>
      </c>
      <c r="F209" s="1">
        <f>IFERROR(__xludf.DUMMYFUNCTION("""COMPUTED_VALUE"""),158960.0)</f>
        <v>158960</v>
      </c>
    </row>
    <row r="210">
      <c r="A210" s="2">
        <f>IFERROR(__xludf.DUMMYFUNCTION("""COMPUTED_VALUE"""),44421.64583333333)</f>
        <v>44421.64583</v>
      </c>
      <c r="B210" s="1">
        <f>IFERROR(__xludf.DUMMYFUNCTION("""COMPUTED_VALUE"""),301000.0)</f>
        <v>301000</v>
      </c>
      <c r="C210" s="1">
        <f>IFERROR(__xludf.DUMMYFUNCTION("""COMPUTED_VALUE"""),303000.0)</f>
        <v>303000</v>
      </c>
      <c r="D210" s="1">
        <f>IFERROR(__xludf.DUMMYFUNCTION("""COMPUTED_VALUE"""),296500.0)</f>
        <v>296500</v>
      </c>
      <c r="E210" s="1">
        <f>IFERROR(__xludf.DUMMYFUNCTION("""COMPUTED_VALUE"""),299000.0)</f>
        <v>299000</v>
      </c>
      <c r="F210" s="1">
        <f>IFERROR(__xludf.DUMMYFUNCTION("""COMPUTED_VALUE"""),162223.0)</f>
        <v>162223</v>
      </c>
    </row>
    <row r="211">
      <c r="A211" s="2">
        <f>IFERROR(__xludf.DUMMYFUNCTION("""COMPUTED_VALUE"""),44425.64583333333)</f>
        <v>44425.64583</v>
      </c>
      <c r="B211" s="1">
        <f>IFERROR(__xludf.DUMMYFUNCTION("""COMPUTED_VALUE"""),299500.0)</f>
        <v>299500</v>
      </c>
      <c r="C211" s="1">
        <f>IFERROR(__xludf.DUMMYFUNCTION("""COMPUTED_VALUE"""),303500.0)</f>
        <v>303500</v>
      </c>
      <c r="D211" s="1">
        <f>IFERROR(__xludf.DUMMYFUNCTION("""COMPUTED_VALUE"""),289000.0)</f>
        <v>289000</v>
      </c>
      <c r="E211" s="1">
        <f>IFERROR(__xludf.DUMMYFUNCTION("""COMPUTED_VALUE"""),291500.0)</f>
        <v>291500</v>
      </c>
      <c r="F211" s="1">
        <f>IFERROR(__xludf.DUMMYFUNCTION("""COMPUTED_VALUE"""),222761.0)</f>
        <v>222761</v>
      </c>
    </row>
    <row r="212">
      <c r="A212" s="2">
        <f>IFERROR(__xludf.DUMMYFUNCTION("""COMPUTED_VALUE"""),44426.64583333333)</f>
        <v>44426.64583</v>
      </c>
      <c r="B212" s="1">
        <f>IFERROR(__xludf.DUMMYFUNCTION("""COMPUTED_VALUE"""),289500.0)</f>
        <v>289500</v>
      </c>
      <c r="C212" s="1">
        <f>IFERROR(__xludf.DUMMYFUNCTION("""COMPUTED_VALUE"""),295000.0)</f>
        <v>295000</v>
      </c>
      <c r="D212" s="1">
        <f>IFERROR(__xludf.DUMMYFUNCTION("""COMPUTED_VALUE"""),282000.0)</f>
        <v>282000</v>
      </c>
      <c r="E212" s="1">
        <f>IFERROR(__xludf.DUMMYFUNCTION("""COMPUTED_VALUE"""),293000.0)</f>
        <v>293000</v>
      </c>
      <c r="F212" s="1">
        <f>IFERROR(__xludf.DUMMYFUNCTION("""COMPUTED_VALUE"""),174415.0)</f>
        <v>174415</v>
      </c>
    </row>
    <row r="213">
      <c r="A213" s="2">
        <f>IFERROR(__xludf.DUMMYFUNCTION("""COMPUTED_VALUE"""),44427.64583333333)</f>
        <v>44427.64583</v>
      </c>
      <c r="B213" s="1">
        <f>IFERROR(__xludf.DUMMYFUNCTION("""COMPUTED_VALUE"""),290500.0)</f>
        <v>290500</v>
      </c>
      <c r="C213" s="1">
        <f>IFERROR(__xludf.DUMMYFUNCTION("""COMPUTED_VALUE"""),294000.0)</f>
        <v>294000</v>
      </c>
      <c r="D213" s="1">
        <f>IFERROR(__xludf.DUMMYFUNCTION("""COMPUTED_VALUE"""),285000.0)</f>
        <v>285000</v>
      </c>
      <c r="E213" s="1">
        <f>IFERROR(__xludf.DUMMYFUNCTION("""COMPUTED_VALUE"""),285000.0)</f>
        <v>285000</v>
      </c>
      <c r="F213" s="1">
        <f>IFERROR(__xludf.DUMMYFUNCTION("""COMPUTED_VALUE"""),158306.0)</f>
        <v>158306</v>
      </c>
    </row>
    <row r="214">
      <c r="A214" s="2">
        <f>IFERROR(__xludf.DUMMYFUNCTION("""COMPUTED_VALUE"""),44428.64583333333)</f>
        <v>44428.64583</v>
      </c>
      <c r="B214" s="1">
        <f>IFERROR(__xludf.DUMMYFUNCTION("""COMPUTED_VALUE"""),284000.0)</f>
        <v>284000</v>
      </c>
      <c r="C214" s="1">
        <f>IFERROR(__xludf.DUMMYFUNCTION("""COMPUTED_VALUE"""),290500.0)</f>
        <v>290500</v>
      </c>
      <c r="D214" s="1">
        <f>IFERROR(__xludf.DUMMYFUNCTION("""COMPUTED_VALUE"""),267500.0)</f>
        <v>267500</v>
      </c>
      <c r="E214" s="1">
        <f>IFERROR(__xludf.DUMMYFUNCTION("""COMPUTED_VALUE"""),274000.0)</f>
        <v>274000</v>
      </c>
      <c r="F214" s="1">
        <f>IFERROR(__xludf.DUMMYFUNCTION("""COMPUTED_VALUE"""),374222.0)</f>
        <v>374222</v>
      </c>
    </row>
    <row r="215">
      <c r="A215" s="2">
        <f>IFERROR(__xludf.DUMMYFUNCTION("""COMPUTED_VALUE"""),44431.64583333333)</f>
        <v>44431.64583</v>
      </c>
      <c r="B215" s="1">
        <f>IFERROR(__xludf.DUMMYFUNCTION("""COMPUTED_VALUE"""),274500.0)</f>
        <v>274500</v>
      </c>
      <c r="C215" s="1">
        <f>IFERROR(__xludf.DUMMYFUNCTION("""COMPUTED_VALUE"""),284500.0)</f>
        <v>284500</v>
      </c>
      <c r="D215" s="1">
        <f>IFERROR(__xludf.DUMMYFUNCTION("""COMPUTED_VALUE"""),274500.0)</f>
        <v>274500</v>
      </c>
      <c r="E215" s="1">
        <f>IFERROR(__xludf.DUMMYFUNCTION("""COMPUTED_VALUE"""),283500.0)</f>
        <v>283500</v>
      </c>
      <c r="F215" s="1">
        <f>IFERROR(__xludf.DUMMYFUNCTION("""COMPUTED_VALUE"""),140378.0)</f>
        <v>140378</v>
      </c>
    </row>
    <row r="216">
      <c r="A216" s="2">
        <f>IFERROR(__xludf.DUMMYFUNCTION("""COMPUTED_VALUE"""),44432.64583333333)</f>
        <v>44432.64583</v>
      </c>
      <c r="B216" s="1">
        <f>IFERROR(__xludf.DUMMYFUNCTION("""COMPUTED_VALUE"""),286000.0)</f>
        <v>286000</v>
      </c>
      <c r="C216" s="1">
        <f>IFERROR(__xludf.DUMMYFUNCTION("""COMPUTED_VALUE"""),292000.0)</f>
        <v>292000</v>
      </c>
      <c r="D216" s="1">
        <f>IFERROR(__xludf.DUMMYFUNCTION("""COMPUTED_VALUE"""),286000.0)</f>
        <v>286000</v>
      </c>
      <c r="E216" s="1">
        <f>IFERROR(__xludf.DUMMYFUNCTION("""COMPUTED_VALUE"""),288500.0)</f>
        <v>288500</v>
      </c>
      <c r="F216" s="1">
        <f>IFERROR(__xludf.DUMMYFUNCTION("""COMPUTED_VALUE"""),132347.0)</f>
        <v>132347</v>
      </c>
    </row>
    <row r="217">
      <c r="A217" s="2">
        <f>IFERROR(__xludf.DUMMYFUNCTION("""COMPUTED_VALUE"""),44433.64583333333)</f>
        <v>44433.64583</v>
      </c>
      <c r="B217" s="1">
        <f>IFERROR(__xludf.DUMMYFUNCTION("""COMPUTED_VALUE"""),288500.0)</f>
        <v>288500</v>
      </c>
      <c r="C217" s="1">
        <f>IFERROR(__xludf.DUMMYFUNCTION("""COMPUTED_VALUE"""),290000.0)</f>
        <v>290000</v>
      </c>
      <c r="D217" s="1">
        <f>IFERROR(__xludf.DUMMYFUNCTION("""COMPUTED_VALUE"""),283500.0)</f>
        <v>283500</v>
      </c>
      <c r="E217" s="1">
        <f>IFERROR(__xludf.DUMMYFUNCTION("""COMPUTED_VALUE"""),285500.0)</f>
        <v>285500</v>
      </c>
      <c r="F217" s="1">
        <f>IFERROR(__xludf.DUMMYFUNCTION("""COMPUTED_VALUE"""),100549.0)</f>
        <v>100549</v>
      </c>
    </row>
    <row r="218">
      <c r="A218" s="2">
        <f>IFERROR(__xludf.DUMMYFUNCTION("""COMPUTED_VALUE"""),44434.64583333333)</f>
        <v>44434.64583</v>
      </c>
      <c r="B218" s="1">
        <f>IFERROR(__xludf.DUMMYFUNCTION("""COMPUTED_VALUE"""),287500.0)</f>
        <v>287500</v>
      </c>
      <c r="C218" s="1">
        <f>IFERROR(__xludf.DUMMYFUNCTION("""COMPUTED_VALUE"""),289500.0)</f>
        <v>289500</v>
      </c>
      <c r="D218" s="1">
        <f>IFERROR(__xludf.DUMMYFUNCTION("""COMPUTED_VALUE"""),285000.0)</f>
        <v>285000</v>
      </c>
      <c r="E218" s="1">
        <f>IFERROR(__xludf.DUMMYFUNCTION("""COMPUTED_VALUE"""),287000.0)</f>
        <v>287000</v>
      </c>
      <c r="F218" s="1">
        <f>IFERROR(__xludf.DUMMYFUNCTION("""COMPUTED_VALUE"""),92775.0)</f>
        <v>92775</v>
      </c>
    </row>
    <row r="219">
      <c r="A219" s="2">
        <f>IFERROR(__xludf.DUMMYFUNCTION("""COMPUTED_VALUE"""),44435.64583333333)</f>
        <v>44435.64583</v>
      </c>
      <c r="B219" s="1">
        <f>IFERROR(__xludf.DUMMYFUNCTION("""COMPUTED_VALUE"""),286500.0)</f>
        <v>286500</v>
      </c>
      <c r="C219" s="1">
        <f>IFERROR(__xludf.DUMMYFUNCTION("""COMPUTED_VALUE"""),288000.0)</f>
        <v>288000</v>
      </c>
      <c r="D219" s="1">
        <f>IFERROR(__xludf.DUMMYFUNCTION("""COMPUTED_VALUE"""),283000.0)</f>
        <v>283000</v>
      </c>
      <c r="E219" s="1">
        <f>IFERROR(__xludf.DUMMYFUNCTION("""COMPUTED_VALUE"""),284500.0)</f>
        <v>284500</v>
      </c>
      <c r="F219" s="1">
        <f>IFERROR(__xludf.DUMMYFUNCTION("""COMPUTED_VALUE"""),90563.0)</f>
        <v>90563</v>
      </c>
    </row>
    <row r="220">
      <c r="A220" s="2">
        <f>IFERROR(__xludf.DUMMYFUNCTION("""COMPUTED_VALUE"""),44438.64583333333)</f>
        <v>44438.64583</v>
      </c>
      <c r="B220" s="1">
        <f>IFERROR(__xludf.DUMMYFUNCTION("""COMPUTED_VALUE"""),289500.0)</f>
        <v>289500</v>
      </c>
      <c r="C220" s="1">
        <f>IFERROR(__xludf.DUMMYFUNCTION("""COMPUTED_VALUE"""),291500.0)</f>
        <v>291500</v>
      </c>
      <c r="D220" s="1">
        <f>IFERROR(__xludf.DUMMYFUNCTION("""COMPUTED_VALUE"""),286000.0)</f>
        <v>286000</v>
      </c>
      <c r="E220" s="1">
        <f>IFERROR(__xludf.DUMMYFUNCTION("""COMPUTED_VALUE"""),286000.0)</f>
        <v>286000</v>
      </c>
      <c r="F220" s="1">
        <f>IFERROR(__xludf.DUMMYFUNCTION("""COMPUTED_VALUE"""),107789.0)</f>
        <v>107789</v>
      </c>
    </row>
    <row r="221">
      <c r="A221" s="2">
        <f>IFERROR(__xludf.DUMMYFUNCTION("""COMPUTED_VALUE"""),44439.64583333333)</f>
        <v>44439.64583</v>
      </c>
      <c r="B221" s="1">
        <f>IFERROR(__xludf.DUMMYFUNCTION("""COMPUTED_VALUE"""),286500.0)</f>
        <v>286500</v>
      </c>
      <c r="C221" s="1">
        <f>IFERROR(__xludf.DUMMYFUNCTION("""COMPUTED_VALUE"""),290500.0)</f>
        <v>290500</v>
      </c>
      <c r="D221" s="1">
        <f>IFERROR(__xludf.DUMMYFUNCTION("""COMPUTED_VALUE"""),280500.0)</f>
        <v>280500</v>
      </c>
      <c r="E221" s="1">
        <f>IFERROR(__xludf.DUMMYFUNCTION("""COMPUTED_VALUE"""),289500.0)</f>
        <v>289500</v>
      </c>
      <c r="F221" s="1">
        <f>IFERROR(__xludf.DUMMYFUNCTION("""COMPUTED_VALUE"""),185294.0)</f>
        <v>185294</v>
      </c>
    </row>
    <row r="222">
      <c r="A222" s="2">
        <f>IFERROR(__xludf.DUMMYFUNCTION("""COMPUTED_VALUE"""),44440.64583333333)</f>
        <v>44440.64583</v>
      </c>
      <c r="B222" s="1">
        <f>IFERROR(__xludf.DUMMYFUNCTION("""COMPUTED_VALUE"""),288500.0)</f>
        <v>288500</v>
      </c>
      <c r="C222" s="1">
        <f>IFERROR(__xludf.DUMMYFUNCTION("""COMPUTED_VALUE"""),291000.0)</f>
        <v>291000</v>
      </c>
      <c r="D222" s="1">
        <f>IFERROR(__xludf.DUMMYFUNCTION("""COMPUTED_VALUE"""),285000.0)</f>
        <v>285000</v>
      </c>
      <c r="E222" s="1">
        <f>IFERROR(__xludf.DUMMYFUNCTION("""COMPUTED_VALUE"""),286000.0)</f>
        <v>286000</v>
      </c>
      <c r="F222" s="1">
        <f>IFERROR(__xludf.DUMMYFUNCTION("""COMPUTED_VALUE"""),98641.0)</f>
        <v>98641</v>
      </c>
    </row>
    <row r="223">
      <c r="A223" s="2">
        <f>IFERROR(__xludf.DUMMYFUNCTION("""COMPUTED_VALUE"""),44441.64583333333)</f>
        <v>44441.64583</v>
      </c>
      <c r="B223" s="1">
        <f>IFERROR(__xludf.DUMMYFUNCTION("""COMPUTED_VALUE"""),287000.0)</f>
        <v>287000</v>
      </c>
      <c r="C223" s="1">
        <f>IFERROR(__xludf.DUMMYFUNCTION("""COMPUTED_VALUE"""),287000.0)</f>
        <v>287000</v>
      </c>
      <c r="D223" s="1">
        <f>IFERROR(__xludf.DUMMYFUNCTION("""COMPUTED_VALUE"""),280500.0)</f>
        <v>280500</v>
      </c>
      <c r="E223" s="1">
        <f>IFERROR(__xludf.DUMMYFUNCTION("""COMPUTED_VALUE"""),280500.0)</f>
        <v>280500</v>
      </c>
      <c r="F223" s="1">
        <f>IFERROR(__xludf.DUMMYFUNCTION("""COMPUTED_VALUE"""),125291.0)</f>
        <v>125291</v>
      </c>
    </row>
    <row r="224">
      <c r="A224" s="2">
        <f>IFERROR(__xludf.DUMMYFUNCTION("""COMPUTED_VALUE"""),44442.64583333333)</f>
        <v>44442.64583</v>
      </c>
      <c r="B224" s="1">
        <f>IFERROR(__xludf.DUMMYFUNCTION("""COMPUTED_VALUE"""),284500.0)</f>
        <v>284500</v>
      </c>
      <c r="C224" s="1">
        <f>IFERROR(__xludf.DUMMYFUNCTION("""COMPUTED_VALUE"""),284500.0)</f>
        <v>284500</v>
      </c>
      <c r="D224" s="1">
        <f>IFERROR(__xludf.DUMMYFUNCTION("""COMPUTED_VALUE"""),279500.0)</f>
        <v>279500</v>
      </c>
      <c r="E224" s="1">
        <f>IFERROR(__xludf.DUMMYFUNCTION("""COMPUTED_VALUE"""),281000.0)</f>
        <v>281000</v>
      </c>
      <c r="F224" s="1">
        <f>IFERROR(__xludf.DUMMYFUNCTION("""COMPUTED_VALUE"""),115176.0)</f>
        <v>115176</v>
      </c>
    </row>
    <row r="225">
      <c r="A225" s="2">
        <f>IFERROR(__xludf.DUMMYFUNCTION("""COMPUTED_VALUE"""),44445.64583333333)</f>
        <v>44445.64583</v>
      </c>
      <c r="B225" s="1">
        <f>IFERROR(__xludf.DUMMYFUNCTION("""COMPUTED_VALUE"""),280500.0)</f>
        <v>280500</v>
      </c>
      <c r="C225" s="1">
        <f>IFERROR(__xludf.DUMMYFUNCTION("""COMPUTED_VALUE"""),288000.0)</f>
        <v>288000</v>
      </c>
      <c r="D225" s="1">
        <f>IFERROR(__xludf.DUMMYFUNCTION("""COMPUTED_VALUE"""),279500.0)</f>
        <v>279500</v>
      </c>
      <c r="E225" s="1">
        <f>IFERROR(__xludf.DUMMYFUNCTION("""COMPUTED_VALUE"""),286500.0)</f>
        <v>286500</v>
      </c>
      <c r="F225" s="1">
        <f>IFERROR(__xludf.DUMMYFUNCTION("""COMPUTED_VALUE"""),129959.0)</f>
        <v>129959</v>
      </c>
    </row>
    <row r="226">
      <c r="A226" s="2">
        <f>IFERROR(__xludf.DUMMYFUNCTION("""COMPUTED_VALUE"""),44446.64583333333)</f>
        <v>44446.64583</v>
      </c>
      <c r="B226" s="1">
        <f>IFERROR(__xludf.DUMMYFUNCTION("""COMPUTED_VALUE"""),286500.0)</f>
        <v>286500</v>
      </c>
      <c r="C226" s="1">
        <f>IFERROR(__xludf.DUMMYFUNCTION("""COMPUTED_VALUE"""),288000.0)</f>
        <v>288000</v>
      </c>
      <c r="D226" s="1">
        <f>IFERROR(__xludf.DUMMYFUNCTION("""COMPUTED_VALUE"""),284500.0)</f>
        <v>284500</v>
      </c>
      <c r="E226" s="1">
        <f>IFERROR(__xludf.DUMMYFUNCTION("""COMPUTED_VALUE"""),286000.0)</f>
        <v>286000</v>
      </c>
      <c r="F226" s="1">
        <f>IFERROR(__xludf.DUMMYFUNCTION("""COMPUTED_VALUE"""),92619.0)</f>
        <v>92619</v>
      </c>
    </row>
    <row r="227">
      <c r="A227" s="2">
        <f>IFERROR(__xludf.DUMMYFUNCTION("""COMPUTED_VALUE"""),44447.64583333333)</f>
        <v>44447.64583</v>
      </c>
      <c r="B227" s="1">
        <f>IFERROR(__xludf.DUMMYFUNCTION("""COMPUTED_VALUE"""),286000.0)</f>
        <v>286000</v>
      </c>
      <c r="C227" s="1">
        <f>IFERROR(__xludf.DUMMYFUNCTION("""COMPUTED_VALUE"""),287000.0)</f>
        <v>287000</v>
      </c>
      <c r="D227" s="1">
        <f>IFERROR(__xludf.DUMMYFUNCTION("""COMPUTED_VALUE"""),278500.0)</f>
        <v>278500</v>
      </c>
      <c r="E227" s="1">
        <f>IFERROR(__xludf.DUMMYFUNCTION("""COMPUTED_VALUE"""),280000.0)</f>
        <v>280000</v>
      </c>
      <c r="F227" s="1">
        <f>IFERROR(__xludf.DUMMYFUNCTION("""COMPUTED_VALUE"""),131121.0)</f>
        <v>131121</v>
      </c>
    </row>
    <row r="228">
      <c r="A228" s="2">
        <f>IFERROR(__xludf.DUMMYFUNCTION("""COMPUTED_VALUE"""),44448.64583333333)</f>
        <v>44448.64583</v>
      </c>
      <c r="B228" s="1">
        <f>IFERROR(__xludf.DUMMYFUNCTION("""COMPUTED_VALUE"""),280000.0)</f>
        <v>280000</v>
      </c>
      <c r="C228" s="1">
        <f>IFERROR(__xludf.DUMMYFUNCTION("""COMPUTED_VALUE"""),283500.0)</f>
        <v>283500</v>
      </c>
      <c r="D228" s="1">
        <f>IFERROR(__xludf.DUMMYFUNCTION("""COMPUTED_VALUE"""),276000.0)</f>
        <v>276000</v>
      </c>
      <c r="E228" s="1">
        <f>IFERROR(__xludf.DUMMYFUNCTION("""COMPUTED_VALUE"""),278000.0)</f>
        <v>278000</v>
      </c>
      <c r="F228" s="1">
        <f>IFERROR(__xludf.DUMMYFUNCTION("""COMPUTED_VALUE"""),133423.0)</f>
        <v>133423</v>
      </c>
    </row>
    <row r="229">
      <c r="A229" s="2">
        <f>IFERROR(__xludf.DUMMYFUNCTION("""COMPUTED_VALUE"""),44449.64583333333)</f>
        <v>44449.64583</v>
      </c>
      <c r="B229" s="1">
        <f>IFERROR(__xludf.DUMMYFUNCTION("""COMPUTED_VALUE"""),276500.0)</f>
        <v>276500</v>
      </c>
      <c r="C229" s="1">
        <f>IFERROR(__xludf.DUMMYFUNCTION("""COMPUTED_VALUE"""),279500.0)</f>
        <v>279500</v>
      </c>
      <c r="D229" s="1">
        <f>IFERROR(__xludf.DUMMYFUNCTION("""COMPUTED_VALUE"""),251000.0)</f>
        <v>251000</v>
      </c>
      <c r="E229" s="1">
        <f>IFERROR(__xludf.DUMMYFUNCTION("""COMPUTED_VALUE"""),269500.0)</f>
        <v>269500</v>
      </c>
      <c r="F229" s="1">
        <f>IFERROR(__xludf.DUMMYFUNCTION("""COMPUTED_VALUE"""),743729.0)</f>
        <v>743729</v>
      </c>
    </row>
    <row r="230">
      <c r="A230" s="2">
        <f>IFERROR(__xludf.DUMMYFUNCTION("""COMPUTED_VALUE"""),44452.64583333333)</f>
        <v>44452.64583</v>
      </c>
      <c r="B230" s="1">
        <f>IFERROR(__xludf.DUMMYFUNCTION("""COMPUTED_VALUE"""),265500.0)</f>
        <v>265500</v>
      </c>
      <c r="C230" s="1">
        <f>IFERROR(__xludf.DUMMYFUNCTION("""COMPUTED_VALUE"""),273500.0)</f>
        <v>273500</v>
      </c>
      <c r="D230" s="1">
        <f>IFERROR(__xludf.DUMMYFUNCTION("""COMPUTED_VALUE"""),260500.0)</f>
        <v>260500</v>
      </c>
      <c r="E230" s="1">
        <f>IFERROR(__xludf.DUMMYFUNCTION("""COMPUTED_VALUE"""),264000.0)</f>
        <v>264000</v>
      </c>
      <c r="F230" s="1">
        <f>IFERROR(__xludf.DUMMYFUNCTION("""COMPUTED_VALUE"""),195104.0)</f>
        <v>195104</v>
      </c>
    </row>
    <row r="231">
      <c r="A231" s="2">
        <f>IFERROR(__xludf.DUMMYFUNCTION("""COMPUTED_VALUE"""),44453.64583333333)</f>
        <v>44453.64583</v>
      </c>
      <c r="B231" s="1">
        <f>IFERROR(__xludf.DUMMYFUNCTION("""COMPUTED_VALUE"""),267000.0)</f>
        <v>267000</v>
      </c>
      <c r="C231" s="1">
        <f>IFERROR(__xludf.DUMMYFUNCTION("""COMPUTED_VALUE"""),285000.0)</f>
        <v>285000</v>
      </c>
      <c r="D231" s="1">
        <f>IFERROR(__xludf.DUMMYFUNCTION("""COMPUTED_VALUE"""),267000.0)</f>
        <v>267000</v>
      </c>
      <c r="E231" s="1">
        <f>IFERROR(__xludf.DUMMYFUNCTION("""COMPUTED_VALUE"""),283500.0)</f>
        <v>283500</v>
      </c>
      <c r="F231" s="1">
        <f>IFERROR(__xludf.DUMMYFUNCTION("""COMPUTED_VALUE"""),402730.0)</f>
        <v>402730</v>
      </c>
    </row>
    <row r="232">
      <c r="A232" s="2">
        <f>IFERROR(__xludf.DUMMYFUNCTION("""COMPUTED_VALUE"""),44454.64583333333)</f>
        <v>44454.64583</v>
      </c>
      <c r="B232" s="1">
        <f>IFERROR(__xludf.DUMMYFUNCTION("""COMPUTED_VALUE"""),282000.0)</f>
        <v>282000</v>
      </c>
      <c r="C232" s="1">
        <f>IFERROR(__xludf.DUMMYFUNCTION("""COMPUTED_VALUE"""),286500.0)</f>
        <v>286500</v>
      </c>
      <c r="D232" s="1">
        <f>IFERROR(__xludf.DUMMYFUNCTION("""COMPUTED_VALUE"""),279500.0)</f>
        <v>279500</v>
      </c>
      <c r="E232" s="1">
        <f>IFERROR(__xludf.DUMMYFUNCTION("""COMPUTED_VALUE"""),279500.0)</f>
        <v>279500</v>
      </c>
      <c r="F232" s="1">
        <f>IFERROR(__xludf.DUMMYFUNCTION("""COMPUTED_VALUE"""),135386.0)</f>
        <v>135386</v>
      </c>
    </row>
    <row r="233">
      <c r="A233" s="2">
        <f>IFERROR(__xludf.DUMMYFUNCTION("""COMPUTED_VALUE"""),44455.64583333333)</f>
        <v>44455.64583</v>
      </c>
      <c r="B233" s="1">
        <f>IFERROR(__xludf.DUMMYFUNCTION("""COMPUTED_VALUE"""),283000.0)</f>
        <v>283000</v>
      </c>
      <c r="C233" s="1">
        <f>IFERROR(__xludf.DUMMYFUNCTION("""COMPUTED_VALUE"""),283000.0)</f>
        <v>283000</v>
      </c>
      <c r="D233" s="1">
        <f>IFERROR(__xludf.DUMMYFUNCTION("""COMPUTED_VALUE"""),274500.0)</f>
        <v>274500</v>
      </c>
      <c r="E233" s="1">
        <f>IFERROR(__xludf.DUMMYFUNCTION("""COMPUTED_VALUE"""),276500.0)</f>
        <v>276500</v>
      </c>
      <c r="F233" s="1">
        <f>IFERROR(__xludf.DUMMYFUNCTION("""COMPUTED_VALUE"""),113301.0)</f>
        <v>113301</v>
      </c>
    </row>
    <row r="234">
      <c r="A234" s="2">
        <f>IFERROR(__xludf.DUMMYFUNCTION("""COMPUTED_VALUE"""),44456.64583333333)</f>
        <v>44456.64583</v>
      </c>
      <c r="B234" s="1">
        <f>IFERROR(__xludf.DUMMYFUNCTION("""COMPUTED_VALUE"""),276000.0)</f>
        <v>276000</v>
      </c>
      <c r="C234" s="1">
        <f>IFERROR(__xludf.DUMMYFUNCTION("""COMPUTED_VALUE"""),278000.0)</f>
        <v>278000</v>
      </c>
      <c r="D234" s="1">
        <f>IFERROR(__xludf.DUMMYFUNCTION("""COMPUTED_VALUE"""),270000.0)</f>
        <v>270000</v>
      </c>
      <c r="E234" s="1">
        <f>IFERROR(__xludf.DUMMYFUNCTION("""COMPUTED_VALUE"""),276500.0)</f>
        <v>276500</v>
      </c>
      <c r="F234" s="1">
        <f>IFERROR(__xludf.DUMMYFUNCTION("""COMPUTED_VALUE"""),224161.0)</f>
        <v>224161</v>
      </c>
    </row>
    <row r="235">
      <c r="A235" s="2">
        <f>IFERROR(__xludf.DUMMYFUNCTION("""COMPUTED_VALUE"""),44462.64583333333)</f>
        <v>44462.64583</v>
      </c>
      <c r="B235" s="1">
        <f>IFERROR(__xludf.DUMMYFUNCTION("""COMPUTED_VALUE"""),276000.0)</f>
        <v>276000</v>
      </c>
      <c r="C235" s="1">
        <f>IFERROR(__xludf.DUMMYFUNCTION("""COMPUTED_VALUE"""),279500.0)</f>
        <v>279500</v>
      </c>
      <c r="D235" s="1">
        <f>IFERROR(__xludf.DUMMYFUNCTION("""COMPUTED_VALUE"""),270500.0)</f>
        <v>270500</v>
      </c>
      <c r="E235" s="1">
        <f>IFERROR(__xludf.DUMMYFUNCTION("""COMPUTED_VALUE"""),270500.0)</f>
        <v>270500</v>
      </c>
      <c r="F235" s="1">
        <f>IFERROR(__xludf.DUMMYFUNCTION("""COMPUTED_VALUE"""),145097.0)</f>
        <v>145097</v>
      </c>
    </row>
    <row r="236">
      <c r="A236" s="2">
        <f>IFERROR(__xludf.DUMMYFUNCTION("""COMPUTED_VALUE"""),44463.64583333333)</f>
        <v>44463.64583</v>
      </c>
      <c r="B236" s="1">
        <f>IFERROR(__xludf.DUMMYFUNCTION("""COMPUTED_VALUE"""),271000.0)</f>
        <v>271000</v>
      </c>
      <c r="C236" s="1">
        <f>IFERROR(__xludf.DUMMYFUNCTION("""COMPUTED_VALUE"""),275500.0)</f>
        <v>275500</v>
      </c>
      <c r="D236" s="1">
        <f>IFERROR(__xludf.DUMMYFUNCTION("""COMPUTED_VALUE"""),267500.0)</f>
        <v>267500</v>
      </c>
      <c r="E236" s="1">
        <f>IFERROR(__xludf.DUMMYFUNCTION("""COMPUTED_VALUE"""),268000.0)</f>
        <v>268000</v>
      </c>
      <c r="F236" s="1">
        <f>IFERROR(__xludf.DUMMYFUNCTION("""COMPUTED_VALUE"""),121739.0)</f>
        <v>121739</v>
      </c>
    </row>
    <row r="237">
      <c r="A237" s="2">
        <f>IFERROR(__xludf.DUMMYFUNCTION("""COMPUTED_VALUE"""),44466.64583333333)</f>
        <v>44466.64583</v>
      </c>
      <c r="B237" s="1">
        <f>IFERROR(__xludf.DUMMYFUNCTION("""COMPUTED_VALUE"""),268000.0)</f>
        <v>268000</v>
      </c>
      <c r="C237" s="1">
        <f>IFERROR(__xludf.DUMMYFUNCTION("""COMPUTED_VALUE"""),283000.0)</f>
        <v>283000</v>
      </c>
      <c r="D237" s="1">
        <f>IFERROR(__xludf.DUMMYFUNCTION("""COMPUTED_VALUE"""),268000.0)</f>
        <v>268000</v>
      </c>
      <c r="E237" s="1">
        <f>IFERROR(__xludf.DUMMYFUNCTION("""COMPUTED_VALUE"""),278000.0)</f>
        <v>278000</v>
      </c>
      <c r="F237" s="1">
        <f>IFERROR(__xludf.DUMMYFUNCTION("""COMPUTED_VALUE"""),199399.0)</f>
        <v>199399</v>
      </c>
    </row>
    <row r="238">
      <c r="A238" s="2">
        <f>IFERROR(__xludf.DUMMYFUNCTION("""COMPUTED_VALUE"""),44467.64583333333)</f>
        <v>44467.64583</v>
      </c>
      <c r="B238" s="1">
        <f>IFERROR(__xludf.DUMMYFUNCTION("""COMPUTED_VALUE"""),287500.0)</f>
        <v>287500</v>
      </c>
      <c r="C238" s="1">
        <f>IFERROR(__xludf.DUMMYFUNCTION("""COMPUTED_VALUE"""),294500.0)</f>
        <v>294500</v>
      </c>
      <c r="D238" s="1">
        <f>IFERROR(__xludf.DUMMYFUNCTION("""COMPUTED_VALUE"""),281500.0)</f>
        <v>281500</v>
      </c>
      <c r="E238" s="1">
        <f>IFERROR(__xludf.DUMMYFUNCTION("""COMPUTED_VALUE"""),283500.0)</f>
        <v>283500</v>
      </c>
      <c r="F238" s="1">
        <f>IFERROR(__xludf.DUMMYFUNCTION("""COMPUTED_VALUE"""),416036.0)</f>
        <v>416036</v>
      </c>
    </row>
    <row r="239">
      <c r="A239" s="2">
        <f>IFERROR(__xludf.DUMMYFUNCTION("""COMPUTED_VALUE"""),44468.64583333333)</f>
        <v>44468.64583</v>
      </c>
      <c r="B239" s="1">
        <f>IFERROR(__xludf.DUMMYFUNCTION("""COMPUTED_VALUE"""),276500.0)</f>
        <v>276500</v>
      </c>
      <c r="C239" s="1">
        <f>IFERROR(__xludf.DUMMYFUNCTION("""COMPUTED_VALUE"""),289000.0)</f>
        <v>289000</v>
      </c>
      <c r="D239" s="1">
        <f>IFERROR(__xludf.DUMMYFUNCTION("""COMPUTED_VALUE"""),276500.0)</f>
        <v>276500</v>
      </c>
      <c r="E239" s="1">
        <f>IFERROR(__xludf.DUMMYFUNCTION("""COMPUTED_VALUE"""),287000.0)</f>
        <v>287000</v>
      </c>
      <c r="F239" s="1">
        <f>IFERROR(__xludf.DUMMYFUNCTION("""COMPUTED_VALUE"""),227365.0)</f>
        <v>227365</v>
      </c>
    </row>
    <row r="240">
      <c r="A240" s="2">
        <f>IFERROR(__xludf.DUMMYFUNCTION("""COMPUTED_VALUE"""),44469.64583333333)</f>
        <v>44469.64583</v>
      </c>
      <c r="B240" s="1">
        <f>IFERROR(__xludf.DUMMYFUNCTION("""COMPUTED_VALUE"""),290000.0)</f>
        <v>290000</v>
      </c>
      <c r="C240" s="1">
        <f>IFERROR(__xludf.DUMMYFUNCTION("""COMPUTED_VALUE"""),302500.0)</f>
        <v>302500</v>
      </c>
      <c r="D240" s="1">
        <f>IFERROR(__xludf.DUMMYFUNCTION("""COMPUTED_VALUE"""),289000.0)</f>
        <v>289000</v>
      </c>
      <c r="E240" s="1">
        <f>IFERROR(__xludf.DUMMYFUNCTION("""COMPUTED_VALUE"""),298500.0)</f>
        <v>298500</v>
      </c>
      <c r="F240" s="1">
        <f>IFERROR(__xludf.DUMMYFUNCTION("""COMPUTED_VALUE"""),493052.0)</f>
        <v>493052</v>
      </c>
    </row>
    <row r="241">
      <c r="A241" s="2">
        <f>IFERROR(__xludf.DUMMYFUNCTION("""COMPUTED_VALUE"""),44470.64583333333)</f>
        <v>44470.64583</v>
      </c>
      <c r="B241" s="1">
        <f>IFERROR(__xludf.DUMMYFUNCTION("""COMPUTED_VALUE"""),299500.0)</f>
        <v>299500</v>
      </c>
      <c r="C241" s="1">
        <f>IFERROR(__xludf.DUMMYFUNCTION("""COMPUTED_VALUE"""),302000.0)</f>
        <v>302000</v>
      </c>
      <c r="D241" s="1">
        <f>IFERROR(__xludf.DUMMYFUNCTION("""COMPUTED_VALUE"""),287000.0)</f>
        <v>287000</v>
      </c>
      <c r="E241" s="1">
        <f>IFERROR(__xludf.DUMMYFUNCTION("""COMPUTED_VALUE"""),291500.0)</f>
        <v>291500</v>
      </c>
      <c r="F241" s="1">
        <f>IFERROR(__xludf.DUMMYFUNCTION("""COMPUTED_VALUE"""),325950.0)</f>
        <v>325950</v>
      </c>
    </row>
    <row r="242">
      <c r="A242" s="2">
        <f>IFERROR(__xludf.DUMMYFUNCTION("""COMPUTED_VALUE"""),44474.64583333333)</f>
        <v>44474.64583</v>
      </c>
      <c r="B242" s="1">
        <f>IFERROR(__xludf.DUMMYFUNCTION("""COMPUTED_VALUE"""),288000.0)</f>
        <v>288000</v>
      </c>
      <c r="C242" s="1">
        <f>IFERROR(__xludf.DUMMYFUNCTION("""COMPUTED_VALUE"""),300000.0)</f>
        <v>300000</v>
      </c>
      <c r="D242" s="1">
        <f>IFERROR(__xludf.DUMMYFUNCTION("""COMPUTED_VALUE"""),288000.0)</f>
        <v>288000</v>
      </c>
      <c r="E242" s="1">
        <f>IFERROR(__xludf.DUMMYFUNCTION("""COMPUTED_VALUE"""),293000.0)</f>
        <v>293000</v>
      </c>
      <c r="F242" s="1">
        <f>IFERROR(__xludf.DUMMYFUNCTION("""COMPUTED_VALUE"""),362265.0)</f>
        <v>362265</v>
      </c>
    </row>
    <row r="243">
      <c r="A243" s="2">
        <f>IFERROR(__xludf.DUMMYFUNCTION("""COMPUTED_VALUE"""),44475.64583333333)</f>
        <v>44475.64583</v>
      </c>
      <c r="B243" s="1">
        <f>IFERROR(__xludf.DUMMYFUNCTION("""COMPUTED_VALUE"""),297000.0)</f>
        <v>297000</v>
      </c>
      <c r="C243" s="1">
        <f>IFERROR(__xludf.DUMMYFUNCTION("""COMPUTED_VALUE"""),297500.0)</f>
        <v>297500</v>
      </c>
      <c r="D243" s="1">
        <f>IFERROR(__xludf.DUMMYFUNCTION("""COMPUTED_VALUE"""),283000.0)</f>
        <v>283000</v>
      </c>
      <c r="E243" s="1">
        <f>IFERROR(__xludf.DUMMYFUNCTION("""COMPUTED_VALUE"""),283000.0)</f>
        <v>283000</v>
      </c>
      <c r="F243" s="1">
        <f>IFERROR(__xludf.DUMMYFUNCTION("""COMPUTED_VALUE"""),234461.0)</f>
        <v>234461</v>
      </c>
    </row>
    <row r="244">
      <c r="A244" s="2">
        <f>IFERROR(__xludf.DUMMYFUNCTION("""COMPUTED_VALUE"""),44476.64583333333)</f>
        <v>44476.64583</v>
      </c>
      <c r="B244" s="1">
        <f>IFERROR(__xludf.DUMMYFUNCTION("""COMPUTED_VALUE"""),286000.0)</f>
        <v>286000</v>
      </c>
      <c r="C244" s="1">
        <f>IFERROR(__xludf.DUMMYFUNCTION("""COMPUTED_VALUE"""),296500.0)</f>
        <v>296500</v>
      </c>
      <c r="D244" s="1">
        <f>IFERROR(__xludf.DUMMYFUNCTION("""COMPUTED_VALUE"""),285000.0)</f>
        <v>285000</v>
      </c>
      <c r="E244" s="1">
        <f>IFERROR(__xludf.DUMMYFUNCTION("""COMPUTED_VALUE"""),291500.0)</f>
        <v>291500</v>
      </c>
      <c r="F244" s="1">
        <f>IFERROR(__xludf.DUMMYFUNCTION("""COMPUTED_VALUE"""),256879.0)</f>
        <v>256879</v>
      </c>
    </row>
    <row r="245">
      <c r="A245" s="2">
        <f>IFERROR(__xludf.DUMMYFUNCTION("""COMPUTED_VALUE"""),44477.64583333333)</f>
        <v>44477.64583</v>
      </c>
      <c r="B245" s="1">
        <f>IFERROR(__xludf.DUMMYFUNCTION("""COMPUTED_VALUE"""),291500.0)</f>
        <v>291500</v>
      </c>
      <c r="C245" s="1">
        <f>IFERROR(__xludf.DUMMYFUNCTION("""COMPUTED_VALUE"""),295000.0)</f>
        <v>295000</v>
      </c>
      <c r="D245" s="1">
        <f>IFERROR(__xludf.DUMMYFUNCTION("""COMPUTED_VALUE"""),280500.0)</f>
        <v>280500</v>
      </c>
      <c r="E245" s="1">
        <f>IFERROR(__xludf.DUMMYFUNCTION("""COMPUTED_VALUE"""),281000.0)</f>
        <v>281000</v>
      </c>
      <c r="F245" s="1">
        <f>IFERROR(__xludf.DUMMYFUNCTION("""COMPUTED_VALUE"""),243559.0)</f>
        <v>243559</v>
      </c>
    </row>
    <row r="246">
      <c r="A246" s="2">
        <f>IFERROR(__xludf.DUMMYFUNCTION("""COMPUTED_VALUE"""),44481.64583333333)</f>
        <v>44481.64583</v>
      </c>
      <c r="B246" s="1">
        <f>IFERROR(__xludf.DUMMYFUNCTION("""COMPUTED_VALUE"""),281000.0)</f>
        <v>281000</v>
      </c>
      <c r="C246" s="1">
        <f>IFERROR(__xludf.DUMMYFUNCTION("""COMPUTED_VALUE"""),282000.0)</f>
        <v>282000</v>
      </c>
      <c r="D246" s="1">
        <f>IFERROR(__xludf.DUMMYFUNCTION("""COMPUTED_VALUE"""),272000.0)</f>
        <v>272000</v>
      </c>
      <c r="E246" s="1">
        <f>IFERROR(__xludf.DUMMYFUNCTION("""COMPUTED_VALUE"""),275500.0)</f>
        <v>275500</v>
      </c>
      <c r="F246" s="1">
        <f>IFERROR(__xludf.DUMMYFUNCTION("""COMPUTED_VALUE"""),162190.0)</f>
        <v>162190</v>
      </c>
    </row>
    <row r="247">
      <c r="A247" s="2">
        <f>IFERROR(__xludf.DUMMYFUNCTION("""COMPUTED_VALUE"""),44482.64583333333)</f>
        <v>44482.64583</v>
      </c>
      <c r="B247" s="1">
        <f>IFERROR(__xludf.DUMMYFUNCTION("""COMPUTED_VALUE"""),272500.0)</f>
        <v>272500</v>
      </c>
      <c r="C247" s="1">
        <f>IFERROR(__xludf.DUMMYFUNCTION("""COMPUTED_VALUE"""),279500.0)</f>
        <v>279500</v>
      </c>
      <c r="D247" s="1">
        <f>IFERROR(__xludf.DUMMYFUNCTION("""COMPUTED_VALUE"""),272500.0)</f>
        <v>272500</v>
      </c>
      <c r="E247" s="1">
        <f>IFERROR(__xludf.DUMMYFUNCTION("""COMPUTED_VALUE"""),274500.0)</f>
        <v>274500</v>
      </c>
      <c r="F247" s="1">
        <f>IFERROR(__xludf.DUMMYFUNCTION("""COMPUTED_VALUE"""),105066.0)</f>
        <v>105066</v>
      </c>
    </row>
    <row r="248">
      <c r="A248" s="2">
        <f>IFERROR(__xludf.DUMMYFUNCTION("""COMPUTED_VALUE"""),44483.64583333333)</f>
        <v>44483.64583</v>
      </c>
      <c r="B248" s="1">
        <f>IFERROR(__xludf.DUMMYFUNCTION("""COMPUTED_VALUE"""),274500.0)</f>
        <v>274500</v>
      </c>
      <c r="C248" s="1">
        <f>IFERROR(__xludf.DUMMYFUNCTION("""COMPUTED_VALUE"""),288500.0)</f>
        <v>288500</v>
      </c>
      <c r="D248" s="1">
        <f>IFERROR(__xludf.DUMMYFUNCTION("""COMPUTED_VALUE"""),273500.0)</f>
        <v>273500</v>
      </c>
      <c r="E248" s="1">
        <f>IFERROR(__xludf.DUMMYFUNCTION("""COMPUTED_VALUE"""),288500.0)</f>
        <v>288500</v>
      </c>
      <c r="F248" s="1">
        <f>IFERROR(__xludf.DUMMYFUNCTION("""COMPUTED_VALUE"""),258404.0)</f>
        <v>258404</v>
      </c>
    </row>
    <row r="249">
      <c r="A249" s="2">
        <f>IFERROR(__xludf.DUMMYFUNCTION("""COMPUTED_VALUE"""),44484.64583333333)</f>
        <v>44484.64583</v>
      </c>
      <c r="B249" s="1">
        <f>IFERROR(__xludf.DUMMYFUNCTION("""COMPUTED_VALUE"""),290000.0)</f>
        <v>290000</v>
      </c>
      <c r="C249" s="1">
        <f>IFERROR(__xludf.DUMMYFUNCTION("""COMPUTED_VALUE"""),308500.0)</f>
        <v>308500</v>
      </c>
      <c r="D249" s="1">
        <f>IFERROR(__xludf.DUMMYFUNCTION("""COMPUTED_VALUE"""),290000.0)</f>
        <v>290000</v>
      </c>
      <c r="E249" s="1">
        <f>IFERROR(__xludf.DUMMYFUNCTION("""COMPUTED_VALUE"""),306500.0)</f>
        <v>306500</v>
      </c>
      <c r="F249" s="1">
        <f>IFERROR(__xludf.DUMMYFUNCTION("""COMPUTED_VALUE"""),757313.0)</f>
        <v>757313</v>
      </c>
    </row>
    <row r="250">
      <c r="A250" s="2">
        <f>IFERROR(__xludf.DUMMYFUNCTION("""COMPUTED_VALUE"""),44487.64583333333)</f>
        <v>44487.64583</v>
      </c>
      <c r="B250" s="1">
        <f>IFERROR(__xludf.DUMMYFUNCTION("""COMPUTED_VALUE"""),307500.0)</f>
        <v>307500</v>
      </c>
      <c r="C250" s="1">
        <f>IFERROR(__xludf.DUMMYFUNCTION("""COMPUTED_VALUE"""),310500.0)</f>
        <v>310500</v>
      </c>
      <c r="D250" s="1">
        <f>IFERROR(__xludf.DUMMYFUNCTION("""COMPUTED_VALUE"""),303500.0)</f>
        <v>303500</v>
      </c>
      <c r="E250" s="1">
        <f>IFERROR(__xludf.DUMMYFUNCTION("""COMPUTED_VALUE"""),305000.0)</f>
        <v>305000</v>
      </c>
      <c r="F250" s="1">
        <f>IFERROR(__xludf.DUMMYFUNCTION("""COMPUTED_VALUE"""),332715.0)</f>
        <v>332715</v>
      </c>
    </row>
    <row r="251">
      <c r="A251" s="2">
        <f>IFERROR(__xludf.DUMMYFUNCTION("""COMPUTED_VALUE"""),44488.64583333333)</f>
        <v>44488.64583</v>
      </c>
      <c r="B251" s="1">
        <f>IFERROR(__xludf.DUMMYFUNCTION("""COMPUTED_VALUE"""),309000.0)</f>
        <v>309000</v>
      </c>
      <c r="C251" s="1">
        <f>IFERROR(__xludf.DUMMYFUNCTION("""COMPUTED_VALUE"""),324500.0)</f>
        <v>324500</v>
      </c>
      <c r="D251" s="1">
        <f>IFERROR(__xludf.DUMMYFUNCTION("""COMPUTED_VALUE"""),306500.0)</f>
        <v>306500</v>
      </c>
      <c r="E251" s="1">
        <f>IFERROR(__xludf.DUMMYFUNCTION("""COMPUTED_VALUE"""),322000.0)</f>
        <v>322000</v>
      </c>
      <c r="F251" s="1">
        <f>IFERROR(__xludf.DUMMYFUNCTION("""COMPUTED_VALUE"""),506796.0)</f>
        <v>506796</v>
      </c>
    </row>
    <row r="252">
      <c r="A252" s="2">
        <f>IFERROR(__xludf.DUMMYFUNCTION("""COMPUTED_VALUE"""),44489.64583333333)</f>
        <v>44489.64583</v>
      </c>
      <c r="B252" s="1">
        <f>IFERROR(__xludf.DUMMYFUNCTION("""COMPUTED_VALUE"""),326000.0)</f>
        <v>326000</v>
      </c>
      <c r="C252" s="1">
        <f>IFERROR(__xludf.DUMMYFUNCTION("""COMPUTED_VALUE"""),338000.0)</f>
        <v>338000</v>
      </c>
      <c r="D252" s="1">
        <f>IFERROR(__xludf.DUMMYFUNCTION("""COMPUTED_VALUE"""),315000.0)</f>
        <v>315000</v>
      </c>
      <c r="E252" s="1">
        <f>IFERROR(__xludf.DUMMYFUNCTION("""COMPUTED_VALUE"""),319500.0)</f>
        <v>319500</v>
      </c>
      <c r="F252" s="1">
        <f>IFERROR(__xludf.DUMMYFUNCTION("""COMPUTED_VALUE"""),769351.0)</f>
        <v>769351</v>
      </c>
    </row>
    <row r="253">
      <c r="A253" s="2">
        <f>IFERROR(__xludf.DUMMYFUNCTION("""COMPUTED_VALUE"""),44490.64583333333)</f>
        <v>44490.64583</v>
      </c>
      <c r="B253" s="1">
        <f>IFERROR(__xludf.DUMMYFUNCTION("""COMPUTED_VALUE"""),321500.0)</f>
        <v>321500</v>
      </c>
      <c r="C253" s="1">
        <f>IFERROR(__xludf.DUMMYFUNCTION("""COMPUTED_VALUE"""),335500.0)</f>
        <v>335500</v>
      </c>
      <c r="D253" s="1">
        <f>IFERROR(__xludf.DUMMYFUNCTION("""COMPUTED_VALUE"""),315000.0)</f>
        <v>315000</v>
      </c>
      <c r="E253" s="1">
        <f>IFERROR(__xludf.DUMMYFUNCTION("""COMPUTED_VALUE"""),330500.0)</f>
        <v>330500</v>
      </c>
      <c r="F253" s="1">
        <f>IFERROR(__xludf.DUMMYFUNCTION("""COMPUTED_VALUE"""),534501.0)</f>
        <v>534501</v>
      </c>
    </row>
    <row r="254">
      <c r="A254" s="2">
        <f>IFERROR(__xludf.DUMMYFUNCTION("""COMPUTED_VALUE"""),44491.64583333333)</f>
        <v>44491.64583</v>
      </c>
      <c r="B254" s="1">
        <f>IFERROR(__xludf.DUMMYFUNCTION("""COMPUTED_VALUE"""),331000.0)</f>
        <v>331000</v>
      </c>
      <c r="C254" s="1">
        <f>IFERROR(__xludf.DUMMYFUNCTION("""COMPUTED_VALUE"""),334000.0)</f>
        <v>334000</v>
      </c>
      <c r="D254" s="1">
        <f>IFERROR(__xludf.DUMMYFUNCTION("""COMPUTED_VALUE"""),316000.0)</f>
        <v>316000</v>
      </c>
      <c r="E254" s="1">
        <f>IFERROR(__xludf.DUMMYFUNCTION("""COMPUTED_VALUE"""),325000.0)</f>
        <v>325000</v>
      </c>
      <c r="F254" s="1">
        <f>IFERROR(__xludf.DUMMYFUNCTION("""COMPUTED_VALUE"""),486408.0)</f>
        <v>486408</v>
      </c>
    </row>
    <row r="255">
      <c r="A255" s="2">
        <f>IFERROR(__xludf.DUMMYFUNCTION("""COMPUTED_VALUE"""),44494.64583333333)</f>
        <v>44494.64583</v>
      </c>
      <c r="B255" s="1">
        <f>IFERROR(__xludf.DUMMYFUNCTION("""COMPUTED_VALUE"""),324500.0)</f>
        <v>324500</v>
      </c>
      <c r="C255" s="1">
        <f>IFERROR(__xludf.DUMMYFUNCTION("""COMPUTED_VALUE"""),329500.0)</f>
        <v>329500</v>
      </c>
      <c r="D255" s="1">
        <f>IFERROR(__xludf.DUMMYFUNCTION("""COMPUTED_VALUE"""),319000.0)</f>
        <v>319000</v>
      </c>
      <c r="E255" s="1">
        <f>IFERROR(__xludf.DUMMYFUNCTION("""COMPUTED_VALUE"""),326000.0)</f>
        <v>326000</v>
      </c>
      <c r="F255" s="1">
        <f>IFERROR(__xludf.DUMMYFUNCTION("""COMPUTED_VALUE"""),248602.0)</f>
        <v>248602</v>
      </c>
    </row>
    <row r="256">
      <c r="A256" s="2">
        <f>IFERROR(__xludf.DUMMYFUNCTION("""COMPUTED_VALUE"""),44495.64583333333)</f>
        <v>44495.64583</v>
      </c>
      <c r="B256" s="1">
        <f>IFERROR(__xludf.DUMMYFUNCTION("""COMPUTED_VALUE"""),328000.0)</f>
        <v>328000</v>
      </c>
      <c r="C256" s="1">
        <f>IFERROR(__xludf.DUMMYFUNCTION("""COMPUTED_VALUE"""),347000.0)</f>
        <v>347000</v>
      </c>
      <c r="D256" s="1">
        <f>IFERROR(__xludf.DUMMYFUNCTION("""COMPUTED_VALUE"""),325500.0)</f>
        <v>325500</v>
      </c>
      <c r="E256" s="1">
        <f>IFERROR(__xludf.DUMMYFUNCTION("""COMPUTED_VALUE"""),342000.0)</f>
        <v>342000</v>
      </c>
      <c r="F256" s="1">
        <f>IFERROR(__xludf.DUMMYFUNCTION("""COMPUTED_VALUE"""),716852.0)</f>
        <v>716852</v>
      </c>
    </row>
    <row r="257">
      <c r="A257" s="2">
        <f>IFERROR(__xludf.DUMMYFUNCTION("""COMPUTED_VALUE"""),44496.64583333333)</f>
        <v>44496.64583</v>
      </c>
      <c r="B257" s="1">
        <f>IFERROR(__xludf.DUMMYFUNCTION("""COMPUTED_VALUE"""),343000.0)</f>
        <v>343000</v>
      </c>
      <c r="C257" s="1">
        <f>IFERROR(__xludf.DUMMYFUNCTION("""COMPUTED_VALUE"""),349500.0)</f>
        <v>349500</v>
      </c>
      <c r="D257" s="1">
        <f>IFERROR(__xludf.DUMMYFUNCTION("""COMPUTED_VALUE"""),337000.0)</f>
        <v>337000</v>
      </c>
      <c r="E257" s="1">
        <f>IFERROR(__xludf.DUMMYFUNCTION("""COMPUTED_VALUE"""),348500.0)</f>
        <v>348500</v>
      </c>
      <c r="F257" s="1">
        <f>IFERROR(__xludf.DUMMYFUNCTION("""COMPUTED_VALUE"""),429359.0)</f>
        <v>429359</v>
      </c>
    </row>
    <row r="258">
      <c r="A258" s="2">
        <f>IFERROR(__xludf.DUMMYFUNCTION("""COMPUTED_VALUE"""),44497.64583333333)</f>
        <v>44497.64583</v>
      </c>
      <c r="B258" s="1">
        <f>IFERROR(__xludf.DUMMYFUNCTION("""COMPUTED_VALUE"""),346000.0)</f>
        <v>346000</v>
      </c>
      <c r="C258" s="1">
        <f>IFERROR(__xludf.DUMMYFUNCTION("""COMPUTED_VALUE"""),349000.0)</f>
        <v>349000</v>
      </c>
      <c r="D258" s="1">
        <f>IFERROR(__xludf.DUMMYFUNCTION("""COMPUTED_VALUE"""),330500.0)</f>
        <v>330500</v>
      </c>
      <c r="E258" s="1">
        <f>IFERROR(__xludf.DUMMYFUNCTION("""COMPUTED_VALUE"""),333500.0)</f>
        <v>333500</v>
      </c>
      <c r="F258" s="1">
        <f>IFERROR(__xludf.DUMMYFUNCTION("""COMPUTED_VALUE"""),454192.0)</f>
        <v>454192</v>
      </c>
    </row>
    <row r="259">
      <c r="A259" s="2">
        <f>IFERROR(__xludf.DUMMYFUNCTION("""COMPUTED_VALUE"""),44498.64583333333)</f>
        <v>44498.64583</v>
      </c>
      <c r="B259" s="1">
        <f>IFERROR(__xludf.DUMMYFUNCTION("""COMPUTED_VALUE"""),337500.0)</f>
        <v>337500</v>
      </c>
      <c r="C259" s="1">
        <f>IFERROR(__xludf.DUMMYFUNCTION("""COMPUTED_VALUE"""),342000.0)</f>
        <v>342000</v>
      </c>
      <c r="D259" s="1">
        <f>IFERROR(__xludf.DUMMYFUNCTION("""COMPUTED_VALUE"""),330500.0)</f>
        <v>330500</v>
      </c>
      <c r="E259" s="1">
        <f>IFERROR(__xludf.DUMMYFUNCTION("""COMPUTED_VALUE"""),335000.0)</f>
        <v>335000</v>
      </c>
      <c r="F259" s="1">
        <f>IFERROR(__xludf.DUMMYFUNCTION("""COMPUTED_VALUE"""),248223.0)</f>
        <v>248223</v>
      </c>
    </row>
    <row r="260">
      <c r="A260" s="2">
        <f>IFERROR(__xludf.DUMMYFUNCTION("""COMPUTED_VALUE"""),44501.64583333333)</f>
        <v>44501.64583</v>
      </c>
      <c r="B260" s="1">
        <f>IFERROR(__xludf.DUMMYFUNCTION("""COMPUTED_VALUE"""),340000.0)</f>
        <v>340000</v>
      </c>
      <c r="C260" s="1">
        <f>IFERROR(__xludf.DUMMYFUNCTION("""COMPUTED_VALUE"""),350000.0)</f>
        <v>350000</v>
      </c>
      <c r="D260" s="1">
        <f>IFERROR(__xludf.DUMMYFUNCTION("""COMPUTED_VALUE"""),338000.0)</f>
        <v>338000</v>
      </c>
      <c r="E260" s="1">
        <f>IFERROR(__xludf.DUMMYFUNCTION("""COMPUTED_VALUE"""),348500.0)</f>
        <v>348500</v>
      </c>
      <c r="F260" s="1">
        <f>IFERROR(__xludf.DUMMYFUNCTION("""COMPUTED_VALUE"""),416317.0)</f>
        <v>416317</v>
      </c>
    </row>
    <row r="261">
      <c r="A261" s="2">
        <f>IFERROR(__xludf.DUMMYFUNCTION("""COMPUTED_VALUE"""),44502.64583333333)</f>
        <v>44502.64583</v>
      </c>
      <c r="B261" s="1">
        <f>IFERROR(__xludf.DUMMYFUNCTION("""COMPUTED_VALUE"""),352500.0)</f>
        <v>352500</v>
      </c>
      <c r="C261" s="1">
        <f>IFERROR(__xludf.DUMMYFUNCTION("""COMPUTED_VALUE"""),358500.0)</f>
        <v>358500</v>
      </c>
      <c r="D261" s="1">
        <f>IFERROR(__xludf.DUMMYFUNCTION("""COMPUTED_VALUE"""),345000.0)</f>
        <v>345000</v>
      </c>
      <c r="E261" s="1">
        <f>IFERROR(__xludf.DUMMYFUNCTION("""COMPUTED_VALUE"""),348000.0)</f>
        <v>348000</v>
      </c>
      <c r="F261" s="1">
        <f>IFERROR(__xludf.DUMMYFUNCTION("""COMPUTED_VALUE"""),319505.0)</f>
        <v>319505</v>
      </c>
    </row>
    <row r="262">
      <c r="A262" s="2">
        <f>IFERROR(__xludf.DUMMYFUNCTION("""COMPUTED_VALUE"""),44503.64583333333)</f>
        <v>44503.64583</v>
      </c>
      <c r="B262" s="1">
        <f>IFERROR(__xludf.DUMMYFUNCTION("""COMPUTED_VALUE"""),349000.0)</f>
        <v>349000</v>
      </c>
      <c r="C262" s="1">
        <f>IFERROR(__xludf.DUMMYFUNCTION("""COMPUTED_VALUE"""),356000.0)</f>
        <v>356000</v>
      </c>
      <c r="D262" s="1">
        <f>IFERROR(__xludf.DUMMYFUNCTION("""COMPUTED_VALUE"""),341000.0)</f>
        <v>341000</v>
      </c>
      <c r="E262" s="1">
        <f>IFERROR(__xludf.DUMMYFUNCTION("""COMPUTED_VALUE"""),346500.0)</f>
        <v>346500</v>
      </c>
      <c r="F262" s="1">
        <f>IFERROR(__xludf.DUMMYFUNCTION("""COMPUTED_VALUE"""),264872.0)</f>
        <v>264872</v>
      </c>
    </row>
    <row r="263">
      <c r="A263" s="2">
        <f>IFERROR(__xludf.DUMMYFUNCTION("""COMPUTED_VALUE"""),44504.64583333333)</f>
        <v>44504.64583</v>
      </c>
      <c r="B263" s="1">
        <f>IFERROR(__xludf.DUMMYFUNCTION("""COMPUTED_VALUE"""),354000.0)</f>
        <v>354000</v>
      </c>
      <c r="C263" s="1">
        <f>IFERROR(__xludf.DUMMYFUNCTION("""COMPUTED_VALUE"""),372500.0)</f>
        <v>372500</v>
      </c>
      <c r="D263" s="1">
        <f>IFERROR(__xludf.DUMMYFUNCTION("""COMPUTED_VALUE"""),340000.0)</f>
        <v>340000</v>
      </c>
      <c r="E263" s="1">
        <f>IFERROR(__xludf.DUMMYFUNCTION("""COMPUTED_VALUE"""),356500.0)</f>
        <v>356500</v>
      </c>
      <c r="F263" s="1">
        <f>IFERROR(__xludf.DUMMYFUNCTION("""COMPUTED_VALUE"""),941627.0)</f>
        <v>941627</v>
      </c>
    </row>
    <row r="264">
      <c r="A264" s="2">
        <f>IFERROR(__xludf.DUMMYFUNCTION("""COMPUTED_VALUE"""),44505.64583333333)</f>
        <v>44505.64583</v>
      </c>
      <c r="B264" s="1">
        <f>IFERROR(__xludf.DUMMYFUNCTION("""COMPUTED_VALUE"""),360500.0)</f>
        <v>360500</v>
      </c>
      <c r="C264" s="1">
        <f>IFERROR(__xludf.DUMMYFUNCTION("""COMPUTED_VALUE"""),388000.0)</f>
        <v>388000</v>
      </c>
      <c r="D264" s="1">
        <f>IFERROR(__xludf.DUMMYFUNCTION("""COMPUTED_VALUE"""),357000.0)</f>
        <v>357000</v>
      </c>
      <c r="E264" s="1">
        <f>IFERROR(__xludf.DUMMYFUNCTION("""COMPUTED_VALUE"""),383500.0)</f>
        <v>383500</v>
      </c>
      <c r="F264" s="1">
        <f>IFERROR(__xludf.DUMMYFUNCTION("""COMPUTED_VALUE"""),809898.0)</f>
        <v>809898</v>
      </c>
    </row>
    <row r="265">
      <c r="A265" s="2">
        <f>IFERROR(__xludf.DUMMYFUNCTION("""COMPUTED_VALUE"""),44508.64583333333)</f>
        <v>44508.64583</v>
      </c>
      <c r="B265" s="1">
        <f>IFERROR(__xludf.DUMMYFUNCTION("""COMPUTED_VALUE"""),383500.0)</f>
        <v>383500</v>
      </c>
      <c r="C265" s="1">
        <f>IFERROR(__xludf.DUMMYFUNCTION("""COMPUTED_VALUE"""),397500.0)</f>
        <v>397500</v>
      </c>
      <c r="D265" s="1">
        <f>IFERROR(__xludf.DUMMYFUNCTION("""COMPUTED_VALUE"""),380500.0)</f>
        <v>380500</v>
      </c>
      <c r="E265" s="1">
        <f>IFERROR(__xludf.DUMMYFUNCTION("""COMPUTED_VALUE"""),392500.0)</f>
        <v>392500</v>
      </c>
      <c r="F265" s="1">
        <f>IFERROR(__xludf.DUMMYFUNCTION("""COMPUTED_VALUE"""),428618.0)</f>
        <v>428618</v>
      </c>
    </row>
    <row r="266">
      <c r="A266" s="2">
        <f>IFERROR(__xludf.DUMMYFUNCTION("""COMPUTED_VALUE"""),44509.64583333333)</f>
        <v>44509.64583</v>
      </c>
      <c r="B266" s="1">
        <f>IFERROR(__xludf.DUMMYFUNCTION("""COMPUTED_VALUE"""),390000.0)</f>
        <v>390000</v>
      </c>
      <c r="C266" s="1">
        <f>IFERROR(__xludf.DUMMYFUNCTION("""COMPUTED_VALUE"""),394500.0)</f>
        <v>394500</v>
      </c>
      <c r="D266" s="1">
        <f>IFERROR(__xludf.DUMMYFUNCTION("""COMPUTED_VALUE"""),383000.0)</f>
        <v>383000</v>
      </c>
      <c r="E266" s="1">
        <f>IFERROR(__xludf.DUMMYFUNCTION("""COMPUTED_VALUE"""),389000.0)</f>
        <v>389000</v>
      </c>
      <c r="F266" s="1">
        <f>IFERROR(__xludf.DUMMYFUNCTION("""COMPUTED_VALUE"""),323922.0)</f>
        <v>323922</v>
      </c>
    </row>
    <row r="267">
      <c r="A267" s="2">
        <f>IFERROR(__xludf.DUMMYFUNCTION("""COMPUTED_VALUE"""),44510.64583333333)</f>
        <v>44510.64583</v>
      </c>
      <c r="B267" s="1">
        <f>IFERROR(__xludf.DUMMYFUNCTION("""COMPUTED_VALUE"""),390500.0)</f>
        <v>390500</v>
      </c>
      <c r="C267" s="1">
        <f>IFERROR(__xludf.DUMMYFUNCTION("""COMPUTED_VALUE"""),396500.0)</f>
        <v>396500</v>
      </c>
      <c r="D267" s="1">
        <f>IFERROR(__xludf.DUMMYFUNCTION("""COMPUTED_VALUE"""),377000.0)</f>
        <v>377000</v>
      </c>
      <c r="E267" s="1">
        <f>IFERROR(__xludf.DUMMYFUNCTION("""COMPUTED_VALUE"""),385000.0)</f>
        <v>385000</v>
      </c>
      <c r="F267" s="1">
        <f>IFERROR(__xludf.DUMMYFUNCTION("""COMPUTED_VALUE"""),351257.0)</f>
        <v>351257</v>
      </c>
    </row>
    <row r="268">
      <c r="A268" s="2">
        <f>IFERROR(__xludf.DUMMYFUNCTION("""COMPUTED_VALUE"""),44511.64583333333)</f>
        <v>44511.64583</v>
      </c>
      <c r="B268" s="1">
        <f>IFERROR(__xludf.DUMMYFUNCTION("""COMPUTED_VALUE"""),379000.0)</f>
        <v>379000</v>
      </c>
      <c r="C268" s="1">
        <f>IFERROR(__xludf.DUMMYFUNCTION("""COMPUTED_VALUE"""),390500.0)</f>
        <v>390500</v>
      </c>
      <c r="D268" s="1">
        <f>IFERROR(__xludf.DUMMYFUNCTION("""COMPUTED_VALUE"""),378000.0)</f>
        <v>378000</v>
      </c>
      <c r="E268" s="1">
        <f>IFERROR(__xludf.DUMMYFUNCTION("""COMPUTED_VALUE"""),389000.0)</f>
        <v>389000</v>
      </c>
      <c r="F268" s="1">
        <f>IFERROR(__xludf.DUMMYFUNCTION("""COMPUTED_VALUE"""),278757.0)</f>
        <v>278757</v>
      </c>
    </row>
    <row r="269">
      <c r="A269" s="2">
        <f>IFERROR(__xludf.DUMMYFUNCTION("""COMPUTED_VALUE"""),44512.64583333333)</f>
        <v>44512.64583</v>
      </c>
      <c r="B269" s="1">
        <f>IFERROR(__xludf.DUMMYFUNCTION("""COMPUTED_VALUE"""),393000.0)</f>
        <v>393000</v>
      </c>
      <c r="C269" s="1">
        <f>IFERROR(__xludf.DUMMYFUNCTION("""COMPUTED_VALUE"""),401500.0)</f>
        <v>401500</v>
      </c>
      <c r="D269" s="1">
        <f>IFERROR(__xludf.DUMMYFUNCTION("""COMPUTED_VALUE"""),389000.0)</f>
        <v>389000</v>
      </c>
      <c r="E269" s="1">
        <f>IFERROR(__xludf.DUMMYFUNCTION("""COMPUTED_VALUE"""),396500.0)</f>
        <v>396500</v>
      </c>
      <c r="F269" s="1">
        <f>IFERROR(__xludf.DUMMYFUNCTION("""COMPUTED_VALUE"""),311455.0)</f>
        <v>311455</v>
      </c>
    </row>
    <row r="270">
      <c r="A270" s="2">
        <f>IFERROR(__xludf.DUMMYFUNCTION("""COMPUTED_VALUE"""),44515.64583333333)</f>
        <v>44515.64583</v>
      </c>
      <c r="B270" s="1">
        <f>IFERROR(__xludf.DUMMYFUNCTION("""COMPUTED_VALUE"""),398500.0)</f>
        <v>398500</v>
      </c>
      <c r="C270" s="1">
        <f>IFERROR(__xludf.DUMMYFUNCTION("""COMPUTED_VALUE"""),413500.0)</f>
        <v>413500</v>
      </c>
      <c r="D270" s="1">
        <f>IFERROR(__xludf.DUMMYFUNCTION("""COMPUTED_VALUE"""),396500.0)</f>
        <v>396500</v>
      </c>
      <c r="E270" s="1">
        <f>IFERROR(__xludf.DUMMYFUNCTION("""COMPUTED_VALUE"""),407000.0)</f>
        <v>407000</v>
      </c>
      <c r="F270" s="1">
        <f>IFERROR(__xludf.DUMMYFUNCTION("""COMPUTED_VALUE"""),266892.0)</f>
        <v>266892</v>
      </c>
    </row>
    <row r="271">
      <c r="A271" s="2">
        <f>IFERROR(__xludf.DUMMYFUNCTION("""COMPUTED_VALUE"""),44516.64583333333)</f>
        <v>44516.64583</v>
      </c>
      <c r="B271" s="1">
        <f>IFERROR(__xludf.DUMMYFUNCTION("""COMPUTED_VALUE"""),410000.0)</f>
        <v>410000</v>
      </c>
      <c r="C271" s="1">
        <f>IFERROR(__xludf.DUMMYFUNCTION("""COMPUTED_VALUE"""),418000.0)</f>
        <v>418000</v>
      </c>
      <c r="D271" s="1">
        <f>IFERROR(__xludf.DUMMYFUNCTION("""COMPUTED_VALUE"""),404500.0)</f>
        <v>404500</v>
      </c>
      <c r="E271" s="1">
        <f>IFERROR(__xludf.DUMMYFUNCTION("""COMPUTED_VALUE"""),414000.0)</f>
        <v>414000</v>
      </c>
      <c r="F271" s="1">
        <f>IFERROR(__xludf.DUMMYFUNCTION("""COMPUTED_VALUE"""),318155.0)</f>
        <v>318155</v>
      </c>
    </row>
    <row r="272">
      <c r="A272" s="2">
        <f>IFERROR(__xludf.DUMMYFUNCTION("""COMPUTED_VALUE"""),44517.64583333333)</f>
        <v>44517.64583</v>
      </c>
      <c r="B272" s="1">
        <f>IFERROR(__xludf.DUMMYFUNCTION("""COMPUTED_VALUE"""),418000.0)</f>
        <v>418000</v>
      </c>
      <c r="C272" s="1">
        <f>IFERROR(__xludf.DUMMYFUNCTION("""COMPUTED_VALUE"""),421500.0)</f>
        <v>421500</v>
      </c>
      <c r="D272" s="1">
        <f>IFERROR(__xludf.DUMMYFUNCTION("""COMPUTED_VALUE"""),408500.0)</f>
        <v>408500</v>
      </c>
      <c r="E272" s="1">
        <f>IFERROR(__xludf.DUMMYFUNCTION("""COMPUTED_VALUE"""),414000.0)</f>
        <v>414000</v>
      </c>
      <c r="F272" s="1">
        <f>IFERROR(__xludf.DUMMYFUNCTION("""COMPUTED_VALUE"""),298647.0)</f>
        <v>298647</v>
      </c>
    </row>
    <row r="273">
      <c r="A273" s="2">
        <f>IFERROR(__xludf.DUMMYFUNCTION("""COMPUTED_VALUE"""),44518.64583333333)</f>
        <v>44518.64583</v>
      </c>
      <c r="B273" s="1">
        <f>IFERROR(__xludf.DUMMYFUNCTION("""COMPUTED_VALUE"""),414000.0)</f>
        <v>414000</v>
      </c>
      <c r="C273" s="1">
        <f>IFERROR(__xludf.DUMMYFUNCTION("""COMPUTED_VALUE"""),419000.0)</f>
        <v>419000</v>
      </c>
      <c r="D273" s="1">
        <f>IFERROR(__xludf.DUMMYFUNCTION("""COMPUTED_VALUE"""),395000.0)</f>
        <v>395000</v>
      </c>
      <c r="E273" s="1">
        <f>IFERROR(__xludf.DUMMYFUNCTION("""COMPUTED_VALUE"""),412500.0)</f>
        <v>412500</v>
      </c>
      <c r="F273" s="1">
        <f>IFERROR(__xludf.DUMMYFUNCTION("""COMPUTED_VALUE"""),379310.0)</f>
        <v>379310</v>
      </c>
    </row>
    <row r="274">
      <c r="A274" s="2">
        <f>IFERROR(__xludf.DUMMYFUNCTION("""COMPUTED_VALUE"""),44519.64583333333)</f>
        <v>44519.64583</v>
      </c>
      <c r="B274" s="1">
        <f>IFERROR(__xludf.DUMMYFUNCTION("""COMPUTED_VALUE"""),413000.0)</f>
        <v>413000</v>
      </c>
      <c r="C274" s="1">
        <f>IFERROR(__xludf.DUMMYFUNCTION("""COMPUTED_VALUE"""),416000.0)</f>
        <v>416000</v>
      </c>
      <c r="D274" s="1">
        <f>IFERROR(__xludf.DUMMYFUNCTION("""COMPUTED_VALUE"""),400000.0)</f>
        <v>400000</v>
      </c>
      <c r="E274" s="1">
        <f>IFERROR(__xludf.DUMMYFUNCTION("""COMPUTED_VALUE"""),400500.0)</f>
        <v>400500</v>
      </c>
      <c r="F274" s="1">
        <f>IFERROR(__xludf.DUMMYFUNCTION("""COMPUTED_VALUE"""),329932.0)</f>
        <v>329932</v>
      </c>
    </row>
    <row r="275">
      <c r="A275" s="2">
        <f>IFERROR(__xludf.DUMMYFUNCTION("""COMPUTED_VALUE"""),44522.64583333333)</f>
        <v>44522.64583</v>
      </c>
      <c r="B275" s="1">
        <f>IFERROR(__xludf.DUMMYFUNCTION("""COMPUTED_VALUE"""),395000.0)</f>
        <v>395000</v>
      </c>
      <c r="C275" s="1">
        <f>IFERROR(__xludf.DUMMYFUNCTION("""COMPUTED_VALUE"""),397500.0)</f>
        <v>397500</v>
      </c>
      <c r="D275" s="1">
        <f>IFERROR(__xludf.DUMMYFUNCTION("""COMPUTED_VALUE"""),370000.0)</f>
        <v>370000</v>
      </c>
      <c r="E275" s="1">
        <f>IFERROR(__xludf.DUMMYFUNCTION("""COMPUTED_VALUE"""),392500.0)</f>
        <v>392500</v>
      </c>
      <c r="F275" s="1">
        <f>IFERROR(__xludf.DUMMYFUNCTION("""COMPUTED_VALUE"""),566563.0)</f>
        <v>566563</v>
      </c>
    </row>
    <row r="276">
      <c r="A276" s="2">
        <f>IFERROR(__xludf.DUMMYFUNCTION("""COMPUTED_VALUE"""),44523.64583333333)</f>
        <v>44523.64583</v>
      </c>
      <c r="B276" s="1">
        <f>IFERROR(__xludf.DUMMYFUNCTION("""COMPUTED_VALUE"""),390500.0)</f>
        <v>390500</v>
      </c>
      <c r="C276" s="1">
        <f>IFERROR(__xludf.DUMMYFUNCTION("""COMPUTED_VALUE"""),406000.0)</f>
        <v>406000</v>
      </c>
      <c r="D276" s="1">
        <f>IFERROR(__xludf.DUMMYFUNCTION("""COMPUTED_VALUE"""),382000.0)</f>
        <v>382000</v>
      </c>
      <c r="E276" s="1">
        <f>IFERROR(__xludf.DUMMYFUNCTION("""COMPUTED_VALUE"""),392500.0)</f>
        <v>392500</v>
      </c>
      <c r="F276" s="1">
        <f>IFERROR(__xludf.DUMMYFUNCTION("""COMPUTED_VALUE"""),289318.0)</f>
        <v>289318</v>
      </c>
    </row>
    <row r="277">
      <c r="A277" s="2">
        <f>IFERROR(__xludf.DUMMYFUNCTION("""COMPUTED_VALUE"""),44524.64583333333)</f>
        <v>44524.64583</v>
      </c>
      <c r="B277" s="1">
        <f>IFERROR(__xludf.DUMMYFUNCTION("""COMPUTED_VALUE"""),390000.0)</f>
        <v>390000</v>
      </c>
      <c r="C277" s="1">
        <f>IFERROR(__xludf.DUMMYFUNCTION("""COMPUTED_VALUE"""),394000.0)</f>
        <v>394000</v>
      </c>
      <c r="D277" s="1">
        <f>IFERROR(__xludf.DUMMYFUNCTION("""COMPUTED_VALUE"""),374000.0)</f>
        <v>374000</v>
      </c>
      <c r="E277" s="1">
        <f>IFERROR(__xludf.DUMMYFUNCTION("""COMPUTED_VALUE"""),386000.0)</f>
        <v>386000</v>
      </c>
      <c r="F277" s="1">
        <f>IFERROR(__xludf.DUMMYFUNCTION("""COMPUTED_VALUE"""),317948.0)</f>
        <v>317948</v>
      </c>
    </row>
    <row r="278">
      <c r="A278" s="2">
        <f>IFERROR(__xludf.DUMMYFUNCTION("""COMPUTED_VALUE"""),44525.64583333333)</f>
        <v>44525.64583</v>
      </c>
      <c r="B278" s="1">
        <f>IFERROR(__xludf.DUMMYFUNCTION("""COMPUTED_VALUE"""),382500.0)</f>
        <v>382500</v>
      </c>
      <c r="C278" s="1">
        <f>IFERROR(__xludf.DUMMYFUNCTION("""COMPUTED_VALUE"""),394000.0)</f>
        <v>394000</v>
      </c>
      <c r="D278" s="1">
        <f>IFERROR(__xludf.DUMMYFUNCTION("""COMPUTED_VALUE"""),382000.0)</f>
        <v>382000</v>
      </c>
      <c r="E278" s="1">
        <f>IFERROR(__xludf.DUMMYFUNCTION("""COMPUTED_VALUE"""),385500.0)</f>
        <v>385500</v>
      </c>
      <c r="F278" s="1">
        <f>IFERROR(__xludf.DUMMYFUNCTION("""COMPUTED_VALUE"""),236016.0)</f>
        <v>236016</v>
      </c>
    </row>
    <row r="279">
      <c r="A279" s="2">
        <f>IFERROR(__xludf.DUMMYFUNCTION("""COMPUTED_VALUE"""),44526.64583333333)</f>
        <v>44526.64583</v>
      </c>
      <c r="B279" s="1">
        <f>IFERROR(__xludf.DUMMYFUNCTION("""COMPUTED_VALUE"""),388500.0)</f>
        <v>388500</v>
      </c>
      <c r="C279" s="1">
        <f>IFERROR(__xludf.DUMMYFUNCTION("""COMPUTED_VALUE"""),393500.0)</f>
        <v>393500</v>
      </c>
      <c r="D279" s="1">
        <f>IFERROR(__xludf.DUMMYFUNCTION("""COMPUTED_VALUE"""),366000.0)</f>
        <v>366000</v>
      </c>
      <c r="E279" s="1">
        <f>IFERROR(__xludf.DUMMYFUNCTION("""COMPUTED_VALUE"""),372000.0)</f>
        <v>372000</v>
      </c>
      <c r="F279" s="1">
        <f>IFERROR(__xludf.DUMMYFUNCTION("""COMPUTED_VALUE"""),362043.0)</f>
        <v>362043</v>
      </c>
    </row>
    <row r="280">
      <c r="A280" s="2">
        <f>IFERROR(__xludf.DUMMYFUNCTION("""COMPUTED_VALUE"""),44529.64583333333)</f>
        <v>44529.64583</v>
      </c>
      <c r="B280" s="1">
        <f>IFERROR(__xludf.DUMMYFUNCTION("""COMPUTED_VALUE"""),360500.0)</f>
        <v>360500</v>
      </c>
      <c r="C280" s="1">
        <f>IFERROR(__xludf.DUMMYFUNCTION("""COMPUTED_VALUE"""),386500.0)</f>
        <v>386500</v>
      </c>
      <c r="D280" s="1">
        <f>IFERROR(__xludf.DUMMYFUNCTION("""COMPUTED_VALUE"""),360000.0)</f>
        <v>360000</v>
      </c>
      <c r="E280" s="1">
        <f>IFERROR(__xludf.DUMMYFUNCTION("""COMPUTED_VALUE"""),369000.0)</f>
        <v>369000</v>
      </c>
      <c r="F280" s="1">
        <f>IFERROR(__xludf.DUMMYFUNCTION("""COMPUTED_VALUE"""),371140.0)</f>
        <v>371140</v>
      </c>
    </row>
    <row r="281">
      <c r="A281" s="2">
        <f>IFERROR(__xludf.DUMMYFUNCTION("""COMPUTED_VALUE"""),44530.64583333333)</f>
        <v>44530.64583</v>
      </c>
      <c r="B281" s="1">
        <f>IFERROR(__xludf.DUMMYFUNCTION("""COMPUTED_VALUE"""),377500.0)</f>
        <v>377500</v>
      </c>
      <c r="C281" s="1">
        <f>IFERROR(__xludf.DUMMYFUNCTION("""COMPUTED_VALUE"""),380000.0)</f>
        <v>380000</v>
      </c>
      <c r="D281" s="1">
        <f>IFERROR(__xludf.DUMMYFUNCTION("""COMPUTED_VALUE"""),357500.0)</f>
        <v>357500</v>
      </c>
      <c r="E281" s="1">
        <f>IFERROR(__xludf.DUMMYFUNCTION("""COMPUTED_VALUE"""),364500.0)</f>
        <v>364500</v>
      </c>
      <c r="F281" s="1">
        <f>IFERROR(__xludf.DUMMYFUNCTION("""COMPUTED_VALUE"""),532093.0)</f>
        <v>532093</v>
      </c>
    </row>
    <row r="282">
      <c r="A282" s="2">
        <f>IFERROR(__xludf.DUMMYFUNCTION("""COMPUTED_VALUE"""),44531.64583333333)</f>
        <v>44531.64583</v>
      </c>
      <c r="B282" s="1">
        <f>IFERROR(__xludf.DUMMYFUNCTION("""COMPUTED_VALUE"""),365000.0)</f>
        <v>365000</v>
      </c>
      <c r="C282" s="1">
        <f>IFERROR(__xludf.DUMMYFUNCTION("""COMPUTED_VALUE"""),369500.0)</f>
        <v>369500</v>
      </c>
      <c r="D282" s="1">
        <f>IFERROR(__xludf.DUMMYFUNCTION("""COMPUTED_VALUE"""),342500.0)</f>
        <v>342500</v>
      </c>
      <c r="E282" s="1">
        <f>IFERROR(__xludf.DUMMYFUNCTION("""COMPUTED_VALUE"""),352500.0)</f>
        <v>352500</v>
      </c>
      <c r="F282" s="1">
        <f>IFERROR(__xludf.DUMMYFUNCTION("""COMPUTED_VALUE"""),409117.0)</f>
        <v>409117</v>
      </c>
    </row>
    <row r="283">
      <c r="A283" s="2">
        <f>IFERROR(__xludf.DUMMYFUNCTION("""COMPUTED_VALUE"""),44532.64583333333)</f>
        <v>44532.64583</v>
      </c>
      <c r="B283" s="1">
        <f>IFERROR(__xludf.DUMMYFUNCTION("""COMPUTED_VALUE"""),344000.0)</f>
        <v>344000</v>
      </c>
      <c r="C283" s="1">
        <f>IFERROR(__xludf.DUMMYFUNCTION("""COMPUTED_VALUE"""),346000.0)</f>
        <v>346000</v>
      </c>
      <c r="D283" s="1">
        <f>IFERROR(__xludf.DUMMYFUNCTION("""COMPUTED_VALUE"""),328500.0)</f>
        <v>328500</v>
      </c>
      <c r="E283" s="1">
        <f>IFERROR(__xludf.DUMMYFUNCTION("""COMPUTED_VALUE"""),330000.0)</f>
        <v>330000</v>
      </c>
      <c r="F283" s="1">
        <f>IFERROR(__xludf.DUMMYFUNCTION("""COMPUTED_VALUE"""),508738.0)</f>
        <v>508738</v>
      </c>
    </row>
    <row r="284">
      <c r="A284" s="2">
        <f>IFERROR(__xludf.DUMMYFUNCTION("""COMPUTED_VALUE"""),44533.64583333333)</f>
        <v>44533.64583</v>
      </c>
      <c r="B284" s="1">
        <f>IFERROR(__xludf.DUMMYFUNCTION("""COMPUTED_VALUE"""),333500.0)</f>
        <v>333500</v>
      </c>
      <c r="C284" s="1">
        <f>IFERROR(__xludf.DUMMYFUNCTION("""COMPUTED_VALUE"""),358500.0)</f>
        <v>358500</v>
      </c>
      <c r="D284" s="1">
        <f>IFERROR(__xludf.DUMMYFUNCTION("""COMPUTED_VALUE"""),330000.0)</f>
        <v>330000</v>
      </c>
      <c r="E284" s="1">
        <f>IFERROR(__xludf.DUMMYFUNCTION("""COMPUTED_VALUE"""),354500.0)</f>
        <v>354500</v>
      </c>
      <c r="F284" s="1">
        <f>IFERROR(__xludf.DUMMYFUNCTION("""COMPUTED_VALUE"""),545016.0)</f>
        <v>545016</v>
      </c>
    </row>
    <row r="285">
      <c r="A285" s="2">
        <f>IFERROR(__xludf.DUMMYFUNCTION("""COMPUTED_VALUE"""),44536.64583333333)</f>
        <v>44536.64583</v>
      </c>
      <c r="B285" s="1">
        <f>IFERROR(__xludf.DUMMYFUNCTION("""COMPUTED_VALUE"""),347500.0)</f>
        <v>347500</v>
      </c>
      <c r="C285" s="1">
        <f>IFERROR(__xludf.DUMMYFUNCTION("""COMPUTED_VALUE"""),349500.0)</f>
        <v>349500</v>
      </c>
      <c r="D285" s="1">
        <f>IFERROR(__xludf.DUMMYFUNCTION("""COMPUTED_VALUE"""),334000.0)</f>
        <v>334000</v>
      </c>
      <c r="E285" s="1">
        <f>IFERROR(__xludf.DUMMYFUNCTION("""COMPUTED_VALUE"""),335000.0)</f>
        <v>335000</v>
      </c>
      <c r="F285" s="1">
        <f>IFERROR(__xludf.DUMMYFUNCTION("""COMPUTED_VALUE"""),365913.0)</f>
        <v>365913</v>
      </c>
    </row>
    <row r="286">
      <c r="A286" s="2">
        <f>IFERROR(__xludf.DUMMYFUNCTION("""COMPUTED_VALUE"""),44537.64583333333)</f>
        <v>44537.64583</v>
      </c>
      <c r="B286" s="1">
        <f>IFERROR(__xludf.DUMMYFUNCTION("""COMPUTED_VALUE"""),340000.0)</f>
        <v>340000</v>
      </c>
      <c r="C286" s="1">
        <f>IFERROR(__xludf.DUMMYFUNCTION("""COMPUTED_VALUE"""),344500.0)</f>
        <v>344500</v>
      </c>
      <c r="D286" s="1">
        <f>IFERROR(__xludf.DUMMYFUNCTION("""COMPUTED_VALUE"""),336000.0)</f>
        <v>336000</v>
      </c>
      <c r="E286" s="1">
        <f>IFERROR(__xludf.DUMMYFUNCTION("""COMPUTED_VALUE"""),339500.0)</f>
        <v>339500</v>
      </c>
      <c r="F286" s="1">
        <f>IFERROR(__xludf.DUMMYFUNCTION("""COMPUTED_VALUE"""),215082.0)</f>
        <v>215082</v>
      </c>
    </row>
    <row r="287">
      <c r="A287" s="2">
        <f>IFERROR(__xludf.DUMMYFUNCTION("""COMPUTED_VALUE"""),44538.64583333333)</f>
        <v>44538.64583</v>
      </c>
      <c r="B287" s="1">
        <f>IFERROR(__xludf.DUMMYFUNCTION("""COMPUTED_VALUE"""),344000.0)</f>
        <v>344000</v>
      </c>
      <c r="C287" s="1">
        <f>IFERROR(__xludf.DUMMYFUNCTION("""COMPUTED_VALUE"""),348500.0)</f>
        <v>348500</v>
      </c>
      <c r="D287" s="1">
        <f>IFERROR(__xludf.DUMMYFUNCTION("""COMPUTED_VALUE"""),337500.0)</f>
        <v>337500</v>
      </c>
      <c r="E287" s="1">
        <f>IFERROR(__xludf.DUMMYFUNCTION("""COMPUTED_VALUE"""),341000.0)</f>
        <v>341000</v>
      </c>
      <c r="F287" s="1">
        <f>IFERROR(__xludf.DUMMYFUNCTION("""COMPUTED_VALUE"""),392299.0)</f>
        <v>392299</v>
      </c>
    </row>
    <row r="288">
      <c r="A288" s="2">
        <f>IFERROR(__xludf.DUMMYFUNCTION("""COMPUTED_VALUE"""),44539.64583333333)</f>
        <v>44539.64583</v>
      </c>
      <c r="B288" s="1">
        <f>IFERROR(__xludf.DUMMYFUNCTION("""COMPUTED_VALUE"""),345500.0)</f>
        <v>345500</v>
      </c>
      <c r="C288" s="1">
        <f>IFERROR(__xludf.DUMMYFUNCTION("""COMPUTED_VALUE"""),361000.0)</f>
        <v>361000</v>
      </c>
      <c r="D288" s="1">
        <f>IFERROR(__xludf.DUMMYFUNCTION("""COMPUTED_VALUE"""),344500.0)</f>
        <v>344500</v>
      </c>
      <c r="E288" s="1">
        <f>IFERROR(__xludf.DUMMYFUNCTION("""COMPUTED_VALUE"""),354500.0)</f>
        <v>354500</v>
      </c>
      <c r="F288" s="1">
        <f>IFERROR(__xludf.DUMMYFUNCTION("""COMPUTED_VALUE"""),541135.0)</f>
        <v>541135</v>
      </c>
    </row>
    <row r="289">
      <c r="A289" s="2">
        <f>IFERROR(__xludf.DUMMYFUNCTION("""COMPUTED_VALUE"""),44540.64583333333)</f>
        <v>44540.64583</v>
      </c>
      <c r="B289" s="1">
        <f>IFERROR(__xludf.DUMMYFUNCTION("""COMPUTED_VALUE"""),350000.0)</f>
        <v>350000</v>
      </c>
      <c r="C289" s="1">
        <f>IFERROR(__xludf.DUMMYFUNCTION("""COMPUTED_VALUE"""),356500.0)</f>
        <v>356500</v>
      </c>
      <c r="D289" s="1">
        <f>IFERROR(__xludf.DUMMYFUNCTION("""COMPUTED_VALUE"""),345000.0)</f>
        <v>345000</v>
      </c>
      <c r="E289" s="1">
        <f>IFERROR(__xludf.DUMMYFUNCTION("""COMPUTED_VALUE"""),352000.0)</f>
        <v>352000</v>
      </c>
      <c r="F289" s="1">
        <f>IFERROR(__xludf.DUMMYFUNCTION("""COMPUTED_VALUE"""),196627.0)</f>
        <v>196627</v>
      </c>
    </row>
    <row r="290">
      <c r="A290" s="2">
        <f>IFERROR(__xludf.DUMMYFUNCTION("""COMPUTED_VALUE"""),44543.64583333333)</f>
        <v>44543.64583</v>
      </c>
      <c r="B290" s="1">
        <f>IFERROR(__xludf.DUMMYFUNCTION("""COMPUTED_VALUE"""),351500.0)</f>
        <v>351500</v>
      </c>
      <c r="C290" s="1">
        <f>IFERROR(__xludf.DUMMYFUNCTION("""COMPUTED_VALUE"""),353000.0)</f>
        <v>353000</v>
      </c>
      <c r="D290" s="1">
        <f>IFERROR(__xludf.DUMMYFUNCTION("""COMPUTED_VALUE"""),336500.0)</f>
        <v>336500</v>
      </c>
      <c r="E290" s="1">
        <f>IFERROR(__xludf.DUMMYFUNCTION("""COMPUTED_VALUE"""),337500.0)</f>
        <v>337500</v>
      </c>
      <c r="F290" s="1">
        <f>IFERROR(__xludf.DUMMYFUNCTION("""COMPUTED_VALUE"""),271751.0)</f>
        <v>271751</v>
      </c>
    </row>
    <row r="291">
      <c r="A291" s="2">
        <f>IFERROR(__xludf.DUMMYFUNCTION("""COMPUTED_VALUE"""),44544.64583333333)</f>
        <v>44544.64583</v>
      </c>
      <c r="B291" s="1">
        <f>IFERROR(__xludf.DUMMYFUNCTION("""COMPUTED_VALUE"""),332000.0)</f>
        <v>332000</v>
      </c>
      <c r="C291" s="1">
        <f>IFERROR(__xludf.DUMMYFUNCTION("""COMPUTED_VALUE"""),339000.0)</f>
        <v>339000</v>
      </c>
      <c r="D291" s="1">
        <f>IFERROR(__xludf.DUMMYFUNCTION("""COMPUTED_VALUE"""),329000.0)</f>
        <v>329000</v>
      </c>
      <c r="E291" s="1">
        <f>IFERROR(__xludf.DUMMYFUNCTION("""COMPUTED_VALUE"""),331500.0)</f>
        <v>331500</v>
      </c>
      <c r="F291" s="1">
        <f>IFERROR(__xludf.DUMMYFUNCTION("""COMPUTED_VALUE"""),207992.0)</f>
        <v>207992</v>
      </c>
    </row>
    <row r="292">
      <c r="A292" s="2">
        <f>IFERROR(__xludf.DUMMYFUNCTION("""COMPUTED_VALUE"""),44545.64583333333)</f>
        <v>44545.64583</v>
      </c>
      <c r="B292" s="1">
        <f>IFERROR(__xludf.DUMMYFUNCTION("""COMPUTED_VALUE"""),328500.0)</f>
        <v>328500</v>
      </c>
      <c r="C292" s="1">
        <f>IFERROR(__xludf.DUMMYFUNCTION("""COMPUTED_VALUE"""),336000.0)</f>
        <v>336000</v>
      </c>
      <c r="D292" s="1">
        <f>IFERROR(__xludf.DUMMYFUNCTION("""COMPUTED_VALUE"""),328500.0)</f>
        <v>328500</v>
      </c>
      <c r="E292" s="1">
        <f>IFERROR(__xludf.DUMMYFUNCTION("""COMPUTED_VALUE"""),332500.0)</f>
        <v>332500</v>
      </c>
      <c r="F292" s="1">
        <f>IFERROR(__xludf.DUMMYFUNCTION("""COMPUTED_VALUE"""),118317.0)</f>
        <v>118317</v>
      </c>
    </row>
    <row r="293">
      <c r="A293" s="2">
        <f>IFERROR(__xludf.DUMMYFUNCTION("""COMPUTED_VALUE"""),44546.64583333333)</f>
        <v>44546.64583</v>
      </c>
      <c r="B293" s="1">
        <f>IFERROR(__xludf.DUMMYFUNCTION("""COMPUTED_VALUE"""),338000.0)</f>
        <v>338000</v>
      </c>
      <c r="C293" s="1">
        <f>IFERROR(__xludf.DUMMYFUNCTION("""COMPUTED_VALUE"""),338000.0)</f>
        <v>338000</v>
      </c>
      <c r="D293" s="1">
        <f>IFERROR(__xludf.DUMMYFUNCTION("""COMPUTED_VALUE"""),330500.0)</f>
        <v>330500</v>
      </c>
      <c r="E293" s="1">
        <f>IFERROR(__xludf.DUMMYFUNCTION("""COMPUTED_VALUE"""),333000.0)</f>
        <v>333000</v>
      </c>
      <c r="F293" s="1">
        <f>IFERROR(__xludf.DUMMYFUNCTION("""COMPUTED_VALUE"""),108315.0)</f>
        <v>108315</v>
      </c>
    </row>
    <row r="294">
      <c r="A294" s="2">
        <f>IFERROR(__xludf.DUMMYFUNCTION("""COMPUTED_VALUE"""),44547.64583333333)</f>
        <v>44547.64583</v>
      </c>
      <c r="B294" s="1">
        <f>IFERROR(__xludf.DUMMYFUNCTION("""COMPUTED_VALUE"""),329500.0)</f>
        <v>329500</v>
      </c>
      <c r="C294" s="1">
        <f>IFERROR(__xludf.DUMMYFUNCTION("""COMPUTED_VALUE"""),334500.0)</f>
        <v>334500</v>
      </c>
      <c r="D294" s="1">
        <f>IFERROR(__xludf.DUMMYFUNCTION("""COMPUTED_VALUE"""),328500.0)</f>
        <v>328500</v>
      </c>
      <c r="E294" s="1">
        <f>IFERROR(__xludf.DUMMYFUNCTION("""COMPUTED_VALUE"""),331000.0)</f>
        <v>331000</v>
      </c>
      <c r="F294" s="1">
        <f>IFERROR(__xludf.DUMMYFUNCTION("""COMPUTED_VALUE"""),108623.0)</f>
        <v>108623</v>
      </c>
    </row>
    <row r="295">
      <c r="A295" s="2">
        <f>IFERROR(__xludf.DUMMYFUNCTION("""COMPUTED_VALUE"""),44550.64583333333)</f>
        <v>44550.64583</v>
      </c>
      <c r="B295" s="1">
        <f>IFERROR(__xludf.DUMMYFUNCTION("""COMPUTED_VALUE"""),331000.0)</f>
        <v>331000</v>
      </c>
      <c r="C295" s="1">
        <f>IFERROR(__xludf.DUMMYFUNCTION("""COMPUTED_VALUE"""),338000.0)</f>
        <v>338000</v>
      </c>
      <c r="D295" s="1">
        <f>IFERROR(__xludf.DUMMYFUNCTION("""COMPUTED_VALUE"""),324500.0)</f>
        <v>324500</v>
      </c>
      <c r="E295" s="1">
        <f>IFERROR(__xludf.DUMMYFUNCTION("""COMPUTED_VALUE"""),325000.0)</f>
        <v>325000</v>
      </c>
      <c r="F295" s="1">
        <f>IFERROR(__xludf.DUMMYFUNCTION("""COMPUTED_VALUE"""),141983.0)</f>
        <v>141983</v>
      </c>
    </row>
    <row r="296">
      <c r="A296" s="2">
        <f>IFERROR(__xludf.DUMMYFUNCTION("""COMPUTED_VALUE"""),44551.64583333333)</f>
        <v>44551.64583</v>
      </c>
      <c r="B296" s="1">
        <f>IFERROR(__xludf.DUMMYFUNCTION("""COMPUTED_VALUE"""),325500.0)</f>
        <v>325500</v>
      </c>
      <c r="C296" s="1">
        <f>IFERROR(__xludf.DUMMYFUNCTION("""COMPUTED_VALUE"""),338500.0)</f>
        <v>338500</v>
      </c>
      <c r="D296" s="1">
        <f>IFERROR(__xludf.DUMMYFUNCTION("""COMPUTED_VALUE"""),323000.0)</f>
        <v>323000</v>
      </c>
      <c r="E296" s="1">
        <f>IFERROR(__xludf.DUMMYFUNCTION("""COMPUTED_VALUE"""),337000.0)</f>
        <v>337000</v>
      </c>
      <c r="F296" s="1">
        <f>IFERROR(__xludf.DUMMYFUNCTION("""COMPUTED_VALUE"""),186791.0)</f>
        <v>186791</v>
      </c>
    </row>
    <row r="297">
      <c r="A297" s="2">
        <f>IFERROR(__xludf.DUMMYFUNCTION("""COMPUTED_VALUE"""),44552.64583333333)</f>
        <v>44552.64583</v>
      </c>
      <c r="B297" s="1">
        <f>IFERROR(__xludf.DUMMYFUNCTION("""COMPUTED_VALUE"""),340000.0)</f>
        <v>340000</v>
      </c>
      <c r="C297" s="1">
        <f>IFERROR(__xludf.DUMMYFUNCTION("""COMPUTED_VALUE"""),345000.0)</f>
        <v>345000</v>
      </c>
      <c r="D297" s="1">
        <f>IFERROR(__xludf.DUMMYFUNCTION("""COMPUTED_VALUE"""),334500.0)</f>
        <v>334500</v>
      </c>
      <c r="E297" s="1">
        <f>IFERROR(__xludf.DUMMYFUNCTION("""COMPUTED_VALUE"""),341000.0)</f>
        <v>341000</v>
      </c>
      <c r="F297" s="1">
        <f>IFERROR(__xludf.DUMMYFUNCTION("""COMPUTED_VALUE"""),196987.0)</f>
        <v>196987</v>
      </c>
    </row>
    <row r="298">
      <c r="A298" s="2">
        <f>IFERROR(__xludf.DUMMYFUNCTION("""COMPUTED_VALUE"""),44553.64583333333)</f>
        <v>44553.64583</v>
      </c>
      <c r="B298" s="1">
        <f>IFERROR(__xludf.DUMMYFUNCTION("""COMPUTED_VALUE"""),346000.0)</f>
        <v>346000</v>
      </c>
      <c r="C298" s="1">
        <f>IFERROR(__xludf.DUMMYFUNCTION("""COMPUTED_VALUE"""),347500.0)</f>
        <v>347500</v>
      </c>
      <c r="D298" s="1">
        <f>IFERROR(__xludf.DUMMYFUNCTION("""COMPUTED_VALUE"""),339500.0)</f>
        <v>339500</v>
      </c>
      <c r="E298" s="1">
        <f>IFERROR(__xludf.DUMMYFUNCTION("""COMPUTED_VALUE"""),341000.0)</f>
        <v>341000</v>
      </c>
      <c r="F298" s="1">
        <f>IFERROR(__xludf.DUMMYFUNCTION("""COMPUTED_VALUE"""),153526.0)</f>
        <v>153526</v>
      </c>
    </row>
    <row r="299">
      <c r="A299" s="2">
        <f>IFERROR(__xludf.DUMMYFUNCTION("""COMPUTED_VALUE"""),44554.64583333333)</f>
        <v>44554.64583</v>
      </c>
      <c r="B299" s="1">
        <f>IFERROR(__xludf.DUMMYFUNCTION("""COMPUTED_VALUE"""),341000.0)</f>
        <v>341000</v>
      </c>
      <c r="C299" s="1">
        <f>IFERROR(__xludf.DUMMYFUNCTION("""COMPUTED_VALUE"""),345000.0)</f>
        <v>345000</v>
      </c>
      <c r="D299" s="1">
        <f>IFERROR(__xludf.DUMMYFUNCTION("""COMPUTED_VALUE"""),339500.0)</f>
        <v>339500</v>
      </c>
      <c r="E299" s="1">
        <f>IFERROR(__xludf.DUMMYFUNCTION("""COMPUTED_VALUE"""),340500.0)</f>
        <v>340500</v>
      </c>
      <c r="F299" s="1">
        <f>IFERROR(__xludf.DUMMYFUNCTION("""COMPUTED_VALUE"""),125893.0)</f>
        <v>125893</v>
      </c>
    </row>
    <row r="300">
      <c r="A300" s="2">
        <f>IFERROR(__xludf.DUMMYFUNCTION("""COMPUTED_VALUE"""),44557.64583333333)</f>
        <v>44557.64583</v>
      </c>
      <c r="B300" s="1">
        <f>IFERROR(__xludf.DUMMYFUNCTION("""COMPUTED_VALUE"""),338000.0)</f>
        <v>338000</v>
      </c>
      <c r="C300" s="1">
        <f>IFERROR(__xludf.DUMMYFUNCTION("""COMPUTED_VALUE"""),343000.0)</f>
        <v>343000</v>
      </c>
      <c r="D300" s="1">
        <f>IFERROR(__xludf.DUMMYFUNCTION("""COMPUTED_VALUE"""),335500.0)</f>
        <v>335500</v>
      </c>
      <c r="E300" s="1">
        <f>IFERROR(__xludf.DUMMYFUNCTION("""COMPUTED_VALUE"""),341000.0)</f>
        <v>341000</v>
      </c>
      <c r="F300" s="1">
        <f>IFERROR(__xludf.DUMMYFUNCTION("""COMPUTED_VALUE"""),153394.0)</f>
        <v>153394</v>
      </c>
    </row>
    <row r="301">
      <c r="A301" s="2">
        <f>IFERROR(__xludf.DUMMYFUNCTION("""COMPUTED_VALUE"""),44558.64583333333)</f>
        <v>44558.64583</v>
      </c>
      <c r="B301" s="1">
        <f>IFERROR(__xludf.DUMMYFUNCTION("""COMPUTED_VALUE"""),341500.0)</f>
        <v>341500</v>
      </c>
      <c r="C301" s="1">
        <f>IFERROR(__xludf.DUMMYFUNCTION("""COMPUTED_VALUE"""),362000.0)</f>
        <v>362000</v>
      </c>
      <c r="D301" s="1">
        <f>IFERROR(__xludf.DUMMYFUNCTION("""COMPUTED_VALUE"""),341500.0)</f>
        <v>341500</v>
      </c>
      <c r="E301" s="1">
        <f>IFERROR(__xludf.DUMMYFUNCTION("""COMPUTED_VALUE"""),358000.0)</f>
        <v>358000</v>
      </c>
      <c r="F301" s="1">
        <f>IFERROR(__xludf.DUMMYFUNCTION("""COMPUTED_VALUE"""),485820.0)</f>
        <v>485820</v>
      </c>
    </row>
    <row r="302">
      <c r="A302" s="2">
        <f>IFERROR(__xludf.DUMMYFUNCTION("""COMPUTED_VALUE"""),44559.64583333333)</f>
        <v>44559.64583</v>
      </c>
      <c r="B302" s="1">
        <f>IFERROR(__xludf.DUMMYFUNCTION("""COMPUTED_VALUE"""),364000.0)</f>
        <v>364000</v>
      </c>
      <c r="C302" s="1">
        <f>IFERROR(__xludf.DUMMYFUNCTION("""COMPUTED_VALUE"""),364000.0)</f>
        <v>364000</v>
      </c>
      <c r="D302" s="1">
        <f>IFERROR(__xludf.DUMMYFUNCTION("""COMPUTED_VALUE"""),346500.0)</f>
        <v>346500</v>
      </c>
      <c r="E302" s="1">
        <f>IFERROR(__xludf.DUMMYFUNCTION("""COMPUTED_VALUE"""),349500.0)</f>
        <v>349500</v>
      </c>
      <c r="F302" s="1">
        <f>IFERROR(__xludf.DUMMYFUNCTION("""COMPUTED_VALUE"""),334231.0)</f>
        <v>334231</v>
      </c>
    </row>
    <row r="303">
      <c r="A303" s="2">
        <f>IFERROR(__xludf.DUMMYFUNCTION("""COMPUTED_VALUE"""),44560.64583333333)</f>
        <v>44560.64583</v>
      </c>
      <c r="B303" s="1">
        <f>IFERROR(__xludf.DUMMYFUNCTION("""COMPUTED_VALUE"""),350000.0)</f>
        <v>350000</v>
      </c>
      <c r="C303" s="1">
        <f>IFERROR(__xludf.DUMMYFUNCTION("""COMPUTED_VALUE"""),356000.0)</f>
        <v>356000</v>
      </c>
      <c r="D303" s="1">
        <f>IFERROR(__xludf.DUMMYFUNCTION("""COMPUTED_VALUE"""),345500.0)</f>
        <v>345500</v>
      </c>
      <c r="E303" s="1">
        <f>IFERROR(__xludf.DUMMYFUNCTION("""COMPUTED_VALUE"""),349000.0)</f>
        <v>349000</v>
      </c>
      <c r="F303" s="1">
        <f>IFERROR(__xludf.DUMMYFUNCTION("""COMPUTED_VALUE"""),143001.0)</f>
        <v>143001</v>
      </c>
    </row>
    <row r="304">
      <c r="A304" s="2">
        <f>IFERROR(__xludf.DUMMYFUNCTION("""COMPUTED_VALUE"""),44564.64583333333)</f>
        <v>44564.64583</v>
      </c>
      <c r="B304" s="1">
        <f>IFERROR(__xludf.DUMMYFUNCTION("""COMPUTED_VALUE"""),352000.0)</f>
        <v>352000</v>
      </c>
      <c r="C304" s="1">
        <f>IFERROR(__xludf.DUMMYFUNCTION("""COMPUTED_VALUE"""),360500.0)</f>
        <v>360500</v>
      </c>
      <c r="D304" s="1">
        <f>IFERROR(__xludf.DUMMYFUNCTION("""COMPUTED_VALUE"""),349000.0)</f>
        <v>349000</v>
      </c>
      <c r="E304" s="1">
        <f>IFERROR(__xludf.DUMMYFUNCTION("""COMPUTED_VALUE"""),350500.0)</f>
        <v>350500</v>
      </c>
      <c r="F304" s="1">
        <f>IFERROR(__xludf.DUMMYFUNCTION("""COMPUTED_VALUE"""),179666.0)</f>
        <v>179666</v>
      </c>
    </row>
    <row r="305">
      <c r="A305" s="2">
        <f>IFERROR(__xludf.DUMMYFUNCTION("""COMPUTED_VALUE"""),44565.64583333333)</f>
        <v>44565.64583</v>
      </c>
      <c r="B305" s="1">
        <f>IFERROR(__xludf.DUMMYFUNCTION("""COMPUTED_VALUE"""),350500.0)</f>
        <v>350500</v>
      </c>
      <c r="C305" s="1">
        <f>IFERROR(__xludf.DUMMYFUNCTION("""COMPUTED_VALUE"""),351500.0)</f>
        <v>351500</v>
      </c>
      <c r="D305" s="1">
        <f>IFERROR(__xludf.DUMMYFUNCTION("""COMPUTED_VALUE"""),336000.0)</f>
        <v>336000</v>
      </c>
      <c r="E305" s="1">
        <f>IFERROR(__xludf.DUMMYFUNCTION("""COMPUTED_VALUE"""),337500.0)</f>
        <v>337500</v>
      </c>
      <c r="F305" s="1">
        <f>IFERROR(__xludf.DUMMYFUNCTION("""COMPUTED_VALUE"""),223248.0)</f>
        <v>223248</v>
      </c>
    </row>
    <row r="306">
      <c r="A306" s="2">
        <f>IFERROR(__xludf.DUMMYFUNCTION("""COMPUTED_VALUE"""),44566.64583333333)</f>
        <v>44566.64583</v>
      </c>
      <c r="B306" s="1">
        <f>IFERROR(__xludf.DUMMYFUNCTION("""COMPUTED_VALUE"""),332500.0)</f>
        <v>332500</v>
      </c>
      <c r="C306" s="1">
        <f>IFERROR(__xludf.DUMMYFUNCTION("""COMPUTED_VALUE"""),336000.0)</f>
        <v>336000</v>
      </c>
      <c r="D306" s="1">
        <f>IFERROR(__xludf.DUMMYFUNCTION("""COMPUTED_VALUE"""),310500.0)</f>
        <v>310500</v>
      </c>
      <c r="E306" s="1">
        <f>IFERROR(__xludf.DUMMYFUNCTION("""COMPUTED_VALUE"""),314000.0)</f>
        <v>314000</v>
      </c>
      <c r="F306" s="1">
        <f>IFERROR(__xludf.DUMMYFUNCTION("""COMPUTED_VALUE"""),500313.0)</f>
        <v>500313</v>
      </c>
    </row>
    <row r="307">
      <c r="A307" s="2">
        <f>IFERROR(__xludf.DUMMYFUNCTION("""COMPUTED_VALUE"""),44567.64583333333)</f>
        <v>44567.64583</v>
      </c>
      <c r="B307" s="1">
        <f>IFERROR(__xludf.DUMMYFUNCTION("""COMPUTED_VALUE"""),308000.0)</f>
        <v>308000</v>
      </c>
      <c r="C307" s="1">
        <f>IFERROR(__xludf.DUMMYFUNCTION("""COMPUTED_VALUE"""),308500.0)</f>
        <v>308500</v>
      </c>
      <c r="D307" s="1">
        <f>IFERROR(__xludf.DUMMYFUNCTION("""COMPUTED_VALUE"""),296500.0)</f>
        <v>296500</v>
      </c>
      <c r="E307" s="1">
        <f>IFERROR(__xludf.DUMMYFUNCTION("""COMPUTED_VALUE"""),298500.0)</f>
        <v>298500</v>
      </c>
      <c r="F307" s="1">
        <f>IFERROR(__xludf.DUMMYFUNCTION("""COMPUTED_VALUE"""),459978.0)</f>
        <v>459978</v>
      </c>
    </row>
    <row r="308">
      <c r="A308" s="2">
        <f>IFERROR(__xludf.DUMMYFUNCTION("""COMPUTED_VALUE"""),44568.64583333333)</f>
        <v>44568.64583</v>
      </c>
      <c r="B308" s="1">
        <f>IFERROR(__xludf.DUMMYFUNCTION("""COMPUTED_VALUE"""),302500.0)</f>
        <v>302500</v>
      </c>
      <c r="C308" s="1">
        <f>IFERROR(__xludf.DUMMYFUNCTION("""COMPUTED_VALUE"""),307500.0)</f>
        <v>307500</v>
      </c>
      <c r="D308" s="1">
        <f>IFERROR(__xludf.DUMMYFUNCTION("""COMPUTED_VALUE"""),300500.0)</f>
        <v>300500</v>
      </c>
      <c r="E308" s="1">
        <f>IFERROR(__xludf.DUMMYFUNCTION("""COMPUTED_VALUE"""),302500.0)</f>
        <v>302500</v>
      </c>
      <c r="F308" s="1">
        <f>IFERROR(__xludf.DUMMYFUNCTION("""COMPUTED_VALUE"""),223108.0)</f>
        <v>223108</v>
      </c>
    </row>
    <row r="309">
      <c r="A309" s="2">
        <f>IFERROR(__xludf.DUMMYFUNCTION("""COMPUTED_VALUE"""),44571.64583333333)</f>
        <v>44571.64583</v>
      </c>
      <c r="B309" s="1">
        <f>IFERROR(__xludf.DUMMYFUNCTION("""COMPUTED_VALUE"""),302000.0)</f>
        <v>302000</v>
      </c>
      <c r="C309" s="1">
        <f>IFERROR(__xludf.DUMMYFUNCTION("""COMPUTED_VALUE"""),302000.0)</f>
        <v>302000</v>
      </c>
      <c r="D309" s="1">
        <f>IFERROR(__xludf.DUMMYFUNCTION("""COMPUTED_VALUE"""),289000.0)</f>
        <v>289000</v>
      </c>
      <c r="E309" s="1">
        <f>IFERROR(__xludf.DUMMYFUNCTION("""COMPUTED_VALUE"""),295500.0)</f>
        <v>295500</v>
      </c>
      <c r="F309" s="1">
        <f>IFERROR(__xludf.DUMMYFUNCTION("""COMPUTED_VALUE"""),275890.0)</f>
        <v>275890</v>
      </c>
    </row>
    <row r="310">
      <c r="A310" s="2">
        <f>IFERROR(__xludf.DUMMYFUNCTION("""COMPUTED_VALUE"""),44572.64583333333)</f>
        <v>44572.64583</v>
      </c>
      <c r="B310" s="1">
        <f>IFERROR(__xludf.DUMMYFUNCTION("""COMPUTED_VALUE"""),294000.0)</f>
        <v>294000</v>
      </c>
      <c r="C310" s="1">
        <f>IFERROR(__xludf.DUMMYFUNCTION("""COMPUTED_VALUE"""),300500.0)</f>
        <v>300500</v>
      </c>
      <c r="D310" s="1">
        <f>IFERROR(__xludf.DUMMYFUNCTION("""COMPUTED_VALUE"""),288000.0)</f>
        <v>288000</v>
      </c>
      <c r="E310" s="1">
        <f>IFERROR(__xludf.DUMMYFUNCTION("""COMPUTED_VALUE"""),289000.0)</f>
        <v>289000</v>
      </c>
      <c r="F310" s="1">
        <f>IFERROR(__xludf.DUMMYFUNCTION("""COMPUTED_VALUE"""),209051.0)</f>
        <v>209051</v>
      </c>
    </row>
    <row r="311">
      <c r="A311" s="2">
        <f>IFERROR(__xludf.DUMMYFUNCTION("""COMPUTED_VALUE"""),44573.64583333333)</f>
        <v>44573.64583</v>
      </c>
      <c r="B311" s="1">
        <f>IFERROR(__xludf.DUMMYFUNCTION("""COMPUTED_VALUE"""),295500.0)</f>
        <v>295500</v>
      </c>
      <c r="C311" s="1">
        <f>IFERROR(__xludf.DUMMYFUNCTION("""COMPUTED_VALUE"""),302500.0)</f>
        <v>302500</v>
      </c>
      <c r="D311" s="1">
        <f>IFERROR(__xludf.DUMMYFUNCTION("""COMPUTED_VALUE"""),293000.0)</f>
        <v>293000</v>
      </c>
      <c r="E311" s="1">
        <f>IFERROR(__xludf.DUMMYFUNCTION("""COMPUTED_VALUE"""),297000.0)</f>
        <v>297000</v>
      </c>
      <c r="F311" s="1">
        <f>IFERROR(__xludf.DUMMYFUNCTION("""COMPUTED_VALUE"""),223419.0)</f>
        <v>223419</v>
      </c>
    </row>
    <row r="312">
      <c r="A312" s="2">
        <f>IFERROR(__xludf.DUMMYFUNCTION("""COMPUTED_VALUE"""),44574.64583333333)</f>
        <v>44574.64583</v>
      </c>
      <c r="B312" s="1">
        <f>IFERROR(__xludf.DUMMYFUNCTION("""COMPUTED_VALUE"""),298500.0)</f>
        <v>298500</v>
      </c>
      <c r="C312" s="1">
        <f>IFERROR(__xludf.DUMMYFUNCTION("""COMPUTED_VALUE"""),299000.0)</f>
        <v>299000</v>
      </c>
      <c r="D312" s="1">
        <f>IFERROR(__xludf.DUMMYFUNCTION("""COMPUTED_VALUE"""),288000.0)</f>
        <v>288000</v>
      </c>
      <c r="E312" s="1">
        <f>IFERROR(__xludf.DUMMYFUNCTION("""COMPUTED_VALUE"""),291500.0)</f>
        <v>291500</v>
      </c>
      <c r="F312" s="1">
        <f>IFERROR(__xludf.DUMMYFUNCTION("""COMPUTED_VALUE"""),179105.0)</f>
        <v>179105</v>
      </c>
    </row>
    <row r="313">
      <c r="A313" s="2">
        <f>IFERROR(__xludf.DUMMYFUNCTION("""COMPUTED_VALUE"""),44575.64583333333)</f>
        <v>44575.64583</v>
      </c>
      <c r="B313" s="1">
        <f>IFERROR(__xludf.DUMMYFUNCTION("""COMPUTED_VALUE"""),284500.0)</f>
        <v>284500</v>
      </c>
      <c r="C313" s="1">
        <f>IFERROR(__xludf.DUMMYFUNCTION("""COMPUTED_VALUE"""),285000.0)</f>
        <v>285000</v>
      </c>
      <c r="D313" s="1">
        <f>IFERROR(__xludf.DUMMYFUNCTION("""COMPUTED_VALUE"""),276500.0)</f>
        <v>276500</v>
      </c>
      <c r="E313" s="1">
        <f>IFERROR(__xludf.DUMMYFUNCTION("""COMPUTED_VALUE"""),284000.0)</f>
        <v>284000</v>
      </c>
      <c r="F313" s="1">
        <f>IFERROR(__xludf.DUMMYFUNCTION("""COMPUTED_VALUE"""),282689.0)</f>
        <v>282689</v>
      </c>
    </row>
    <row r="314">
      <c r="A314" s="2">
        <f>IFERROR(__xludf.DUMMYFUNCTION("""COMPUTED_VALUE"""),44578.64583333333)</f>
        <v>44578.64583</v>
      </c>
      <c r="B314" s="1">
        <f>IFERROR(__xludf.DUMMYFUNCTION("""COMPUTED_VALUE"""),281000.0)</f>
        <v>281000</v>
      </c>
      <c r="C314" s="1">
        <f>IFERROR(__xludf.DUMMYFUNCTION("""COMPUTED_VALUE"""),286500.0)</f>
        <v>286500</v>
      </c>
      <c r="D314" s="1">
        <f>IFERROR(__xludf.DUMMYFUNCTION("""COMPUTED_VALUE"""),278000.0)</f>
        <v>278000</v>
      </c>
      <c r="E314" s="1">
        <f>IFERROR(__xludf.DUMMYFUNCTION("""COMPUTED_VALUE"""),280000.0)</f>
        <v>280000</v>
      </c>
      <c r="F314" s="1">
        <f>IFERROR(__xludf.DUMMYFUNCTION("""COMPUTED_VALUE"""),142574.0)</f>
        <v>142574</v>
      </c>
    </row>
    <row r="315">
      <c r="A315" s="2">
        <f>IFERROR(__xludf.DUMMYFUNCTION("""COMPUTED_VALUE"""),44579.64583333333)</f>
        <v>44579.64583</v>
      </c>
      <c r="B315" s="1">
        <f>IFERROR(__xludf.DUMMYFUNCTION("""COMPUTED_VALUE"""),280000.0)</f>
        <v>280000</v>
      </c>
      <c r="C315" s="1">
        <f>IFERROR(__xludf.DUMMYFUNCTION("""COMPUTED_VALUE"""),284500.0)</f>
        <v>284500</v>
      </c>
      <c r="D315" s="1">
        <f>IFERROR(__xludf.DUMMYFUNCTION("""COMPUTED_VALUE"""),276500.0)</f>
        <v>276500</v>
      </c>
      <c r="E315" s="1">
        <f>IFERROR(__xludf.DUMMYFUNCTION("""COMPUTED_VALUE"""),277500.0)</f>
        <v>277500</v>
      </c>
      <c r="F315" s="1">
        <f>IFERROR(__xludf.DUMMYFUNCTION("""COMPUTED_VALUE"""),151095.0)</f>
        <v>151095</v>
      </c>
    </row>
    <row r="316">
      <c r="A316" s="2">
        <f>IFERROR(__xludf.DUMMYFUNCTION("""COMPUTED_VALUE"""),44580.64583333333)</f>
        <v>44580.64583</v>
      </c>
      <c r="B316" s="1">
        <f>IFERROR(__xludf.DUMMYFUNCTION("""COMPUTED_VALUE"""),273000.0)</f>
        <v>273000</v>
      </c>
      <c r="C316" s="1">
        <f>IFERROR(__xludf.DUMMYFUNCTION("""COMPUTED_VALUE"""),276500.0)</f>
        <v>276500</v>
      </c>
      <c r="D316" s="1">
        <f>IFERROR(__xludf.DUMMYFUNCTION("""COMPUTED_VALUE"""),267000.0)</f>
        <v>267000</v>
      </c>
      <c r="E316" s="1">
        <f>IFERROR(__xludf.DUMMYFUNCTION("""COMPUTED_VALUE"""),274500.0)</f>
        <v>274500</v>
      </c>
      <c r="F316" s="1">
        <f>IFERROR(__xludf.DUMMYFUNCTION("""COMPUTED_VALUE"""),268812.0)</f>
        <v>268812</v>
      </c>
    </row>
    <row r="317">
      <c r="A317" s="2">
        <f>IFERROR(__xludf.DUMMYFUNCTION("""COMPUTED_VALUE"""),44581.64583333333)</f>
        <v>44581.64583</v>
      </c>
      <c r="B317" s="1">
        <f>IFERROR(__xludf.DUMMYFUNCTION("""COMPUTED_VALUE"""),275500.0)</f>
        <v>275500</v>
      </c>
      <c r="C317" s="1">
        <f>IFERROR(__xludf.DUMMYFUNCTION("""COMPUTED_VALUE"""),289000.0)</f>
        <v>289000</v>
      </c>
      <c r="D317" s="1">
        <f>IFERROR(__xludf.DUMMYFUNCTION("""COMPUTED_VALUE"""),275000.0)</f>
        <v>275000</v>
      </c>
      <c r="E317" s="1">
        <f>IFERROR(__xludf.DUMMYFUNCTION("""COMPUTED_VALUE"""),288000.0)</f>
        <v>288000</v>
      </c>
      <c r="F317" s="1">
        <f>IFERROR(__xludf.DUMMYFUNCTION("""COMPUTED_VALUE"""),263490.0)</f>
        <v>263490</v>
      </c>
    </row>
    <row r="318">
      <c r="A318" s="2">
        <f>IFERROR(__xludf.DUMMYFUNCTION("""COMPUTED_VALUE"""),44582.64583333333)</f>
        <v>44582.64583</v>
      </c>
      <c r="B318" s="1">
        <f>IFERROR(__xludf.DUMMYFUNCTION("""COMPUTED_VALUE"""),286000.0)</f>
        <v>286000</v>
      </c>
      <c r="C318" s="1">
        <f>IFERROR(__xludf.DUMMYFUNCTION("""COMPUTED_VALUE"""),293500.0)</f>
        <v>293500</v>
      </c>
      <c r="D318" s="1">
        <f>IFERROR(__xludf.DUMMYFUNCTION("""COMPUTED_VALUE"""),281000.0)</f>
        <v>281000</v>
      </c>
      <c r="E318" s="1">
        <f>IFERROR(__xludf.DUMMYFUNCTION("""COMPUTED_VALUE"""),285000.0)</f>
        <v>285000</v>
      </c>
      <c r="F318" s="1">
        <f>IFERROR(__xludf.DUMMYFUNCTION("""COMPUTED_VALUE"""),249274.0)</f>
        <v>249274</v>
      </c>
    </row>
    <row r="319">
      <c r="A319" s="2">
        <f>IFERROR(__xludf.DUMMYFUNCTION("""COMPUTED_VALUE"""),44585.64583333333)</f>
        <v>44585.64583</v>
      </c>
      <c r="B319" s="1">
        <f>IFERROR(__xludf.DUMMYFUNCTION("""COMPUTED_VALUE"""),283500.0)</f>
        <v>283500</v>
      </c>
      <c r="C319" s="1">
        <f>IFERROR(__xludf.DUMMYFUNCTION("""COMPUTED_VALUE"""),285000.0)</f>
        <v>285000</v>
      </c>
      <c r="D319" s="1">
        <f>IFERROR(__xludf.DUMMYFUNCTION("""COMPUTED_VALUE"""),275000.0)</f>
        <v>275000</v>
      </c>
      <c r="E319" s="1">
        <f>IFERROR(__xludf.DUMMYFUNCTION("""COMPUTED_VALUE"""),277000.0)</f>
        <v>277000</v>
      </c>
      <c r="F319" s="1">
        <f>IFERROR(__xludf.DUMMYFUNCTION("""COMPUTED_VALUE"""),192988.0)</f>
        <v>192988</v>
      </c>
    </row>
    <row r="320">
      <c r="A320" s="2">
        <f>IFERROR(__xludf.DUMMYFUNCTION("""COMPUTED_VALUE"""),44586.64583333333)</f>
        <v>44586.64583</v>
      </c>
      <c r="B320" s="1">
        <f>IFERROR(__xludf.DUMMYFUNCTION("""COMPUTED_VALUE"""),280000.0)</f>
        <v>280000</v>
      </c>
      <c r="C320" s="1">
        <f>IFERROR(__xludf.DUMMYFUNCTION("""COMPUTED_VALUE"""),281500.0)</f>
        <v>281500</v>
      </c>
      <c r="D320" s="1">
        <f>IFERROR(__xludf.DUMMYFUNCTION("""COMPUTED_VALUE"""),269000.0)</f>
        <v>269000</v>
      </c>
      <c r="E320" s="1">
        <f>IFERROR(__xludf.DUMMYFUNCTION("""COMPUTED_VALUE"""),271000.0)</f>
        <v>271000</v>
      </c>
      <c r="F320" s="1">
        <f>IFERROR(__xludf.DUMMYFUNCTION("""COMPUTED_VALUE"""),180016.0)</f>
        <v>180016</v>
      </c>
    </row>
    <row r="321">
      <c r="A321" s="2">
        <f>IFERROR(__xludf.DUMMYFUNCTION("""COMPUTED_VALUE"""),44587.64583333333)</f>
        <v>44587.64583</v>
      </c>
      <c r="B321" s="1">
        <f>IFERROR(__xludf.DUMMYFUNCTION("""COMPUTED_VALUE"""),271500.0)</f>
        <v>271500</v>
      </c>
      <c r="C321" s="1">
        <f>IFERROR(__xludf.DUMMYFUNCTION("""COMPUTED_VALUE"""),272500.0)</f>
        <v>272500</v>
      </c>
      <c r="D321" s="1">
        <f>IFERROR(__xludf.DUMMYFUNCTION("""COMPUTED_VALUE"""),251000.0)</f>
        <v>251000</v>
      </c>
      <c r="E321" s="1">
        <f>IFERROR(__xludf.DUMMYFUNCTION("""COMPUTED_VALUE"""),251500.0)</f>
        <v>251500</v>
      </c>
      <c r="F321" s="1">
        <f>IFERROR(__xludf.DUMMYFUNCTION("""COMPUTED_VALUE"""),430078.0)</f>
        <v>430078</v>
      </c>
    </row>
    <row r="322">
      <c r="A322" s="2">
        <f>IFERROR(__xludf.DUMMYFUNCTION("""COMPUTED_VALUE"""),44588.64583333333)</f>
        <v>44588.64583</v>
      </c>
      <c r="B322" s="1">
        <f>IFERROR(__xludf.DUMMYFUNCTION("""COMPUTED_VALUE"""),250000.0)</f>
        <v>250000</v>
      </c>
      <c r="C322" s="1">
        <f>IFERROR(__xludf.DUMMYFUNCTION("""COMPUTED_VALUE"""),255000.0)</f>
        <v>255000</v>
      </c>
      <c r="D322" s="1">
        <f>IFERROR(__xludf.DUMMYFUNCTION("""COMPUTED_VALUE"""),241500.0)</f>
        <v>241500</v>
      </c>
      <c r="E322" s="1">
        <f>IFERROR(__xludf.DUMMYFUNCTION("""COMPUTED_VALUE"""),241500.0)</f>
        <v>241500</v>
      </c>
      <c r="F322" s="1">
        <f>IFERROR(__xludf.DUMMYFUNCTION("""COMPUTED_VALUE"""),309387.0)</f>
        <v>309387</v>
      </c>
    </row>
    <row r="323">
      <c r="A323" s="2">
        <f>IFERROR(__xludf.DUMMYFUNCTION("""COMPUTED_VALUE"""),44589.64583333333)</f>
        <v>44589.64583</v>
      </c>
      <c r="B323" s="1">
        <f>IFERROR(__xludf.DUMMYFUNCTION("""COMPUTED_VALUE"""),244500.0)</f>
        <v>244500</v>
      </c>
      <c r="C323" s="1">
        <f>IFERROR(__xludf.DUMMYFUNCTION("""COMPUTED_VALUE"""),244500.0)</f>
        <v>244500</v>
      </c>
      <c r="D323" s="1">
        <f>IFERROR(__xludf.DUMMYFUNCTION("""COMPUTED_VALUE"""),229500.0)</f>
        <v>229500</v>
      </c>
      <c r="E323" s="1">
        <f>IFERROR(__xludf.DUMMYFUNCTION("""COMPUTED_VALUE"""),237000.0)</f>
        <v>237000</v>
      </c>
      <c r="F323" s="1">
        <f>IFERROR(__xludf.DUMMYFUNCTION("""COMPUTED_VALUE"""),408005.0)</f>
        <v>408005</v>
      </c>
    </row>
    <row r="324">
      <c r="A324" s="2">
        <f>IFERROR(__xludf.DUMMYFUNCTION("""COMPUTED_VALUE"""),44595.64583333333)</f>
        <v>44595.64583</v>
      </c>
      <c r="B324" s="1">
        <f>IFERROR(__xludf.DUMMYFUNCTION("""COMPUTED_VALUE"""),244500.0)</f>
        <v>244500</v>
      </c>
      <c r="C324" s="1">
        <f>IFERROR(__xludf.DUMMYFUNCTION("""COMPUTED_VALUE"""),247000.0)</f>
        <v>247000</v>
      </c>
      <c r="D324" s="1">
        <f>IFERROR(__xludf.DUMMYFUNCTION("""COMPUTED_VALUE"""),237500.0)</f>
        <v>237500</v>
      </c>
      <c r="E324" s="1">
        <f>IFERROR(__xludf.DUMMYFUNCTION("""COMPUTED_VALUE"""),238000.0)</f>
        <v>238000</v>
      </c>
      <c r="F324" s="1">
        <f>IFERROR(__xludf.DUMMYFUNCTION("""COMPUTED_VALUE"""),207469.0)</f>
        <v>207469</v>
      </c>
    </row>
    <row r="325">
      <c r="A325" s="2">
        <f>IFERROR(__xludf.DUMMYFUNCTION("""COMPUTED_VALUE"""),44596.64583333333)</f>
        <v>44596.64583</v>
      </c>
      <c r="B325" s="1">
        <f>IFERROR(__xludf.DUMMYFUNCTION("""COMPUTED_VALUE"""),235000.0)</f>
        <v>235000</v>
      </c>
      <c r="C325" s="1">
        <f>IFERROR(__xludf.DUMMYFUNCTION("""COMPUTED_VALUE"""),264500.0)</f>
        <v>264500</v>
      </c>
      <c r="D325" s="1">
        <f>IFERROR(__xludf.DUMMYFUNCTION("""COMPUTED_VALUE"""),235000.0)</f>
        <v>235000</v>
      </c>
      <c r="E325" s="1">
        <f>IFERROR(__xludf.DUMMYFUNCTION("""COMPUTED_VALUE"""),260000.0)</f>
        <v>260000</v>
      </c>
      <c r="F325" s="1">
        <f>IFERROR(__xludf.DUMMYFUNCTION("""COMPUTED_VALUE"""),353247.0)</f>
        <v>353247</v>
      </c>
    </row>
    <row r="326">
      <c r="A326" s="2">
        <f>IFERROR(__xludf.DUMMYFUNCTION("""COMPUTED_VALUE"""),44599.64583333333)</f>
        <v>44599.64583</v>
      </c>
      <c r="B326" s="1">
        <f>IFERROR(__xludf.DUMMYFUNCTION("""COMPUTED_VALUE"""),262500.0)</f>
        <v>262500</v>
      </c>
      <c r="C326" s="1">
        <f>IFERROR(__xludf.DUMMYFUNCTION("""COMPUTED_VALUE"""),262500.0)</f>
        <v>262500</v>
      </c>
      <c r="D326" s="1">
        <f>IFERROR(__xludf.DUMMYFUNCTION("""COMPUTED_VALUE"""),246000.0)</f>
        <v>246000</v>
      </c>
      <c r="E326" s="1">
        <f>IFERROR(__xludf.DUMMYFUNCTION("""COMPUTED_VALUE"""),249500.0)</f>
        <v>249500</v>
      </c>
      <c r="F326" s="1">
        <f>IFERROR(__xludf.DUMMYFUNCTION("""COMPUTED_VALUE"""),330953.0)</f>
        <v>330953</v>
      </c>
    </row>
    <row r="327">
      <c r="A327" s="2">
        <f>IFERROR(__xludf.DUMMYFUNCTION("""COMPUTED_VALUE"""),44600.64583333333)</f>
        <v>44600.64583</v>
      </c>
      <c r="B327" s="1">
        <f>IFERROR(__xludf.DUMMYFUNCTION("""COMPUTED_VALUE"""),252000.0)</f>
        <v>252000</v>
      </c>
      <c r="C327" s="1">
        <f>IFERROR(__xludf.DUMMYFUNCTION("""COMPUTED_VALUE"""),268000.0)</f>
        <v>268000</v>
      </c>
      <c r="D327" s="1">
        <f>IFERROR(__xludf.DUMMYFUNCTION("""COMPUTED_VALUE"""),251500.0)</f>
        <v>251500</v>
      </c>
      <c r="E327" s="1">
        <f>IFERROR(__xludf.DUMMYFUNCTION("""COMPUTED_VALUE"""),258500.0)</f>
        <v>258500</v>
      </c>
      <c r="F327" s="1">
        <f>IFERROR(__xludf.DUMMYFUNCTION("""COMPUTED_VALUE"""),352536.0)</f>
        <v>352536</v>
      </c>
    </row>
    <row r="328">
      <c r="A328" s="2">
        <f>IFERROR(__xludf.DUMMYFUNCTION("""COMPUTED_VALUE"""),44601.64583333333)</f>
        <v>44601.64583</v>
      </c>
      <c r="B328" s="1">
        <f>IFERROR(__xludf.DUMMYFUNCTION("""COMPUTED_VALUE"""),264000.0)</f>
        <v>264000</v>
      </c>
      <c r="C328" s="1">
        <f>IFERROR(__xludf.DUMMYFUNCTION("""COMPUTED_VALUE"""),265000.0)</f>
        <v>265000</v>
      </c>
      <c r="D328" s="1">
        <f>IFERROR(__xludf.DUMMYFUNCTION("""COMPUTED_VALUE"""),255500.0)</f>
        <v>255500</v>
      </c>
      <c r="E328" s="1">
        <f>IFERROR(__xludf.DUMMYFUNCTION("""COMPUTED_VALUE"""),258000.0)</f>
        <v>258000</v>
      </c>
      <c r="F328" s="1">
        <f>IFERROR(__xludf.DUMMYFUNCTION("""COMPUTED_VALUE"""),178164.0)</f>
        <v>178164</v>
      </c>
    </row>
    <row r="329">
      <c r="A329" s="2">
        <f>IFERROR(__xludf.DUMMYFUNCTION("""COMPUTED_VALUE"""),44602.64583333333)</f>
        <v>44602.64583</v>
      </c>
      <c r="B329" s="1">
        <f>IFERROR(__xludf.DUMMYFUNCTION("""COMPUTED_VALUE"""),261000.0)</f>
        <v>261000</v>
      </c>
      <c r="C329" s="1">
        <f>IFERROR(__xludf.DUMMYFUNCTION("""COMPUTED_VALUE"""),265000.0)</f>
        <v>265000</v>
      </c>
      <c r="D329" s="1">
        <f>IFERROR(__xludf.DUMMYFUNCTION("""COMPUTED_VALUE"""),253000.0)</f>
        <v>253000</v>
      </c>
      <c r="E329" s="1">
        <f>IFERROR(__xludf.DUMMYFUNCTION("""COMPUTED_VALUE"""),255000.0)</f>
        <v>255000</v>
      </c>
      <c r="F329" s="1">
        <f>IFERROR(__xludf.DUMMYFUNCTION("""COMPUTED_VALUE"""),204104.0)</f>
        <v>204104</v>
      </c>
    </row>
    <row r="330">
      <c r="A330" s="2">
        <f>IFERROR(__xludf.DUMMYFUNCTION("""COMPUTED_VALUE"""),44603.64583333333)</f>
        <v>44603.64583</v>
      </c>
      <c r="B330" s="1">
        <f>IFERROR(__xludf.DUMMYFUNCTION("""COMPUTED_VALUE"""),250000.0)</f>
        <v>250000</v>
      </c>
      <c r="C330" s="1">
        <f>IFERROR(__xludf.DUMMYFUNCTION("""COMPUTED_VALUE"""),258000.0)</f>
        <v>258000</v>
      </c>
      <c r="D330" s="1">
        <f>IFERROR(__xludf.DUMMYFUNCTION("""COMPUTED_VALUE"""),245500.0)</f>
        <v>245500</v>
      </c>
      <c r="E330" s="1">
        <f>IFERROR(__xludf.DUMMYFUNCTION("""COMPUTED_VALUE"""),252000.0)</f>
        <v>252000</v>
      </c>
      <c r="F330" s="1">
        <f>IFERROR(__xludf.DUMMYFUNCTION("""COMPUTED_VALUE"""),184851.0)</f>
        <v>184851</v>
      </c>
    </row>
    <row r="331">
      <c r="A331" s="2">
        <f>IFERROR(__xludf.DUMMYFUNCTION("""COMPUTED_VALUE"""),44606.64583333333)</f>
        <v>44606.64583</v>
      </c>
      <c r="B331" s="1">
        <f>IFERROR(__xludf.DUMMYFUNCTION("""COMPUTED_VALUE"""),247500.0)</f>
        <v>247500</v>
      </c>
      <c r="C331" s="1">
        <f>IFERROR(__xludf.DUMMYFUNCTION("""COMPUTED_VALUE"""),256000.0)</f>
        <v>256000</v>
      </c>
      <c r="D331" s="1">
        <f>IFERROR(__xludf.DUMMYFUNCTION("""COMPUTED_VALUE"""),243000.0)</f>
        <v>243000</v>
      </c>
      <c r="E331" s="1">
        <f>IFERROR(__xludf.DUMMYFUNCTION("""COMPUTED_VALUE"""),254000.0)</f>
        <v>254000</v>
      </c>
      <c r="F331" s="1">
        <f>IFERROR(__xludf.DUMMYFUNCTION("""COMPUTED_VALUE"""),167918.0)</f>
        <v>167918</v>
      </c>
    </row>
    <row r="332">
      <c r="A332" s="2">
        <f>IFERROR(__xludf.DUMMYFUNCTION("""COMPUTED_VALUE"""),44607.64583333333)</f>
        <v>44607.64583</v>
      </c>
      <c r="B332" s="1">
        <f>IFERROR(__xludf.DUMMYFUNCTION("""COMPUTED_VALUE"""),254000.0)</f>
        <v>254000</v>
      </c>
      <c r="C332" s="1">
        <f>IFERROR(__xludf.DUMMYFUNCTION("""COMPUTED_VALUE"""),254500.0)</f>
        <v>254500</v>
      </c>
      <c r="D332" s="1">
        <f>IFERROR(__xludf.DUMMYFUNCTION("""COMPUTED_VALUE"""),237000.0)</f>
        <v>237000</v>
      </c>
      <c r="E332" s="1">
        <f>IFERROR(__xludf.DUMMYFUNCTION("""COMPUTED_VALUE"""),239000.0)</f>
        <v>239000</v>
      </c>
      <c r="F332" s="1">
        <f>IFERROR(__xludf.DUMMYFUNCTION("""COMPUTED_VALUE"""),299085.0)</f>
        <v>299085</v>
      </c>
    </row>
    <row r="333">
      <c r="A333" s="2">
        <f>IFERROR(__xludf.DUMMYFUNCTION("""COMPUTED_VALUE"""),44608.64583333333)</f>
        <v>44608.64583</v>
      </c>
      <c r="B333" s="1">
        <f>IFERROR(__xludf.DUMMYFUNCTION("""COMPUTED_VALUE"""),245000.0)</f>
        <v>245000</v>
      </c>
      <c r="C333" s="1">
        <f>IFERROR(__xludf.DUMMYFUNCTION("""COMPUTED_VALUE"""),258500.0)</f>
        <v>258500</v>
      </c>
      <c r="D333" s="1">
        <f>IFERROR(__xludf.DUMMYFUNCTION("""COMPUTED_VALUE"""),241500.0)</f>
        <v>241500</v>
      </c>
      <c r="E333" s="1">
        <f>IFERROR(__xludf.DUMMYFUNCTION("""COMPUTED_VALUE"""),256500.0)</f>
        <v>256500</v>
      </c>
      <c r="F333" s="1">
        <f>IFERROR(__xludf.DUMMYFUNCTION("""COMPUTED_VALUE"""),309210.0)</f>
        <v>309210</v>
      </c>
    </row>
    <row r="334">
      <c r="A334" s="2">
        <f>IFERROR(__xludf.DUMMYFUNCTION("""COMPUTED_VALUE"""),44609.64583333333)</f>
        <v>44609.64583</v>
      </c>
      <c r="B334" s="1">
        <f>IFERROR(__xludf.DUMMYFUNCTION("""COMPUTED_VALUE"""),260000.0)</f>
        <v>260000</v>
      </c>
      <c r="C334" s="1">
        <f>IFERROR(__xludf.DUMMYFUNCTION("""COMPUTED_VALUE"""),268500.0)</f>
        <v>268500</v>
      </c>
      <c r="D334" s="1">
        <f>IFERROR(__xludf.DUMMYFUNCTION("""COMPUTED_VALUE"""),254000.0)</f>
        <v>254000</v>
      </c>
      <c r="E334" s="1">
        <f>IFERROR(__xludf.DUMMYFUNCTION("""COMPUTED_VALUE"""),260000.0)</f>
        <v>260000</v>
      </c>
      <c r="F334" s="1">
        <f>IFERROR(__xludf.DUMMYFUNCTION("""COMPUTED_VALUE"""),468439.0)</f>
        <v>468439</v>
      </c>
    </row>
    <row r="335">
      <c r="A335" s="2">
        <f>IFERROR(__xludf.DUMMYFUNCTION("""COMPUTED_VALUE"""),44610.64583333333)</f>
        <v>44610.64583</v>
      </c>
      <c r="B335" s="1">
        <f>IFERROR(__xludf.DUMMYFUNCTION("""COMPUTED_VALUE"""),255500.0)</f>
        <v>255500</v>
      </c>
      <c r="C335" s="1">
        <f>IFERROR(__xludf.DUMMYFUNCTION("""COMPUTED_VALUE"""),265000.0)</f>
        <v>265000</v>
      </c>
      <c r="D335" s="1">
        <f>IFERROR(__xludf.DUMMYFUNCTION("""COMPUTED_VALUE"""),255000.0)</f>
        <v>255000</v>
      </c>
      <c r="E335" s="1">
        <f>IFERROR(__xludf.DUMMYFUNCTION("""COMPUTED_VALUE"""),262500.0)</f>
        <v>262500</v>
      </c>
      <c r="F335" s="1">
        <f>IFERROR(__xludf.DUMMYFUNCTION("""COMPUTED_VALUE"""),234132.0)</f>
        <v>234132</v>
      </c>
    </row>
    <row r="336">
      <c r="A336" s="2">
        <f>IFERROR(__xludf.DUMMYFUNCTION("""COMPUTED_VALUE"""),44613.64583333333)</f>
        <v>44613.64583</v>
      </c>
      <c r="B336" s="1">
        <f>IFERROR(__xludf.DUMMYFUNCTION("""COMPUTED_VALUE"""),259000.0)</f>
        <v>259000</v>
      </c>
      <c r="C336" s="1">
        <f>IFERROR(__xludf.DUMMYFUNCTION("""COMPUTED_VALUE"""),276500.0)</f>
        <v>276500</v>
      </c>
      <c r="D336" s="1">
        <f>IFERROR(__xludf.DUMMYFUNCTION("""COMPUTED_VALUE"""),257500.0)</f>
        <v>257500</v>
      </c>
      <c r="E336" s="1">
        <f>IFERROR(__xludf.DUMMYFUNCTION("""COMPUTED_VALUE"""),275500.0)</f>
        <v>275500</v>
      </c>
      <c r="F336" s="1">
        <f>IFERROR(__xludf.DUMMYFUNCTION("""COMPUTED_VALUE"""),478340.0)</f>
        <v>478340</v>
      </c>
    </row>
    <row r="337">
      <c r="A337" s="2">
        <f>IFERROR(__xludf.DUMMYFUNCTION("""COMPUTED_VALUE"""),44614.64583333333)</f>
        <v>44614.64583</v>
      </c>
      <c r="B337" s="1">
        <f>IFERROR(__xludf.DUMMYFUNCTION("""COMPUTED_VALUE"""),270000.0)</f>
        <v>270000</v>
      </c>
      <c r="C337" s="1">
        <f>IFERROR(__xludf.DUMMYFUNCTION("""COMPUTED_VALUE"""),284000.0)</f>
        <v>284000</v>
      </c>
      <c r="D337" s="1">
        <f>IFERROR(__xludf.DUMMYFUNCTION("""COMPUTED_VALUE"""),270000.0)</f>
        <v>270000</v>
      </c>
      <c r="E337" s="1">
        <f>IFERROR(__xludf.DUMMYFUNCTION("""COMPUTED_VALUE"""),273500.0)</f>
        <v>273500</v>
      </c>
      <c r="F337" s="1">
        <f>IFERROR(__xludf.DUMMYFUNCTION("""COMPUTED_VALUE"""),552605.0)</f>
        <v>552605</v>
      </c>
    </row>
    <row r="338">
      <c r="A338" s="2">
        <f>IFERROR(__xludf.DUMMYFUNCTION("""COMPUTED_VALUE"""),44615.64583333333)</f>
        <v>44615.64583</v>
      </c>
      <c r="B338" s="1">
        <f>IFERROR(__xludf.DUMMYFUNCTION("""COMPUTED_VALUE"""),282500.0)</f>
        <v>282500</v>
      </c>
      <c r="C338" s="1">
        <f>IFERROR(__xludf.DUMMYFUNCTION("""COMPUTED_VALUE"""),289500.0)</f>
        <v>289500</v>
      </c>
      <c r="D338" s="1">
        <f>IFERROR(__xludf.DUMMYFUNCTION("""COMPUTED_VALUE"""),280500.0)</f>
        <v>280500</v>
      </c>
      <c r="E338" s="1">
        <f>IFERROR(__xludf.DUMMYFUNCTION("""COMPUTED_VALUE"""),281500.0)</f>
        <v>281500</v>
      </c>
      <c r="F338" s="1">
        <f>IFERROR(__xludf.DUMMYFUNCTION("""COMPUTED_VALUE"""),536597.0)</f>
        <v>536597</v>
      </c>
    </row>
    <row r="339">
      <c r="A339" s="2">
        <f>IFERROR(__xludf.DUMMYFUNCTION("""COMPUTED_VALUE"""),44616.64583333333)</f>
        <v>44616.64583</v>
      </c>
      <c r="B339" s="1">
        <f>IFERROR(__xludf.DUMMYFUNCTION("""COMPUTED_VALUE"""),279500.0)</f>
        <v>279500</v>
      </c>
      <c r="C339" s="1">
        <f>IFERROR(__xludf.DUMMYFUNCTION("""COMPUTED_VALUE"""),289000.0)</f>
        <v>289000</v>
      </c>
      <c r="D339" s="1">
        <f>IFERROR(__xludf.DUMMYFUNCTION("""COMPUTED_VALUE"""),277000.0)</f>
        <v>277000</v>
      </c>
      <c r="E339" s="1">
        <f>IFERROR(__xludf.DUMMYFUNCTION("""COMPUTED_VALUE"""),283000.0)</f>
        <v>283000</v>
      </c>
      <c r="F339" s="1">
        <f>IFERROR(__xludf.DUMMYFUNCTION("""COMPUTED_VALUE"""),461796.0)</f>
        <v>461796</v>
      </c>
    </row>
    <row r="340">
      <c r="A340" s="2">
        <f>IFERROR(__xludf.DUMMYFUNCTION("""COMPUTED_VALUE"""),44617.64583333333)</f>
        <v>44617.64583</v>
      </c>
      <c r="B340" s="1">
        <f>IFERROR(__xludf.DUMMYFUNCTION("""COMPUTED_VALUE"""),289500.0)</f>
        <v>289500</v>
      </c>
      <c r="C340" s="1">
        <f>IFERROR(__xludf.DUMMYFUNCTION("""COMPUTED_VALUE"""),292000.0)</f>
        <v>292000</v>
      </c>
      <c r="D340" s="1">
        <f>IFERROR(__xludf.DUMMYFUNCTION("""COMPUTED_VALUE"""),282000.0)</f>
        <v>282000</v>
      </c>
      <c r="E340" s="1">
        <f>IFERROR(__xludf.DUMMYFUNCTION("""COMPUTED_VALUE"""),286500.0)</f>
        <v>286500</v>
      </c>
      <c r="F340" s="1">
        <f>IFERROR(__xludf.DUMMYFUNCTION("""COMPUTED_VALUE"""),305530.0)</f>
        <v>305530</v>
      </c>
    </row>
    <row r="341">
      <c r="A341" s="2">
        <f>IFERROR(__xludf.DUMMYFUNCTION("""COMPUTED_VALUE"""),44620.64583333333)</f>
        <v>44620.64583</v>
      </c>
      <c r="B341" s="1">
        <f>IFERROR(__xludf.DUMMYFUNCTION("""COMPUTED_VALUE"""),285000.0)</f>
        <v>285000</v>
      </c>
      <c r="C341" s="1">
        <f>IFERROR(__xludf.DUMMYFUNCTION("""COMPUTED_VALUE"""),289500.0)</f>
        <v>289500</v>
      </c>
      <c r="D341" s="1">
        <f>IFERROR(__xludf.DUMMYFUNCTION("""COMPUTED_VALUE"""),280500.0)</f>
        <v>280500</v>
      </c>
      <c r="E341" s="1">
        <f>IFERROR(__xludf.DUMMYFUNCTION("""COMPUTED_VALUE"""),288500.0)</f>
        <v>288500</v>
      </c>
      <c r="F341" s="1">
        <f>IFERROR(__xludf.DUMMYFUNCTION("""COMPUTED_VALUE"""),230069.0)</f>
        <v>230069</v>
      </c>
    </row>
    <row r="342">
      <c r="A342" s="2">
        <f>IFERROR(__xludf.DUMMYFUNCTION("""COMPUTED_VALUE"""),44622.64583333333)</f>
        <v>44622.64583</v>
      </c>
      <c r="B342" s="1">
        <f>IFERROR(__xludf.DUMMYFUNCTION("""COMPUTED_VALUE"""),286500.0)</f>
        <v>286500</v>
      </c>
      <c r="C342" s="1">
        <f>IFERROR(__xludf.DUMMYFUNCTION("""COMPUTED_VALUE"""),289500.0)</f>
        <v>289500</v>
      </c>
      <c r="D342" s="1">
        <f>IFERROR(__xludf.DUMMYFUNCTION("""COMPUTED_VALUE"""),282000.0)</f>
        <v>282000</v>
      </c>
      <c r="E342" s="1">
        <f>IFERROR(__xludf.DUMMYFUNCTION("""COMPUTED_VALUE"""),286500.0)</f>
        <v>286500</v>
      </c>
      <c r="F342" s="1">
        <f>IFERROR(__xludf.DUMMYFUNCTION("""COMPUTED_VALUE"""),166979.0)</f>
        <v>166979</v>
      </c>
    </row>
    <row r="343">
      <c r="A343" s="2">
        <f>IFERROR(__xludf.DUMMYFUNCTION("""COMPUTED_VALUE"""),44623.64583333333)</f>
        <v>44623.64583</v>
      </c>
      <c r="B343" s="1">
        <f>IFERROR(__xludf.DUMMYFUNCTION("""COMPUTED_VALUE"""),287500.0)</f>
        <v>287500</v>
      </c>
      <c r="C343" s="1">
        <f>IFERROR(__xludf.DUMMYFUNCTION("""COMPUTED_VALUE"""),288000.0)</f>
        <v>288000</v>
      </c>
      <c r="D343" s="1">
        <f>IFERROR(__xludf.DUMMYFUNCTION("""COMPUTED_VALUE"""),277000.0)</f>
        <v>277000</v>
      </c>
      <c r="E343" s="1">
        <f>IFERROR(__xludf.DUMMYFUNCTION("""COMPUTED_VALUE"""),278500.0)</f>
        <v>278500</v>
      </c>
      <c r="F343" s="1">
        <f>IFERROR(__xludf.DUMMYFUNCTION("""COMPUTED_VALUE"""),330762.0)</f>
        <v>330762</v>
      </c>
    </row>
    <row r="344">
      <c r="A344" s="2">
        <f>IFERROR(__xludf.DUMMYFUNCTION("""COMPUTED_VALUE"""),44624.64583333333)</f>
        <v>44624.64583</v>
      </c>
      <c r="B344" s="1">
        <f>IFERROR(__xludf.DUMMYFUNCTION("""COMPUTED_VALUE"""),278000.0)</f>
        <v>278000</v>
      </c>
      <c r="C344" s="1">
        <f>IFERROR(__xludf.DUMMYFUNCTION("""COMPUTED_VALUE"""),281000.0)</f>
        <v>281000</v>
      </c>
      <c r="D344" s="1">
        <f>IFERROR(__xludf.DUMMYFUNCTION("""COMPUTED_VALUE"""),273000.0)</f>
        <v>273000</v>
      </c>
      <c r="E344" s="1">
        <f>IFERROR(__xludf.DUMMYFUNCTION("""COMPUTED_VALUE"""),278000.0)</f>
        <v>278000</v>
      </c>
      <c r="F344" s="1">
        <f>IFERROR(__xludf.DUMMYFUNCTION("""COMPUTED_VALUE"""),204131.0)</f>
        <v>204131</v>
      </c>
    </row>
    <row r="345">
      <c r="A345" s="2">
        <f>IFERROR(__xludf.DUMMYFUNCTION("""COMPUTED_VALUE"""),44627.64583333333)</f>
        <v>44627.64583</v>
      </c>
      <c r="B345" s="1">
        <f>IFERROR(__xludf.DUMMYFUNCTION("""COMPUTED_VALUE"""),270500.0)</f>
        <v>270500</v>
      </c>
      <c r="C345" s="1">
        <f>IFERROR(__xludf.DUMMYFUNCTION("""COMPUTED_VALUE"""),280500.0)</f>
        <v>280500</v>
      </c>
      <c r="D345" s="1">
        <f>IFERROR(__xludf.DUMMYFUNCTION("""COMPUTED_VALUE"""),270000.0)</f>
        <v>270000</v>
      </c>
      <c r="E345" s="1">
        <f>IFERROR(__xludf.DUMMYFUNCTION("""COMPUTED_VALUE"""),276500.0)</f>
        <v>276500</v>
      </c>
      <c r="F345" s="1">
        <f>IFERROR(__xludf.DUMMYFUNCTION("""COMPUTED_VALUE"""),177007.0)</f>
        <v>177007</v>
      </c>
    </row>
    <row r="346">
      <c r="A346" s="2">
        <f>IFERROR(__xludf.DUMMYFUNCTION("""COMPUTED_VALUE"""),44628.64583333333)</f>
        <v>44628.64583</v>
      </c>
      <c r="B346" s="1">
        <f>IFERROR(__xludf.DUMMYFUNCTION("""COMPUTED_VALUE"""),273000.0)</f>
        <v>273000</v>
      </c>
      <c r="C346" s="1">
        <f>IFERROR(__xludf.DUMMYFUNCTION("""COMPUTED_VALUE"""),276500.0)</f>
        <v>276500</v>
      </c>
      <c r="D346" s="1">
        <f>IFERROR(__xludf.DUMMYFUNCTION("""COMPUTED_VALUE"""),270000.0)</f>
        <v>270000</v>
      </c>
      <c r="E346" s="1">
        <f>IFERROR(__xludf.DUMMYFUNCTION("""COMPUTED_VALUE"""),274000.0)</f>
        <v>274000</v>
      </c>
      <c r="F346" s="1">
        <f>IFERROR(__xludf.DUMMYFUNCTION("""COMPUTED_VALUE"""),178639.0)</f>
        <v>178639</v>
      </c>
    </row>
    <row r="347">
      <c r="A347" s="2">
        <f>IFERROR(__xludf.DUMMYFUNCTION("""COMPUTED_VALUE"""),44630.64583333333)</f>
        <v>44630.64583</v>
      </c>
      <c r="B347" s="1">
        <f>IFERROR(__xludf.DUMMYFUNCTION("""COMPUTED_VALUE"""),280500.0)</f>
        <v>280500</v>
      </c>
      <c r="C347" s="1">
        <f>IFERROR(__xludf.DUMMYFUNCTION("""COMPUTED_VALUE"""),287000.0)</f>
        <v>287000</v>
      </c>
      <c r="D347" s="1">
        <f>IFERROR(__xludf.DUMMYFUNCTION("""COMPUTED_VALUE"""),279000.0)</f>
        <v>279000</v>
      </c>
      <c r="E347" s="1">
        <f>IFERROR(__xludf.DUMMYFUNCTION("""COMPUTED_VALUE"""),285000.0)</f>
        <v>285000</v>
      </c>
      <c r="F347" s="1">
        <f>IFERROR(__xludf.DUMMYFUNCTION("""COMPUTED_VALUE"""),243949.0)</f>
        <v>243949</v>
      </c>
    </row>
    <row r="348">
      <c r="A348" s="2">
        <f>IFERROR(__xludf.DUMMYFUNCTION("""COMPUTED_VALUE"""),44631.64583333333)</f>
        <v>44631.64583</v>
      </c>
      <c r="B348" s="1">
        <f>IFERROR(__xludf.DUMMYFUNCTION("""COMPUTED_VALUE"""),287000.0)</f>
        <v>287000</v>
      </c>
      <c r="C348" s="1">
        <f>IFERROR(__xludf.DUMMYFUNCTION("""COMPUTED_VALUE"""),289500.0)</f>
        <v>289500</v>
      </c>
      <c r="D348" s="1">
        <f>IFERROR(__xludf.DUMMYFUNCTION("""COMPUTED_VALUE"""),282000.0)</f>
        <v>282000</v>
      </c>
      <c r="E348" s="1">
        <f>IFERROR(__xludf.DUMMYFUNCTION("""COMPUTED_VALUE"""),284000.0)</f>
        <v>284000</v>
      </c>
      <c r="F348" s="1">
        <f>IFERROR(__xludf.DUMMYFUNCTION("""COMPUTED_VALUE"""),224499.0)</f>
        <v>224499</v>
      </c>
    </row>
    <row r="349">
      <c r="A349" s="2">
        <f>IFERROR(__xludf.DUMMYFUNCTION("""COMPUTED_VALUE"""),44634.64583333333)</f>
        <v>44634.64583</v>
      </c>
      <c r="B349" s="1">
        <f>IFERROR(__xludf.DUMMYFUNCTION("""COMPUTED_VALUE"""),286500.0)</f>
        <v>286500</v>
      </c>
      <c r="C349" s="1">
        <f>IFERROR(__xludf.DUMMYFUNCTION("""COMPUTED_VALUE"""),289500.0)</f>
        <v>289500</v>
      </c>
      <c r="D349" s="1">
        <f>IFERROR(__xludf.DUMMYFUNCTION("""COMPUTED_VALUE"""),280000.0)</f>
        <v>280000</v>
      </c>
      <c r="E349" s="1">
        <f>IFERROR(__xludf.DUMMYFUNCTION("""COMPUTED_VALUE"""),285000.0)</f>
        <v>285000</v>
      </c>
      <c r="F349" s="1">
        <f>IFERROR(__xludf.DUMMYFUNCTION("""COMPUTED_VALUE"""),206924.0)</f>
        <v>206924</v>
      </c>
    </row>
    <row r="350">
      <c r="A350" s="2">
        <f>IFERROR(__xludf.DUMMYFUNCTION("""COMPUTED_VALUE"""),44635.64583333333)</f>
        <v>44635.64583</v>
      </c>
      <c r="B350" s="1">
        <f>IFERROR(__xludf.DUMMYFUNCTION("""COMPUTED_VALUE"""),284000.0)</f>
        <v>284000</v>
      </c>
      <c r="C350" s="1">
        <f>IFERROR(__xludf.DUMMYFUNCTION("""COMPUTED_VALUE"""),284500.0)</f>
        <v>284500</v>
      </c>
      <c r="D350" s="1">
        <f>IFERROR(__xludf.DUMMYFUNCTION("""COMPUTED_VALUE"""),270500.0)</f>
        <v>270500</v>
      </c>
      <c r="E350" s="1">
        <f>IFERROR(__xludf.DUMMYFUNCTION("""COMPUTED_VALUE"""),273000.0)</f>
        <v>273000</v>
      </c>
      <c r="F350" s="1">
        <f>IFERROR(__xludf.DUMMYFUNCTION("""COMPUTED_VALUE"""),212456.0)</f>
        <v>212456</v>
      </c>
    </row>
    <row r="351">
      <c r="A351" s="2">
        <f>IFERROR(__xludf.DUMMYFUNCTION("""COMPUTED_VALUE"""),44636.64583333333)</f>
        <v>44636.64583</v>
      </c>
      <c r="B351" s="1">
        <f>IFERROR(__xludf.DUMMYFUNCTION("""COMPUTED_VALUE"""),277000.0)</f>
        <v>277000</v>
      </c>
      <c r="C351" s="1">
        <f>IFERROR(__xludf.DUMMYFUNCTION("""COMPUTED_VALUE"""),278000.0)</f>
        <v>278000</v>
      </c>
      <c r="D351" s="1">
        <f>IFERROR(__xludf.DUMMYFUNCTION("""COMPUTED_VALUE"""),269500.0)</f>
        <v>269500</v>
      </c>
      <c r="E351" s="1">
        <f>IFERROR(__xludf.DUMMYFUNCTION("""COMPUTED_VALUE"""),273000.0)</f>
        <v>273000</v>
      </c>
      <c r="F351" s="1">
        <f>IFERROR(__xludf.DUMMYFUNCTION("""COMPUTED_VALUE"""),192157.0)</f>
        <v>192157</v>
      </c>
    </row>
    <row r="352">
      <c r="A352" s="2">
        <f>IFERROR(__xludf.DUMMYFUNCTION("""COMPUTED_VALUE"""),44637.64583333333)</f>
        <v>44637.64583</v>
      </c>
      <c r="B352" s="1">
        <f>IFERROR(__xludf.DUMMYFUNCTION("""COMPUTED_VALUE"""),279000.0)</f>
        <v>279000</v>
      </c>
      <c r="C352" s="1">
        <f>IFERROR(__xludf.DUMMYFUNCTION("""COMPUTED_VALUE"""),285500.0)</f>
        <v>285500</v>
      </c>
      <c r="D352" s="1">
        <f>IFERROR(__xludf.DUMMYFUNCTION("""COMPUTED_VALUE"""),279000.0)</f>
        <v>279000</v>
      </c>
      <c r="E352" s="1">
        <f>IFERROR(__xludf.DUMMYFUNCTION("""COMPUTED_VALUE"""),280000.0)</f>
        <v>280000</v>
      </c>
      <c r="F352" s="1">
        <f>IFERROR(__xludf.DUMMYFUNCTION("""COMPUTED_VALUE"""),219296.0)</f>
        <v>219296</v>
      </c>
    </row>
    <row r="353">
      <c r="A353" s="2">
        <f>IFERROR(__xludf.DUMMYFUNCTION("""COMPUTED_VALUE"""),44638.64583333333)</f>
        <v>44638.64583</v>
      </c>
      <c r="B353" s="1">
        <f>IFERROR(__xludf.DUMMYFUNCTION("""COMPUTED_VALUE"""),281500.0)</f>
        <v>281500</v>
      </c>
      <c r="C353" s="1">
        <f>IFERROR(__xludf.DUMMYFUNCTION("""COMPUTED_VALUE"""),287000.0)</f>
        <v>287000</v>
      </c>
      <c r="D353" s="1">
        <f>IFERROR(__xludf.DUMMYFUNCTION("""COMPUTED_VALUE"""),281000.0)</f>
        <v>281000</v>
      </c>
      <c r="E353" s="1">
        <f>IFERROR(__xludf.DUMMYFUNCTION("""COMPUTED_VALUE"""),285500.0)</f>
        <v>285500</v>
      </c>
      <c r="F353" s="1">
        <f>IFERROR(__xludf.DUMMYFUNCTION("""COMPUTED_VALUE"""),211348.0)</f>
        <v>211348</v>
      </c>
    </row>
    <row r="354">
      <c r="A354" s="2">
        <f>IFERROR(__xludf.DUMMYFUNCTION("""COMPUTED_VALUE"""),44641.64583333333)</f>
        <v>44641.64583</v>
      </c>
      <c r="B354" s="1">
        <f>IFERROR(__xludf.DUMMYFUNCTION("""COMPUTED_VALUE"""),287000.0)</f>
        <v>287000</v>
      </c>
      <c r="C354" s="1">
        <f>IFERROR(__xludf.DUMMYFUNCTION("""COMPUTED_VALUE"""),289500.0)</f>
        <v>289500</v>
      </c>
      <c r="D354" s="1">
        <f>IFERROR(__xludf.DUMMYFUNCTION("""COMPUTED_VALUE"""),281000.0)</f>
        <v>281000</v>
      </c>
      <c r="E354" s="1">
        <f>IFERROR(__xludf.DUMMYFUNCTION("""COMPUTED_VALUE"""),282000.0)</f>
        <v>282000</v>
      </c>
      <c r="F354" s="1">
        <f>IFERROR(__xludf.DUMMYFUNCTION("""COMPUTED_VALUE"""),123567.0)</f>
        <v>123567</v>
      </c>
    </row>
    <row r="355">
      <c r="A355" s="2">
        <f>IFERROR(__xludf.DUMMYFUNCTION("""COMPUTED_VALUE"""),44642.64583333333)</f>
        <v>44642.64583</v>
      </c>
      <c r="B355" s="1">
        <f>IFERROR(__xludf.DUMMYFUNCTION("""COMPUTED_VALUE"""),283000.0)</f>
        <v>283000</v>
      </c>
      <c r="C355" s="1">
        <f>IFERROR(__xludf.DUMMYFUNCTION("""COMPUTED_VALUE"""),289000.0)</f>
        <v>289000</v>
      </c>
      <c r="D355" s="1">
        <f>IFERROR(__xludf.DUMMYFUNCTION("""COMPUTED_VALUE"""),282000.0)</f>
        <v>282000</v>
      </c>
      <c r="E355" s="1">
        <f>IFERROR(__xludf.DUMMYFUNCTION("""COMPUTED_VALUE"""),289000.0)</f>
        <v>289000</v>
      </c>
      <c r="F355" s="1">
        <f>IFERROR(__xludf.DUMMYFUNCTION("""COMPUTED_VALUE"""),158891.0)</f>
        <v>158891</v>
      </c>
    </row>
    <row r="356">
      <c r="A356" s="2">
        <f>IFERROR(__xludf.DUMMYFUNCTION("""COMPUTED_VALUE"""),44643.64583333333)</f>
        <v>44643.64583</v>
      </c>
      <c r="B356" s="1">
        <f>IFERROR(__xludf.DUMMYFUNCTION("""COMPUTED_VALUE"""),294500.0)</f>
        <v>294500</v>
      </c>
      <c r="C356" s="1">
        <f>IFERROR(__xludf.DUMMYFUNCTION("""COMPUTED_VALUE"""),306000.0)</f>
        <v>306000</v>
      </c>
      <c r="D356" s="1">
        <f>IFERROR(__xludf.DUMMYFUNCTION("""COMPUTED_VALUE"""),292000.0)</f>
        <v>292000</v>
      </c>
      <c r="E356" s="1">
        <f>IFERROR(__xludf.DUMMYFUNCTION("""COMPUTED_VALUE"""),297500.0)</f>
        <v>297500</v>
      </c>
      <c r="F356" s="1">
        <f>IFERROR(__xludf.DUMMYFUNCTION("""COMPUTED_VALUE"""),402162.0)</f>
        <v>402162</v>
      </c>
    </row>
    <row r="357">
      <c r="A357" s="2">
        <f>IFERROR(__xludf.DUMMYFUNCTION("""COMPUTED_VALUE"""),44644.64583333333)</f>
        <v>44644.64583</v>
      </c>
      <c r="B357" s="1">
        <f>IFERROR(__xludf.DUMMYFUNCTION("""COMPUTED_VALUE"""),297500.0)</f>
        <v>297500</v>
      </c>
      <c r="C357" s="1">
        <f>IFERROR(__xludf.DUMMYFUNCTION("""COMPUTED_VALUE"""),301000.0)</f>
        <v>301000</v>
      </c>
      <c r="D357" s="1">
        <f>IFERROR(__xludf.DUMMYFUNCTION("""COMPUTED_VALUE"""),293500.0)</f>
        <v>293500</v>
      </c>
      <c r="E357" s="1">
        <f>IFERROR(__xludf.DUMMYFUNCTION("""COMPUTED_VALUE"""),300000.0)</f>
        <v>300000</v>
      </c>
      <c r="F357" s="1">
        <f>IFERROR(__xludf.DUMMYFUNCTION("""COMPUTED_VALUE"""),157070.0)</f>
        <v>157070</v>
      </c>
    </row>
    <row r="358">
      <c r="A358" s="2">
        <f>IFERROR(__xludf.DUMMYFUNCTION("""COMPUTED_VALUE"""),44645.64583333333)</f>
        <v>44645.64583</v>
      </c>
      <c r="B358" s="1">
        <f>IFERROR(__xludf.DUMMYFUNCTION("""COMPUTED_VALUE"""),301000.0)</f>
        <v>301000</v>
      </c>
      <c r="C358" s="1">
        <f>IFERROR(__xludf.DUMMYFUNCTION("""COMPUTED_VALUE"""),303000.0)</f>
        <v>303000</v>
      </c>
      <c r="D358" s="1">
        <f>IFERROR(__xludf.DUMMYFUNCTION("""COMPUTED_VALUE"""),297500.0)</f>
        <v>297500</v>
      </c>
      <c r="E358" s="1">
        <f>IFERROR(__xludf.DUMMYFUNCTION("""COMPUTED_VALUE"""),301000.0)</f>
        <v>301000</v>
      </c>
      <c r="F358" s="1">
        <f>IFERROR(__xludf.DUMMYFUNCTION("""COMPUTED_VALUE"""),149546.0)</f>
        <v>149546</v>
      </c>
    </row>
    <row r="359">
      <c r="A359" s="2">
        <f>IFERROR(__xludf.DUMMYFUNCTION("""COMPUTED_VALUE"""),44648.64583333333)</f>
        <v>44648.64583</v>
      </c>
      <c r="B359" s="1">
        <f>IFERROR(__xludf.DUMMYFUNCTION("""COMPUTED_VALUE"""),301000.0)</f>
        <v>301000</v>
      </c>
      <c r="C359" s="1">
        <f>IFERROR(__xludf.DUMMYFUNCTION("""COMPUTED_VALUE"""),301500.0)</f>
        <v>301500</v>
      </c>
      <c r="D359" s="1">
        <f>IFERROR(__xludf.DUMMYFUNCTION("""COMPUTED_VALUE"""),292500.0)</f>
        <v>292500</v>
      </c>
      <c r="E359" s="1">
        <f>IFERROR(__xludf.DUMMYFUNCTION("""COMPUTED_VALUE"""),296000.0)</f>
        <v>296000</v>
      </c>
      <c r="F359" s="1">
        <f>IFERROR(__xludf.DUMMYFUNCTION("""COMPUTED_VALUE"""),155681.0)</f>
        <v>155681</v>
      </c>
    </row>
    <row r="360">
      <c r="A360" s="2">
        <f>IFERROR(__xludf.DUMMYFUNCTION("""COMPUTED_VALUE"""),44649.64583333333)</f>
        <v>44649.64583</v>
      </c>
      <c r="B360" s="1">
        <f>IFERROR(__xludf.DUMMYFUNCTION("""COMPUTED_VALUE"""),298500.0)</f>
        <v>298500</v>
      </c>
      <c r="C360" s="1">
        <f>IFERROR(__xludf.DUMMYFUNCTION("""COMPUTED_VALUE"""),303000.0)</f>
        <v>303000</v>
      </c>
      <c r="D360" s="1">
        <f>IFERROR(__xludf.DUMMYFUNCTION("""COMPUTED_VALUE"""),297000.0)</f>
        <v>297000</v>
      </c>
      <c r="E360" s="1">
        <f>IFERROR(__xludf.DUMMYFUNCTION("""COMPUTED_VALUE"""),299000.0)</f>
        <v>299000</v>
      </c>
      <c r="F360" s="1">
        <f>IFERROR(__xludf.DUMMYFUNCTION("""COMPUTED_VALUE"""),111160.0)</f>
        <v>111160</v>
      </c>
    </row>
    <row r="361">
      <c r="A361" s="2">
        <f>IFERROR(__xludf.DUMMYFUNCTION("""COMPUTED_VALUE"""),44650.64583333333)</f>
        <v>44650.64583</v>
      </c>
      <c r="B361" s="1">
        <f>IFERROR(__xludf.DUMMYFUNCTION("""COMPUTED_VALUE"""),302500.0)</f>
        <v>302500</v>
      </c>
      <c r="C361" s="1">
        <f>IFERROR(__xludf.DUMMYFUNCTION("""COMPUTED_VALUE"""),312000.0)</f>
        <v>312000</v>
      </c>
      <c r="D361" s="1">
        <f>IFERROR(__xludf.DUMMYFUNCTION("""COMPUTED_VALUE"""),299500.0)</f>
        <v>299500</v>
      </c>
      <c r="E361" s="1">
        <f>IFERROR(__xludf.DUMMYFUNCTION("""COMPUTED_VALUE"""),309500.0)</f>
        <v>309500</v>
      </c>
      <c r="F361" s="1">
        <f>IFERROR(__xludf.DUMMYFUNCTION("""COMPUTED_VALUE"""),297512.0)</f>
        <v>297512</v>
      </c>
    </row>
    <row r="362">
      <c r="A362" s="2">
        <f>IFERROR(__xludf.DUMMYFUNCTION("""COMPUTED_VALUE"""),44651.64583333333)</f>
        <v>44651.64583</v>
      </c>
      <c r="B362" s="1">
        <f>IFERROR(__xludf.DUMMYFUNCTION("""COMPUTED_VALUE"""),310000.0)</f>
        <v>310000</v>
      </c>
      <c r="C362" s="1">
        <f>IFERROR(__xludf.DUMMYFUNCTION("""COMPUTED_VALUE"""),313500.0)</f>
        <v>313500</v>
      </c>
      <c r="D362" s="1">
        <f>IFERROR(__xludf.DUMMYFUNCTION("""COMPUTED_VALUE"""),307500.0)</f>
        <v>307500</v>
      </c>
      <c r="E362" s="1">
        <f>IFERROR(__xludf.DUMMYFUNCTION("""COMPUTED_VALUE"""),309500.0)</f>
        <v>309500</v>
      </c>
      <c r="F362" s="1">
        <f>IFERROR(__xludf.DUMMYFUNCTION("""COMPUTED_VALUE"""),151625.0)</f>
        <v>151625</v>
      </c>
    </row>
    <row r="363">
      <c r="A363" s="2">
        <f>IFERROR(__xludf.DUMMYFUNCTION("""COMPUTED_VALUE"""),44652.64583333333)</f>
        <v>44652.64583</v>
      </c>
      <c r="B363" s="1">
        <f>IFERROR(__xludf.DUMMYFUNCTION("""COMPUTED_VALUE"""),307500.0)</f>
        <v>307500</v>
      </c>
      <c r="C363" s="1">
        <f>IFERROR(__xludf.DUMMYFUNCTION("""COMPUTED_VALUE"""),329500.0)</f>
        <v>329500</v>
      </c>
      <c r="D363" s="1">
        <f>IFERROR(__xludf.DUMMYFUNCTION("""COMPUTED_VALUE"""),304000.0)</f>
        <v>304000</v>
      </c>
      <c r="E363" s="1">
        <f>IFERROR(__xludf.DUMMYFUNCTION("""COMPUTED_VALUE"""),323000.0)</f>
        <v>323000</v>
      </c>
      <c r="F363" s="1">
        <f>IFERROR(__xludf.DUMMYFUNCTION("""COMPUTED_VALUE"""),715079.0)</f>
        <v>715079</v>
      </c>
    </row>
    <row r="364">
      <c r="A364" s="2">
        <f>IFERROR(__xludf.DUMMYFUNCTION("""COMPUTED_VALUE"""),44655.64583333333)</f>
        <v>44655.64583</v>
      </c>
      <c r="B364" s="1">
        <f>IFERROR(__xludf.DUMMYFUNCTION("""COMPUTED_VALUE"""),333000.0)</f>
        <v>333000</v>
      </c>
      <c r="C364" s="1">
        <f>IFERROR(__xludf.DUMMYFUNCTION("""COMPUTED_VALUE"""),334500.0)</f>
        <v>334500</v>
      </c>
      <c r="D364" s="1">
        <f>IFERROR(__xludf.DUMMYFUNCTION("""COMPUTED_VALUE"""),308500.0)</f>
        <v>308500</v>
      </c>
      <c r="E364" s="1">
        <f>IFERROR(__xludf.DUMMYFUNCTION("""COMPUTED_VALUE"""),313500.0)</f>
        <v>313500</v>
      </c>
      <c r="F364" s="1">
        <f>IFERROR(__xludf.DUMMYFUNCTION("""COMPUTED_VALUE"""),561925.0)</f>
        <v>561925</v>
      </c>
    </row>
    <row r="365">
      <c r="A365" s="2">
        <f>IFERROR(__xludf.DUMMYFUNCTION("""COMPUTED_VALUE"""),44656.64583333333)</f>
        <v>44656.64583</v>
      </c>
      <c r="B365" s="1">
        <f>IFERROR(__xludf.DUMMYFUNCTION("""COMPUTED_VALUE"""),313500.0)</f>
        <v>313500</v>
      </c>
      <c r="C365" s="1">
        <f>IFERROR(__xludf.DUMMYFUNCTION("""COMPUTED_VALUE"""),317500.0)</f>
        <v>317500</v>
      </c>
      <c r="D365" s="1">
        <f>IFERROR(__xludf.DUMMYFUNCTION("""COMPUTED_VALUE"""),306500.0)</f>
        <v>306500</v>
      </c>
      <c r="E365" s="1">
        <f>IFERROR(__xludf.DUMMYFUNCTION("""COMPUTED_VALUE"""),311500.0)</f>
        <v>311500</v>
      </c>
      <c r="F365" s="1">
        <f>IFERROR(__xludf.DUMMYFUNCTION("""COMPUTED_VALUE"""),182959.0)</f>
        <v>182959</v>
      </c>
    </row>
    <row r="366">
      <c r="A366" s="2">
        <f>IFERROR(__xludf.DUMMYFUNCTION("""COMPUTED_VALUE"""),44657.64583333333)</f>
        <v>44657.64583</v>
      </c>
      <c r="B366" s="1">
        <f>IFERROR(__xludf.DUMMYFUNCTION("""COMPUTED_VALUE"""),308000.0)</f>
        <v>308000</v>
      </c>
      <c r="C366" s="1">
        <f>IFERROR(__xludf.DUMMYFUNCTION("""COMPUTED_VALUE"""),311000.0)</f>
        <v>311000</v>
      </c>
      <c r="D366" s="1">
        <f>IFERROR(__xludf.DUMMYFUNCTION("""COMPUTED_VALUE"""),299000.0)</f>
        <v>299000</v>
      </c>
      <c r="E366" s="1">
        <f>IFERROR(__xludf.DUMMYFUNCTION("""COMPUTED_VALUE"""),300000.0)</f>
        <v>300000</v>
      </c>
      <c r="F366" s="1">
        <f>IFERROR(__xludf.DUMMYFUNCTION("""COMPUTED_VALUE"""),266799.0)</f>
        <v>266799</v>
      </c>
    </row>
    <row r="367">
      <c r="A367" s="2">
        <f>IFERROR(__xludf.DUMMYFUNCTION("""COMPUTED_VALUE"""),44658.64583333333)</f>
        <v>44658.64583</v>
      </c>
      <c r="B367" s="1">
        <f>IFERROR(__xludf.DUMMYFUNCTION("""COMPUTED_VALUE"""),295000.0)</f>
        <v>295000</v>
      </c>
      <c r="C367" s="1">
        <f>IFERROR(__xludf.DUMMYFUNCTION("""COMPUTED_VALUE"""),303500.0)</f>
        <v>303500</v>
      </c>
      <c r="D367" s="1">
        <f>IFERROR(__xludf.DUMMYFUNCTION("""COMPUTED_VALUE"""),289500.0)</f>
        <v>289500</v>
      </c>
      <c r="E367" s="1">
        <f>IFERROR(__xludf.DUMMYFUNCTION("""COMPUTED_VALUE"""),290000.0)</f>
        <v>290000</v>
      </c>
      <c r="F367" s="1">
        <f>IFERROR(__xludf.DUMMYFUNCTION("""COMPUTED_VALUE"""),270975.0)</f>
        <v>270975</v>
      </c>
    </row>
    <row r="368">
      <c r="A368" s="2">
        <f>IFERROR(__xludf.DUMMYFUNCTION("""COMPUTED_VALUE"""),44659.64583333333)</f>
        <v>44659.64583</v>
      </c>
      <c r="B368" s="1">
        <f>IFERROR(__xludf.DUMMYFUNCTION("""COMPUTED_VALUE"""),293500.0)</f>
        <v>293500</v>
      </c>
      <c r="C368" s="1">
        <f>IFERROR(__xludf.DUMMYFUNCTION("""COMPUTED_VALUE"""),296500.0)</f>
        <v>296500</v>
      </c>
      <c r="D368" s="1">
        <f>IFERROR(__xludf.DUMMYFUNCTION("""COMPUTED_VALUE"""),282000.0)</f>
        <v>282000</v>
      </c>
      <c r="E368" s="1">
        <f>IFERROR(__xludf.DUMMYFUNCTION("""COMPUTED_VALUE"""),283500.0)</f>
        <v>283500</v>
      </c>
      <c r="F368" s="1">
        <f>IFERROR(__xludf.DUMMYFUNCTION("""COMPUTED_VALUE"""),274873.0)</f>
        <v>274873</v>
      </c>
    </row>
    <row r="369">
      <c r="A369" s="2">
        <f>IFERROR(__xludf.DUMMYFUNCTION("""COMPUTED_VALUE"""),44662.64583333333)</f>
        <v>44662.64583</v>
      </c>
      <c r="B369" s="1">
        <f>IFERROR(__xludf.DUMMYFUNCTION("""COMPUTED_VALUE"""),286500.0)</f>
        <v>286500</v>
      </c>
      <c r="C369" s="1">
        <f>IFERROR(__xludf.DUMMYFUNCTION("""COMPUTED_VALUE"""),295000.0)</f>
        <v>295000</v>
      </c>
      <c r="D369" s="1">
        <f>IFERROR(__xludf.DUMMYFUNCTION("""COMPUTED_VALUE"""),281000.0)</f>
        <v>281000</v>
      </c>
      <c r="E369" s="1">
        <f>IFERROR(__xludf.DUMMYFUNCTION("""COMPUTED_VALUE"""),282000.0)</f>
        <v>282000</v>
      </c>
      <c r="F369" s="1">
        <f>IFERROR(__xludf.DUMMYFUNCTION("""COMPUTED_VALUE"""),258351.0)</f>
        <v>258351</v>
      </c>
    </row>
    <row r="370">
      <c r="A370" s="2">
        <f>IFERROR(__xludf.DUMMYFUNCTION("""COMPUTED_VALUE"""),44663.64583333333)</f>
        <v>44663.64583</v>
      </c>
      <c r="B370" s="1">
        <f>IFERROR(__xludf.DUMMYFUNCTION("""COMPUTED_VALUE"""),279000.0)</f>
        <v>279000</v>
      </c>
      <c r="C370" s="1">
        <f>IFERROR(__xludf.DUMMYFUNCTION("""COMPUTED_VALUE"""),285000.0)</f>
        <v>285000</v>
      </c>
      <c r="D370" s="1">
        <f>IFERROR(__xludf.DUMMYFUNCTION("""COMPUTED_VALUE"""),276500.0)</f>
        <v>276500</v>
      </c>
      <c r="E370" s="1">
        <f>IFERROR(__xludf.DUMMYFUNCTION("""COMPUTED_VALUE"""),283500.0)</f>
        <v>283500</v>
      </c>
      <c r="F370" s="1">
        <f>IFERROR(__xludf.DUMMYFUNCTION("""COMPUTED_VALUE"""),181292.0)</f>
        <v>181292</v>
      </c>
    </row>
    <row r="371">
      <c r="A371" s="2">
        <f>IFERROR(__xludf.DUMMYFUNCTION("""COMPUTED_VALUE"""),44664.64583333333)</f>
        <v>44664.64583</v>
      </c>
      <c r="B371" s="1">
        <f>IFERROR(__xludf.DUMMYFUNCTION("""COMPUTED_VALUE"""),287000.0)</f>
        <v>287000</v>
      </c>
      <c r="C371" s="1">
        <f>IFERROR(__xludf.DUMMYFUNCTION("""COMPUTED_VALUE"""),302500.0)</f>
        <v>302500</v>
      </c>
      <c r="D371" s="1">
        <f>IFERROR(__xludf.DUMMYFUNCTION("""COMPUTED_VALUE"""),286000.0)</f>
        <v>286000</v>
      </c>
      <c r="E371" s="1">
        <f>IFERROR(__xludf.DUMMYFUNCTION("""COMPUTED_VALUE"""),301500.0)</f>
        <v>301500</v>
      </c>
      <c r="F371" s="1">
        <f>IFERROR(__xludf.DUMMYFUNCTION("""COMPUTED_VALUE"""),320345.0)</f>
        <v>320345</v>
      </c>
    </row>
    <row r="372">
      <c r="A372" s="2">
        <f>IFERROR(__xludf.DUMMYFUNCTION("""COMPUTED_VALUE"""),44665.64583333333)</f>
        <v>44665.64583</v>
      </c>
      <c r="B372" s="1">
        <f>IFERROR(__xludf.DUMMYFUNCTION("""COMPUTED_VALUE"""),299000.0)</f>
        <v>299000</v>
      </c>
      <c r="C372" s="1">
        <f>IFERROR(__xludf.DUMMYFUNCTION("""COMPUTED_VALUE"""),299500.0)</f>
        <v>299500</v>
      </c>
      <c r="D372" s="1">
        <f>IFERROR(__xludf.DUMMYFUNCTION("""COMPUTED_VALUE"""),292000.0)</f>
        <v>292000</v>
      </c>
      <c r="E372" s="1">
        <f>IFERROR(__xludf.DUMMYFUNCTION("""COMPUTED_VALUE"""),297000.0)</f>
        <v>297000</v>
      </c>
      <c r="F372" s="1">
        <f>IFERROR(__xludf.DUMMYFUNCTION("""COMPUTED_VALUE"""),194491.0)</f>
        <v>194491</v>
      </c>
    </row>
    <row r="373">
      <c r="A373" s="2">
        <f>IFERROR(__xludf.DUMMYFUNCTION("""COMPUTED_VALUE"""),44666.64583333333)</f>
        <v>44666.64583</v>
      </c>
      <c r="B373" s="1">
        <f>IFERROR(__xludf.DUMMYFUNCTION("""COMPUTED_VALUE"""),294000.0)</f>
        <v>294000</v>
      </c>
      <c r="C373" s="1">
        <f>IFERROR(__xludf.DUMMYFUNCTION("""COMPUTED_VALUE"""),300000.0)</f>
        <v>300000</v>
      </c>
      <c r="D373" s="1">
        <f>IFERROR(__xludf.DUMMYFUNCTION("""COMPUTED_VALUE"""),287500.0)</f>
        <v>287500</v>
      </c>
      <c r="E373" s="1">
        <f>IFERROR(__xludf.DUMMYFUNCTION("""COMPUTED_VALUE"""),294000.0)</f>
        <v>294000</v>
      </c>
      <c r="F373" s="1">
        <f>IFERROR(__xludf.DUMMYFUNCTION("""COMPUTED_VALUE"""),126475.0)</f>
        <v>126475</v>
      </c>
    </row>
    <row r="374">
      <c r="A374" s="2">
        <f>IFERROR(__xludf.DUMMYFUNCTION("""COMPUTED_VALUE"""),44669.64583333333)</f>
        <v>44669.64583</v>
      </c>
      <c r="B374" s="1">
        <f>IFERROR(__xludf.DUMMYFUNCTION("""COMPUTED_VALUE"""),293500.0)</f>
        <v>293500</v>
      </c>
      <c r="C374" s="1">
        <f>IFERROR(__xludf.DUMMYFUNCTION("""COMPUTED_VALUE"""),293500.0)</f>
        <v>293500</v>
      </c>
      <c r="D374" s="1">
        <f>IFERROR(__xludf.DUMMYFUNCTION("""COMPUTED_VALUE"""),279000.0)</f>
        <v>279000</v>
      </c>
      <c r="E374" s="1">
        <f>IFERROR(__xludf.DUMMYFUNCTION("""COMPUTED_VALUE"""),279500.0)</f>
        <v>279500</v>
      </c>
      <c r="F374" s="1">
        <f>IFERROR(__xludf.DUMMYFUNCTION("""COMPUTED_VALUE"""),267792.0)</f>
        <v>267792</v>
      </c>
    </row>
    <row r="375">
      <c r="A375" s="2">
        <f>IFERROR(__xludf.DUMMYFUNCTION("""COMPUTED_VALUE"""),44670.64583333333)</f>
        <v>44670.64583</v>
      </c>
      <c r="B375" s="1">
        <f>IFERROR(__xludf.DUMMYFUNCTION("""COMPUTED_VALUE"""),280500.0)</f>
        <v>280500</v>
      </c>
      <c r="C375" s="1">
        <f>IFERROR(__xludf.DUMMYFUNCTION("""COMPUTED_VALUE"""),283500.0)</f>
        <v>283500</v>
      </c>
      <c r="D375" s="1">
        <f>IFERROR(__xludf.DUMMYFUNCTION("""COMPUTED_VALUE"""),279000.0)</f>
        <v>279000</v>
      </c>
      <c r="E375" s="1">
        <f>IFERROR(__xludf.DUMMYFUNCTION("""COMPUTED_VALUE"""),280000.0)</f>
        <v>280000</v>
      </c>
      <c r="F375" s="1">
        <f>IFERROR(__xludf.DUMMYFUNCTION("""COMPUTED_VALUE"""),121423.0)</f>
        <v>121423</v>
      </c>
    </row>
    <row r="376">
      <c r="A376" s="2">
        <f>IFERROR(__xludf.DUMMYFUNCTION("""COMPUTED_VALUE"""),44671.64583333333)</f>
        <v>44671.64583</v>
      </c>
      <c r="B376" s="1">
        <f>IFERROR(__xludf.DUMMYFUNCTION("""COMPUTED_VALUE"""),281500.0)</f>
        <v>281500</v>
      </c>
      <c r="C376" s="1">
        <f>IFERROR(__xludf.DUMMYFUNCTION("""COMPUTED_VALUE"""),281500.0)</f>
        <v>281500</v>
      </c>
      <c r="D376" s="1">
        <f>IFERROR(__xludf.DUMMYFUNCTION("""COMPUTED_VALUE"""),263500.0)</f>
        <v>263500</v>
      </c>
      <c r="E376" s="1">
        <f>IFERROR(__xludf.DUMMYFUNCTION("""COMPUTED_VALUE"""),264000.0)</f>
        <v>264000</v>
      </c>
      <c r="F376" s="1">
        <f>IFERROR(__xludf.DUMMYFUNCTION("""COMPUTED_VALUE"""),469129.0)</f>
        <v>469129</v>
      </c>
    </row>
    <row r="377">
      <c r="A377" s="2">
        <f>IFERROR(__xludf.DUMMYFUNCTION("""COMPUTED_VALUE"""),44672.64583333333)</f>
        <v>44672.64583</v>
      </c>
      <c r="B377" s="1">
        <f>IFERROR(__xludf.DUMMYFUNCTION("""COMPUTED_VALUE"""),263000.0)</f>
        <v>263000</v>
      </c>
      <c r="C377" s="1">
        <f>IFERROR(__xludf.DUMMYFUNCTION("""COMPUTED_VALUE"""),267000.0)</f>
        <v>267000</v>
      </c>
      <c r="D377" s="1">
        <f>IFERROR(__xludf.DUMMYFUNCTION("""COMPUTED_VALUE"""),257500.0)</f>
        <v>257500</v>
      </c>
      <c r="E377" s="1">
        <f>IFERROR(__xludf.DUMMYFUNCTION("""COMPUTED_VALUE"""),261000.0)</f>
        <v>261000</v>
      </c>
      <c r="F377" s="1">
        <f>IFERROR(__xludf.DUMMYFUNCTION("""COMPUTED_VALUE"""),235355.0)</f>
        <v>235355</v>
      </c>
    </row>
    <row r="378">
      <c r="A378" s="2">
        <f>IFERROR(__xludf.DUMMYFUNCTION("""COMPUTED_VALUE"""),44673.64583333333)</f>
        <v>44673.64583</v>
      </c>
      <c r="B378" s="1">
        <f>IFERROR(__xludf.DUMMYFUNCTION("""COMPUTED_VALUE"""),260000.0)</f>
        <v>260000</v>
      </c>
      <c r="C378" s="1">
        <f>IFERROR(__xludf.DUMMYFUNCTION("""COMPUTED_VALUE"""),260000.0)</f>
        <v>260000</v>
      </c>
      <c r="D378" s="1">
        <f>IFERROR(__xludf.DUMMYFUNCTION("""COMPUTED_VALUE"""),253500.0)</f>
        <v>253500</v>
      </c>
      <c r="E378" s="1">
        <f>IFERROR(__xludf.DUMMYFUNCTION("""COMPUTED_VALUE"""),254500.0)</f>
        <v>254500</v>
      </c>
      <c r="F378" s="1">
        <f>IFERROR(__xludf.DUMMYFUNCTION("""COMPUTED_VALUE"""),222681.0)</f>
        <v>222681</v>
      </c>
    </row>
    <row r="379">
      <c r="A379" s="2">
        <f>IFERROR(__xludf.DUMMYFUNCTION("""COMPUTED_VALUE"""),44676.64583333333)</f>
        <v>44676.64583</v>
      </c>
      <c r="B379" s="1">
        <f>IFERROR(__xludf.DUMMYFUNCTION("""COMPUTED_VALUE"""),248500.0)</f>
        <v>248500</v>
      </c>
      <c r="C379" s="1">
        <f>IFERROR(__xludf.DUMMYFUNCTION("""COMPUTED_VALUE"""),257000.0)</f>
        <v>257000</v>
      </c>
      <c r="D379" s="1">
        <f>IFERROR(__xludf.DUMMYFUNCTION("""COMPUTED_VALUE"""),246500.0)</f>
        <v>246500</v>
      </c>
      <c r="E379" s="1">
        <f>IFERROR(__xludf.DUMMYFUNCTION("""COMPUTED_VALUE"""),250500.0)</f>
        <v>250500</v>
      </c>
      <c r="F379" s="1">
        <f>IFERROR(__xludf.DUMMYFUNCTION("""COMPUTED_VALUE"""),168202.0)</f>
        <v>168202</v>
      </c>
    </row>
    <row r="380">
      <c r="A380" s="2">
        <f>IFERROR(__xludf.DUMMYFUNCTION("""COMPUTED_VALUE"""),44677.64583333333)</f>
        <v>44677.64583</v>
      </c>
      <c r="B380" s="1">
        <f>IFERROR(__xludf.DUMMYFUNCTION("""COMPUTED_VALUE"""),253000.0)</f>
        <v>253000</v>
      </c>
      <c r="C380" s="1">
        <f>IFERROR(__xludf.DUMMYFUNCTION("""COMPUTED_VALUE"""),264000.0)</f>
        <v>264000</v>
      </c>
      <c r="D380" s="1">
        <f>IFERROR(__xludf.DUMMYFUNCTION("""COMPUTED_VALUE"""),253000.0)</f>
        <v>253000</v>
      </c>
      <c r="E380" s="1">
        <f>IFERROR(__xludf.DUMMYFUNCTION("""COMPUTED_VALUE"""),260500.0)</f>
        <v>260500</v>
      </c>
      <c r="F380" s="1">
        <f>IFERROR(__xludf.DUMMYFUNCTION("""COMPUTED_VALUE"""),252790.0)</f>
        <v>252790</v>
      </c>
    </row>
    <row r="381">
      <c r="A381" s="2">
        <f>IFERROR(__xludf.DUMMYFUNCTION("""COMPUTED_VALUE"""),44678.64583333333)</f>
        <v>44678.64583</v>
      </c>
      <c r="B381" s="1">
        <f>IFERROR(__xludf.DUMMYFUNCTION("""COMPUTED_VALUE"""),253500.0)</f>
        <v>253500</v>
      </c>
      <c r="C381" s="1">
        <f>IFERROR(__xludf.DUMMYFUNCTION("""COMPUTED_VALUE"""),264000.0)</f>
        <v>264000</v>
      </c>
      <c r="D381" s="1">
        <f>IFERROR(__xludf.DUMMYFUNCTION("""COMPUTED_VALUE"""),251000.0)</f>
        <v>251000</v>
      </c>
      <c r="E381" s="1">
        <f>IFERROR(__xludf.DUMMYFUNCTION("""COMPUTED_VALUE"""),260500.0)</f>
        <v>260500</v>
      </c>
      <c r="F381" s="1">
        <f>IFERROR(__xludf.DUMMYFUNCTION("""COMPUTED_VALUE"""),256788.0)</f>
        <v>256788</v>
      </c>
    </row>
    <row r="382">
      <c r="A382" s="2">
        <f>IFERROR(__xludf.DUMMYFUNCTION("""COMPUTED_VALUE"""),44679.64583333333)</f>
        <v>44679.64583</v>
      </c>
      <c r="B382" s="1">
        <f>IFERROR(__xludf.DUMMYFUNCTION("""COMPUTED_VALUE"""),263000.0)</f>
        <v>263000</v>
      </c>
      <c r="C382" s="1">
        <f>IFERROR(__xludf.DUMMYFUNCTION("""COMPUTED_VALUE"""),263500.0)</f>
        <v>263500</v>
      </c>
      <c r="D382" s="1">
        <f>IFERROR(__xludf.DUMMYFUNCTION("""COMPUTED_VALUE"""),256000.0)</f>
        <v>256000</v>
      </c>
      <c r="E382" s="1">
        <f>IFERROR(__xludf.DUMMYFUNCTION("""COMPUTED_VALUE"""),259000.0)</f>
        <v>259000</v>
      </c>
      <c r="F382" s="1">
        <f>IFERROR(__xludf.DUMMYFUNCTION("""COMPUTED_VALUE"""),149230.0)</f>
        <v>149230</v>
      </c>
    </row>
    <row r="383">
      <c r="A383" s="2">
        <f>IFERROR(__xludf.DUMMYFUNCTION("""COMPUTED_VALUE"""),44680.64583333333)</f>
        <v>44680.64583</v>
      </c>
      <c r="B383" s="1">
        <f>IFERROR(__xludf.DUMMYFUNCTION("""COMPUTED_VALUE"""),259500.0)</f>
        <v>259500</v>
      </c>
      <c r="C383" s="1">
        <f>IFERROR(__xludf.DUMMYFUNCTION("""COMPUTED_VALUE"""),260500.0)</f>
        <v>260500</v>
      </c>
      <c r="D383" s="1">
        <f>IFERROR(__xludf.DUMMYFUNCTION("""COMPUTED_VALUE"""),251000.0)</f>
        <v>251000</v>
      </c>
      <c r="E383" s="1">
        <f>IFERROR(__xludf.DUMMYFUNCTION("""COMPUTED_VALUE"""),251500.0)</f>
        <v>251500</v>
      </c>
      <c r="F383" s="1">
        <f>IFERROR(__xludf.DUMMYFUNCTION("""COMPUTED_VALUE"""),224108.0)</f>
        <v>224108</v>
      </c>
    </row>
    <row r="384">
      <c r="A384" s="2">
        <f>IFERROR(__xludf.DUMMYFUNCTION("""COMPUTED_VALUE"""),44683.64583333333)</f>
        <v>44683.64583</v>
      </c>
      <c r="B384" s="1">
        <f>IFERROR(__xludf.DUMMYFUNCTION("""COMPUTED_VALUE"""),247500.0)</f>
        <v>247500</v>
      </c>
      <c r="C384" s="1">
        <f>IFERROR(__xludf.DUMMYFUNCTION("""COMPUTED_VALUE"""),253500.0)</f>
        <v>253500</v>
      </c>
      <c r="D384" s="1">
        <f>IFERROR(__xludf.DUMMYFUNCTION("""COMPUTED_VALUE"""),244500.0)</f>
        <v>244500</v>
      </c>
      <c r="E384" s="1">
        <f>IFERROR(__xludf.DUMMYFUNCTION("""COMPUTED_VALUE"""),252500.0)</f>
        <v>252500</v>
      </c>
      <c r="F384" s="1">
        <f>IFERROR(__xludf.DUMMYFUNCTION("""COMPUTED_VALUE"""),146391.0)</f>
        <v>146391</v>
      </c>
    </row>
    <row r="385">
      <c r="A385" s="2">
        <f>IFERROR(__xludf.DUMMYFUNCTION("""COMPUTED_VALUE"""),44684.64583333333)</f>
        <v>44684.64583</v>
      </c>
      <c r="B385" s="1">
        <f>IFERROR(__xludf.DUMMYFUNCTION("""COMPUTED_VALUE"""),253500.0)</f>
        <v>253500</v>
      </c>
      <c r="C385" s="1">
        <f>IFERROR(__xludf.DUMMYFUNCTION("""COMPUTED_VALUE"""),257000.0)</f>
        <v>257000</v>
      </c>
      <c r="D385" s="1">
        <f>IFERROR(__xludf.DUMMYFUNCTION("""COMPUTED_VALUE"""),251500.0)</f>
        <v>251500</v>
      </c>
      <c r="E385" s="1">
        <f>IFERROR(__xludf.DUMMYFUNCTION("""COMPUTED_VALUE"""),253500.0)</f>
        <v>253500</v>
      </c>
      <c r="F385" s="1">
        <f>IFERROR(__xludf.DUMMYFUNCTION("""COMPUTED_VALUE"""),154984.0)</f>
        <v>154984</v>
      </c>
    </row>
    <row r="386">
      <c r="A386" s="2">
        <f>IFERROR(__xludf.DUMMYFUNCTION("""COMPUTED_VALUE"""),44685.64583333333)</f>
        <v>44685.64583</v>
      </c>
      <c r="B386" s="1">
        <f>IFERROR(__xludf.DUMMYFUNCTION("""COMPUTED_VALUE"""),255000.0)</f>
        <v>255000</v>
      </c>
      <c r="C386" s="1">
        <f>IFERROR(__xludf.DUMMYFUNCTION("""COMPUTED_VALUE"""),256000.0)</f>
        <v>256000</v>
      </c>
      <c r="D386" s="1">
        <f>IFERROR(__xludf.DUMMYFUNCTION("""COMPUTED_VALUE"""),245000.0)</f>
        <v>245000</v>
      </c>
      <c r="E386" s="1">
        <f>IFERROR(__xludf.DUMMYFUNCTION("""COMPUTED_VALUE"""),247000.0)</f>
        <v>247000</v>
      </c>
      <c r="F386" s="1">
        <f>IFERROR(__xludf.DUMMYFUNCTION("""COMPUTED_VALUE"""),273895.0)</f>
        <v>273895</v>
      </c>
    </row>
    <row r="387">
      <c r="A387" s="2">
        <f>IFERROR(__xludf.DUMMYFUNCTION("""COMPUTED_VALUE"""),44687.64583333333)</f>
        <v>44687.64583</v>
      </c>
      <c r="B387" s="1">
        <f>IFERROR(__xludf.DUMMYFUNCTION("""COMPUTED_VALUE"""),245000.0)</f>
        <v>245000</v>
      </c>
      <c r="C387" s="1">
        <f>IFERROR(__xludf.DUMMYFUNCTION("""COMPUTED_VALUE"""),249000.0)</f>
        <v>249000</v>
      </c>
      <c r="D387" s="1">
        <f>IFERROR(__xludf.DUMMYFUNCTION("""COMPUTED_VALUE"""),240000.0)</f>
        <v>240000</v>
      </c>
      <c r="E387" s="1">
        <f>IFERROR(__xludf.DUMMYFUNCTION("""COMPUTED_VALUE"""),241000.0)</f>
        <v>241000</v>
      </c>
      <c r="F387" s="1">
        <f>IFERROR(__xludf.DUMMYFUNCTION("""COMPUTED_VALUE"""),198883.0)</f>
        <v>198883</v>
      </c>
    </row>
    <row r="388">
      <c r="A388" s="2">
        <f>IFERROR(__xludf.DUMMYFUNCTION("""COMPUTED_VALUE"""),44690.64583333333)</f>
        <v>44690.64583</v>
      </c>
      <c r="B388" s="1">
        <f>IFERROR(__xludf.DUMMYFUNCTION("""COMPUTED_VALUE"""),238000.0)</f>
        <v>238000</v>
      </c>
      <c r="C388" s="1">
        <f>IFERROR(__xludf.DUMMYFUNCTION("""COMPUTED_VALUE"""),240000.0)</f>
        <v>240000</v>
      </c>
      <c r="D388" s="1">
        <f>IFERROR(__xludf.DUMMYFUNCTION("""COMPUTED_VALUE"""),233500.0)</f>
        <v>233500</v>
      </c>
      <c r="E388" s="1">
        <f>IFERROR(__xludf.DUMMYFUNCTION("""COMPUTED_VALUE"""),235500.0)</f>
        <v>235500</v>
      </c>
      <c r="F388" s="1">
        <f>IFERROR(__xludf.DUMMYFUNCTION("""COMPUTED_VALUE"""),184982.0)</f>
        <v>184982</v>
      </c>
    </row>
    <row r="389">
      <c r="A389" s="2">
        <f>IFERROR(__xludf.DUMMYFUNCTION("""COMPUTED_VALUE"""),44691.64583333333)</f>
        <v>44691.64583</v>
      </c>
      <c r="B389" s="1">
        <f>IFERROR(__xludf.DUMMYFUNCTION("""COMPUTED_VALUE"""),229500.0)</f>
        <v>229500</v>
      </c>
      <c r="C389" s="1">
        <f>IFERROR(__xludf.DUMMYFUNCTION("""COMPUTED_VALUE"""),233000.0)</f>
        <v>233000</v>
      </c>
      <c r="D389" s="1">
        <f>IFERROR(__xludf.DUMMYFUNCTION("""COMPUTED_VALUE"""),219000.0)</f>
        <v>219000</v>
      </c>
      <c r="E389" s="1">
        <f>IFERROR(__xludf.DUMMYFUNCTION("""COMPUTED_VALUE"""),230500.0)</f>
        <v>230500</v>
      </c>
      <c r="F389" s="1">
        <f>IFERROR(__xludf.DUMMYFUNCTION("""COMPUTED_VALUE"""),350101.0)</f>
        <v>350101</v>
      </c>
    </row>
    <row r="390">
      <c r="A390" s="2">
        <f>IFERROR(__xludf.DUMMYFUNCTION("""COMPUTED_VALUE"""),44692.64583333333)</f>
        <v>44692.64583</v>
      </c>
      <c r="B390" s="1">
        <f>IFERROR(__xludf.DUMMYFUNCTION("""COMPUTED_VALUE"""),230000.0)</f>
        <v>230000</v>
      </c>
      <c r="C390" s="1">
        <f>IFERROR(__xludf.DUMMYFUNCTION("""COMPUTED_VALUE"""),234000.0)</f>
        <v>234000</v>
      </c>
      <c r="D390" s="1">
        <f>IFERROR(__xludf.DUMMYFUNCTION("""COMPUTED_VALUE"""),226000.0)</f>
        <v>226000</v>
      </c>
      <c r="E390" s="1">
        <f>IFERROR(__xludf.DUMMYFUNCTION("""COMPUTED_VALUE"""),228000.0)</f>
        <v>228000</v>
      </c>
      <c r="F390" s="1">
        <f>IFERROR(__xludf.DUMMYFUNCTION("""COMPUTED_VALUE"""),172713.0)</f>
        <v>172713</v>
      </c>
    </row>
    <row r="391">
      <c r="A391" s="2">
        <f>IFERROR(__xludf.DUMMYFUNCTION("""COMPUTED_VALUE"""),44693.64583333333)</f>
        <v>44693.64583</v>
      </c>
      <c r="B391" s="1">
        <f>IFERROR(__xludf.DUMMYFUNCTION("""COMPUTED_VALUE"""),221500.0)</f>
        <v>221500</v>
      </c>
      <c r="C391" s="1">
        <f>IFERROR(__xludf.DUMMYFUNCTION("""COMPUTED_VALUE"""),225000.0)</f>
        <v>225000</v>
      </c>
      <c r="D391" s="1">
        <f>IFERROR(__xludf.DUMMYFUNCTION("""COMPUTED_VALUE"""),211500.0)</f>
        <v>211500</v>
      </c>
      <c r="E391" s="1">
        <f>IFERROR(__xludf.DUMMYFUNCTION("""COMPUTED_VALUE"""),213000.0)</f>
        <v>213000</v>
      </c>
      <c r="F391" s="1">
        <f>IFERROR(__xludf.DUMMYFUNCTION("""COMPUTED_VALUE"""),405107.0)</f>
        <v>405107</v>
      </c>
    </row>
    <row r="392">
      <c r="A392" s="2">
        <f>IFERROR(__xludf.DUMMYFUNCTION("""COMPUTED_VALUE"""),44694.64583333333)</f>
        <v>44694.64583</v>
      </c>
      <c r="B392" s="1">
        <f>IFERROR(__xludf.DUMMYFUNCTION("""COMPUTED_VALUE"""),213000.0)</f>
        <v>213000</v>
      </c>
      <c r="C392" s="1">
        <f>IFERROR(__xludf.DUMMYFUNCTION("""COMPUTED_VALUE"""),218000.0)</f>
        <v>218000</v>
      </c>
      <c r="D392" s="1">
        <f>IFERROR(__xludf.DUMMYFUNCTION("""COMPUTED_VALUE"""),211500.0)</f>
        <v>211500</v>
      </c>
      <c r="E392" s="1">
        <f>IFERROR(__xludf.DUMMYFUNCTION("""COMPUTED_VALUE"""),215000.0)</f>
        <v>215000</v>
      </c>
      <c r="F392" s="1">
        <f>IFERROR(__xludf.DUMMYFUNCTION("""COMPUTED_VALUE"""),246632.0)</f>
        <v>246632</v>
      </c>
    </row>
    <row r="393">
      <c r="A393" s="2">
        <f>IFERROR(__xludf.DUMMYFUNCTION("""COMPUTED_VALUE"""),44697.64583333333)</f>
        <v>44697.64583</v>
      </c>
      <c r="B393" s="1">
        <f>IFERROR(__xludf.DUMMYFUNCTION("""COMPUTED_VALUE"""),216500.0)</f>
        <v>216500</v>
      </c>
      <c r="C393" s="1">
        <f>IFERROR(__xludf.DUMMYFUNCTION("""COMPUTED_VALUE"""),222000.0)</f>
        <v>222000</v>
      </c>
      <c r="D393" s="1">
        <f>IFERROR(__xludf.DUMMYFUNCTION("""COMPUTED_VALUE"""),213000.0)</f>
        <v>213000</v>
      </c>
      <c r="E393" s="1">
        <f>IFERROR(__xludf.DUMMYFUNCTION("""COMPUTED_VALUE"""),215500.0)</f>
        <v>215500</v>
      </c>
      <c r="F393" s="1">
        <f>IFERROR(__xludf.DUMMYFUNCTION("""COMPUTED_VALUE"""),185060.0)</f>
        <v>185060</v>
      </c>
    </row>
    <row r="394">
      <c r="A394" s="2">
        <f>IFERROR(__xludf.DUMMYFUNCTION("""COMPUTED_VALUE"""),44698.64583333333)</f>
        <v>44698.64583</v>
      </c>
      <c r="B394" s="1">
        <f>IFERROR(__xludf.DUMMYFUNCTION("""COMPUTED_VALUE"""),215000.0)</f>
        <v>215000</v>
      </c>
      <c r="C394" s="1">
        <f>IFERROR(__xludf.DUMMYFUNCTION("""COMPUTED_VALUE"""),222000.0)</f>
        <v>222000</v>
      </c>
      <c r="D394" s="1">
        <f>IFERROR(__xludf.DUMMYFUNCTION("""COMPUTED_VALUE"""),215000.0)</f>
        <v>215000</v>
      </c>
      <c r="E394" s="1">
        <f>IFERROR(__xludf.DUMMYFUNCTION("""COMPUTED_VALUE"""),219000.0)</f>
        <v>219000</v>
      </c>
      <c r="F394" s="1">
        <f>IFERROR(__xludf.DUMMYFUNCTION("""COMPUTED_VALUE"""),131418.0)</f>
        <v>131418</v>
      </c>
    </row>
    <row r="395">
      <c r="A395" s="2">
        <f>IFERROR(__xludf.DUMMYFUNCTION("""COMPUTED_VALUE"""),44699.64583333333)</f>
        <v>44699.64583</v>
      </c>
      <c r="B395" s="1">
        <f>IFERROR(__xludf.DUMMYFUNCTION("""COMPUTED_VALUE"""),222500.0)</f>
        <v>222500</v>
      </c>
      <c r="C395" s="1">
        <f>IFERROR(__xludf.DUMMYFUNCTION("""COMPUTED_VALUE"""),226500.0)</f>
        <v>226500</v>
      </c>
      <c r="D395" s="1">
        <f>IFERROR(__xludf.DUMMYFUNCTION("""COMPUTED_VALUE"""),219500.0)</f>
        <v>219500</v>
      </c>
      <c r="E395" s="1">
        <f>IFERROR(__xludf.DUMMYFUNCTION("""COMPUTED_VALUE"""),220000.0)</f>
        <v>220000</v>
      </c>
      <c r="F395" s="1">
        <f>IFERROR(__xludf.DUMMYFUNCTION("""COMPUTED_VALUE"""),206231.0)</f>
        <v>206231</v>
      </c>
    </row>
    <row r="396">
      <c r="A396" s="2">
        <f>IFERROR(__xludf.DUMMYFUNCTION("""COMPUTED_VALUE"""),44700.64583333333)</f>
        <v>44700.64583</v>
      </c>
      <c r="B396" s="1">
        <f>IFERROR(__xludf.DUMMYFUNCTION("""COMPUTED_VALUE"""),212000.0)</f>
        <v>212000</v>
      </c>
      <c r="C396" s="1">
        <f>IFERROR(__xludf.DUMMYFUNCTION("""COMPUTED_VALUE"""),221500.0)</f>
        <v>221500</v>
      </c>
      <c r="D396" s="1">
        <f>IFERROR(__xludf.DUMMYFUNCTION("""COMPUTED_VALUE"""),212000.0)</f>
        <v>212000</v>
      </c>
      <c r="E396" s="1">
        <f>IFERROR(__xludf.DUMMYFUNCTION("""COMPUTED_VALUE"""),218500.0)</f>
        <v>218500</v>
      </c>
      <c r="F396" s="1">
        <f>IFERROR(__xludf.DUMMYFUNCTION("""COMPUTED_VALUE"""),145862.0)</f>
        <v>145862</v>
      </c>
    </row>
    <row r="397">
      <c r="A397" s="2">
        <f>IFERROR(__xludf.DUMMYFUNCTION("""COMPUTED_VALUE"""),44701.64583333333)</f>
        <v>44701.64583</v>
      </c>
      <c r="B397" s="1">
        <f>IFERROR(__xludf.DUMMYFUNCTION("""COMPUTED_VALUE"""),219000.0)</f>
        <v>219000</v>
      </c>
      <c r="C397" s="1">
        <f>IFERROR(__xludf.DUMMYFUNCTION("""COMPUTED_VALUE"""),221000.0)</f>
        <v>221000</v>
      </c>
      <c r="D397" s="1">
        <f>IFERROR(__xludf.DUMMYFUNCTION("""COMPUTED_VALUE"""),213000.0)</f>
        <v>213000</v>
      </c>
      <c r="E397" s="1">
        <f>IFERROR(__xludf.DUMMYFUNCTION("""COMPUTED_VALUE"""),221000.0)</f>
        <v>221000</v>
      </c>
      <c r="F397" s="1">
        <f>IFERROR(__xludf.DUMMYFUNCTION("""COMPUTED_VALUE"""),277547.0)</f>
        <v>277547</v>
      </c>
    </row>
    <row r="398">
      <c r="A398" s="2">
        <f>IFERROR(__xludf.DUMMYFUNCTION("""COMPUTED_VALUE"""),44704.64583333333)</f>
        <v>44704.64583</v>
      </c>
      <c r="B398" s="1">
        <f>IFERROR(__xludf.DUMMYFUNCTION("""COMPUTED_VALUE"""),220500.0)</f>
        <v>220500</v>
      </c>
      <c r="C398" s="1">
        <f>IFERROR(__xludf.DUMMYFUNCTION("""COMPUTED_VALUE"""),221500.0)</f>
        <v>221500</v>
      </c>
      <c r="D398" s="1">
        <f>IFERROR(__xludf.DUMMYFUNCTION("""COMPUTED_VALUE"""),217500.0)</f>
        <v>217500</v>
      </c>
      <c r="E398" s="1">
        <f>IFERROR(__xludf.DUMMYFUNCTION("""COMPUTED_VALUE"""),221000.0)</f>
        <v>221000</v>
      </c>
      <c r="F398" s="1">
        <f>IFERROR(__xludf.DUMMYFUNCTION("""COMPUTED_VALUE"""),131124.0)</f>
        <v>131124</v>
      </c>
    </row>
    <row r="399">
      <c r="A399" s="2">
        <f>IFERROR(__xludf.DUMMYFUNCTION("""COMPUTED_VALUE"""),44705.64583333333)</f>
        <v>44705.64583</v>
      </c>
      <c r="B399" s="1">
        <f>IFERROR(__xludf.DUMMYFUNCTION("""COMPUTED_VALUE"""),221000.0)</f>
        <v>221000</v>
      </c>
      <c r="C399" s="1">
        <f>IFERROR(__xludf.DUMMYFUNCTION("""COMPUTED_VALUE"""),221000.0)</f>
        <v>221000</v>
      </c>
      <c r="D399" s="1">
        <f>IFERROR(__xludf.DUMMYFUNCTION("""COMPUTED_VALUE"""),215000.0)</f>
        <v>215000</v>
      </c>
      <c r="E399" s="1">
        <f>IFERROR(__xludf.DUMMYFUNCTION("""COMPUTED_VALUE"""),215500.0)</f>
        <v>215500</v>
      </c>
      <c r="F399" s="1">
        <f>IFERROR(__xludf.DUMMYFUNCTION("""COMPUTED_VALUE"""),114706.0)</f>
        <v>114706</v>
      </c>
    </row>
    <row r="400">
      <c r="A400" s="2">
        <f>IFERROR(__xludf.DUMMYFUNCTION("""COMPUTED_VALUE"""),44706.64583333333)</f>
        <v>44706.64583</v>
      </c>
      <c r="B400" s="1">
        <f>IFERROR(__xludf.DUMMYFUNCTION("""COMPUTED_VALUE"""),216500.0)</f>
        <v>216500</v>
      </c>
      <c r="C400" s="1">
        <f>IFERROR(__xludf.DUMMYFUNCTION("""COMPUTED_VALUE"""),221000.0)</f>
        <v>221000</v>
      </c>
      <c r="D400" s="1">
        <f>IFERROR(__xludf.DUMMYFUNCTION("""COMPUTED_VALUE"""),216000.0)</f>
        <v>216000</v>
      </c>
      <c r="E400" s="1">
        <f>IFERROR(__xludf.DUMMYFUNCTION("""COMPUTED_VALUE"""),219500.0)</f>
        <v>219500</v>
      </c>
      <c r="F400" s="1">
        <f>IFERROR(__xludf.DUMMYFUNCTION("""COMPUTED_VALUE"""),124760.0)</f>
        <v>124760</v>
      </c>
    </row>
    <row r="401">
      <c r="A401" s="2">
        <f>IFERROR(__xludf.DUMMYFUNCTION("""COMPUTED_VALUE"""),44707.64583333333)</f>
        <v>44707.64583</v>
      </c>
      <c r="B401" s="1">
        <f>IFERROR(__xludf.DUMMYFUNCTION("""COMPUTED_VALUE"""),220000.0)</f>
        <v>220000</v>
      </c>
      <c r="C401" s="1">
        <f>IFERROR(__xludf.DUMMYFUNCTION("""COMPUTED_VALUE"""),221500.0)</f>
        <v>221500</v>
      </c>
      <c r="D401" s="1">
        <f>IFERROR(__xludf.DUMMYFUNCTION("""COMPUTED_VALUE"""),213500.0)</f>
        <v>213500</v>
      </c>
      <c r="E401" s="1">
        <f>IFERROR(__xludf.DUMMYFUNCTION("""COMPUTED_VALUE"""),214500.0)</f>
        <v>214500</v>
      </c>
      <c r="F401" s="1">
        <f>IFERROR(__xludf.DUMMYFUNCTION("""COMPUTED_VALUE"""),133881.0)</f>
        <v>133881</v>
      </c>
    </row>
    <row r="402">
      <c r="A402" s="2">
        <f>IFERROR(__xludf.DUMMYFUNCTION("""COMPUTED_VALUE"""),44708.64583333333)</f>
        <v>44708.64583</v>
      </c>
      <c r="B402" s="1">
        <f>IFERROR(__xludf.DUMMYFUNCTION("""COMPUTED_VALUE"""),219500.0)</f>
        <v>219500</v>
      </c>
      <c r="C402" s="1">
        <f>IFERROR(__xludf.DUMMYFUNCTION("""COMPUTED_VALUE"""),226500.0)</f>
        <v>226500</v>
      </c>
      <c r="D402" s="1">
        <f>IFERROR(__xludf.DUMMYFUNCTION("""COMPUTED_VALUE"""),215500.0)</f>
        <v>215500</v>
      </c>
      <c r="E402" s="1">
        <f>IFERROR(__xludf.DUMMYFUNCTION("""COMPUTED_VALUE"""),218500.0)</f>
        <v>218500</v>
      </c>
      <c r="F402" s="1">
        <f>IFERROR(__xludf.DUMMYFUNCTION("""COMPUTED_VALUE"""),253460.0)</f>
        <v>253460</v>
      </c>
    </row>
    <row r="403">
      <c r="A403" s="2">
        <f>IFERROR(__xludf.DUMMYFUNCTION("""COMPUTED_VALUE"""),44711.64583333333)</f>
        <v>44711.64583</v>
      </c>
      <c r="B403" s="1">
        <f>IFERROR(__xludf.DUMMYFUNCTION("""COMPUTED_VALUE"""),222500.0)</f>
        <v>222500</v>
      </c>
      <c r="C403" s="1">
        <f>IFERROR(__xludf.DUMMYFUNCTION("""COMPUTED_VALUE"""),228000.0)</f>
        <v>228000</v>
      </c>
      <c r="D403" s="1">
        <f>IFERROR(__xludf.DUMMYFUNCTION("""COMPUTED_VALUE"""),220500.0)</f>
        <v>220500</v>
      </c>
      <c r="E403" s="1">
        <f>IFERROR(__xludf.DUMMYFUNCTION("""COMPUTED_VALUE"""),228000.0)</f>
        <v>228000</v>
      </c>
      <c r="F403" s="1">
        <f>IFERROR(__xludf.DUMMYFUNCTION("""COMPUTED_VALUE"""),214345.0)</f>
        <v>214345</v>
      </c>
    </row>
    <row r="404">
      <c r="A404" s="2">
        <f>IFERROR(__xludf.DUMMYFUNCTION("""COMPUTED_VALUE"""),44712.64583333333)</f>
        <v>44712.64583</v>
      </c>
      <c r="B404" s="1">
        <f>IFERROR(__xludf.DUMMYFUNCTION("""COMPUTED_VALUE"""),228000.0)</f>
        <v>228000</v>
      </c>
      <c r="C404" s="1">
        <f>IFERROR(__xludf.DUMMYFUNCTION("""COMPUTED_VALUE"""),233000.0)</f>
        <v>233000</v>
      </c>
      <c r="D404" s="1">
        <f>IFERROR(__xludf.DUMMYFUNCTION("""COMPUTED_VALUE"""),225500.0)</f>
        <v>225500</v>
      </c>
      <c r="E404" s="1">
        <f>IFERROR(__xludf.DUMMYFUNCTION("""COMPUTED_VALUE"""),231000.0)</f>
        <v>231000</v>
      </c>
      <c r="F404" s="1">
        <f>IFERROR(__xludf.DUMMYFUNCTION("""COMPUTED_VALUE"""),242955.0)</f>
        <v>242955</v>
      </c>
    </row>
    <row r="405">
      <c r="A405" s="2">
        <f>IFERROR(__xludf.DUMMYFUNCTION("""COMPUTED_VALUE"""),44714.64583333333)</f>
        <v>44714.64583</v>
      </c>
      <c r="B405" s="1">
        <f>IFERROR(__xludf.DUMMYFUNCTION("""COMPUTED_VALUE"""),232000.0)</f>
        <v>232000</v>
      </c>
      <c r="C405" s="1">
        <f>IFERROR(__xludf.DUMMYFUNCTION("""COMPUTED_VALUE"""),232500.0)</f>
        <v>232500</v>
      </c>
      <c r="D405" s="1">
        <f>IFERROR(__xludf.DUMMYFUNCTION("""COMPUTED_VALUE"""),224500.0)</f>
        <v>224500</v>
      </c>
      <c r="E405" s="1">
        <f>IFERROR(__xludf.DUMMYFUNCTION("""COMPUTED_VALUE"""),227000.0)</f>
        <v>227000</v>
      </c>
      <c r="F405" s="1">
        <f>IFERROR(__xludf.DUMMYFUNCTION("""COMPUTED_VALUE"""),137833.0)</f>
        <v>137833</v>
      </c>
    </row>
    <row r="406">
      <c r="A406" s="2">
        <f>IFERROR(__xludf.DUMMYFUNCTION("""COMPUTED_VALUE"""),44715.64583333333)</f>
        <v>44715.64583</v>
      </c>
      <c r="B406" s="1">
        <f>IFERROR(__xludf.DUMMYFUNCTION("""COMPUTED_VALUE"""),229000.0)</f>
        <v>229000</v>
      </c>
      <c r="C406" s="1">
        <f>IFERROR(__xludf.DUMMYFUNCTION("""COMPUTED_VALUE"""),232000.0)</f>
        <v>232000</v>
      </c>
      <c r="D406" s="1">
        <f>IFERROR(__xludf.DUMMYFUNCTION("""COMPUTED_VALUE"""),227500.0)</f>
        <v>227500</v>
      </c>
      <c r="E406" s="1">
        <f>IFERROR(__xludf.DUMMYFUNCTION("""COMPUTED_VALUE"""),228000.0)</f>
        <v>228000</v>
      </c>
      <c r="F406" s="1">
        <f>IFERROR(__xludf.DUMMYFUNCTION("""COMPUTED_VALUE"""),137854.0)</f>
        <v>137854</v>
      </c>
    </row>
    <row r="407">
      <c r="A407" s="2">
        <f>IFERROR(__xludf.DUMMYFUNCTION("""COMPUTED_VALUE"""),44719.64583333333)</f>
        <v>44719.64583</v>
      </c>
      <c r="B407" s="1">
        <f>IFERROR(__xludf.DUMMYFUNCTION("""COMPUTED_VALUE"""),229500.0)</f>
        <v>229500</v>
      </c>
      <c r="C407" s="1">
        <f>IFERROR(__xludf.DUMMYFUNCTION("""COMPUTED_VALUE"""),230000.0)</f>
        <v>230000</v>
      </c>
      <c r="D407" s="1">
        <f>IFERROR(__xludf.DUMMYFUNCTION("""COMPUTED_VALUE"""),220000.0)</f>
        <v>220000</v>
      </c>
      <c r="E407" s="1">
        <f>IFERROR(__xludf.DUMMYFUNCTION("""COMPUTED_VALUE"""),221500.0)</f>
        <v>221500</v>
      </c>
      <c r="F407" s="1">
        <f>IFERROR(__xludf.DUMMYFUNCTION("""COMPUTED_VALUE"""),146529.0)</f>
        <v>146529</v>
      </c>
    </row>
    <row r="408">
      <c r="A408" s="2">
        <f>IFERROR(__xludf.DUMMYFUNCTION("""COMPUTED_VALUE"""),44720.64583333333)</f>
        <v>44720.64583</v>
      </c>
      <c r="B408" s="1">
        <f>IFERROR(__xludf.DUMMYFUNCTION("""COMPUTED_VALUE"""),221500.0)</f>
        <v>221500</v>
      </c>
      <c r="C408" s="1">
        <f>IFERROR(__xludf.DUMMYFUNCTION("""COMPUTED_VALUE"""),226000.0)</f>
        <v>226000</v>
      </c>
      <c r="D408" s="1">
        <f>IFERROR(__xludf.DUMMYFUNCTION("""COMPUTED_VALUE"""),220000.0)</f>
        <v>220000</v>
      </c>
      <c r="E408" s="1">
        <f>IFERROR(__xludf.DUMMYFUNCTION("""COMPUTED_VALUE"""),222000.0)</f>
        <v>222000</v>
      </c>
      <c r="F408" s="1">
        <f>IFERROR(__xludf.DUMMYFUNCTION("""COMPUTED_VALUE"""),102544.0)</f>
        <v>102544</v>
      </c>
    </row>
    <row r="409">
      <c r="A409" s="2">
        <f>IFERROR(__xludf.DUMMYFUNCTION("""COMPUTED_VALUE"""),44721.64583333333)</f>
        <v>44721.64583</v>
      </c>
      <c r="B409" s="1">
        <f>IFERROR(__xludf.DUMMYFUNCTION("""COMPUTED_VALUE"""),222000.0)</f>
        <v>222000</v>
      </c>
      <c r="C409" s="1">
        <f>IFERROR(__xludf.DUMMYFUNCTION("""COMPUTED_VALUE"""),228000.0)</f>
        <v>228000</v>
      </c>
      <c r="D409" s="1">
        <f>IFERROR(__xludf.DUMMYFUNCTION("""COMPUTED_VALUE"""),221000.0)</f>
        <v>221000</v>
      </c>
      <c r="E409" s="1">
        <f>IFERROR(__xludf.DUMMYFUNCTION("""COMPUTED_VALUE"""),227500.0)</f>
        <v>227500</v>
      </c>
      <c r="F409" s="1">
        <f>IFERROR(__xludf.DUMMYFUNCTION("""COMPUTED_VALUE"""),196150.0)</f>
        <v>196150</v>
      </c>
    </row>
    <row r="410">
      <c r="A410" s="2">
        <f>IFERROR(__xludf.DUMMYFUNCTION("""COMPUTED_VALUE"""),44722.64583333333)</f>
        <v>44722.64583</v>
      </c>
      <c r="B410" s="1">
        <f>IFERROR(__xludf.DUMMYFUNCTION("""COMPUTED_VALUE"""),223500.0)</f>
        <v>223500</v>
      </c>
      <c r="C410" s="1">
        <f>IFERROR(__xludf.DUMMYFUNCTION("""COMPUTED_VALUE"""),225500.0)</f>
        <v>225500</v>
      </c>
      <c r="D410" s="1">
        <f>IFERROR(__xludf.DUMMYFUNCTION("""COMPUTED_VALUE"""),220000.0)</f>
        <v>220000</v>
      </c>
      <c r="E410" s="1">
        <f>IFERROR(__xludf.DUMMYFUNCTION("""COMPUTED_VALUE"""),223500.0)</f>
        <v>223500</v>
      </c>
      <c r="F410" s="1">
        <f>IFERROR(__xludf.DUMMYFUNCTION("""COMPUTED_VALUE"""),160657.0)</f>
        <v>160657</v>
      </c>
    </row>
    <row r="411">
      <c r="A411" s="2">
        <f>IFERROR(__xludf.DUMMYFUNCTION("""COMPUTED_VALUE"""),44725.64583333333)</f>
        <v>44725.64583</v>
      </c>
      <c r="B411" s="1">
        <f>IFERROR(__xludf.DUMMYFUNCTION("""COMPUTED_VALUE"""),216000.0)</f>
        <v>216000</v>
      </c>
      <c r="C411" s="1">
        <f>IFERROR(__xludf.DUMMYFUNCTION("""COMPUTED_VALUE"""),217500.0)</f>
        <v>217500</v>
      </c>
      <c r="D411" s="1">
        <f>IFERROR(__xludf.DUMMYFUNCTION("""COMPUTED_VALUE"""),198500.0)</f>
        <v>198500</v>
      </c>
      <c r="E411" s="1">
        <f>IFERROR(__xludf.DUMMYFUNCTION("""COMPUTED_VALUE"""),199000.0)</f>
        <v>199000</v>
      </c>
      <c r="F411" s="1">
        <f>IFERROR(__xludf.DUMMYFUNCTION("""COMPUTED_VALUE"""),454935.0)</f>
        <v>454935</v>
      </c>
    </row>
    <row r="412">
      <c r="A412" s="2">
        <f>IFERROR(__xludf.DUMMYFUNCTION("""COMPUTED_VALUE"""),44726.64583333333)</f>
        <v>44726.64583</v>
      </c>
      <c r="B412" s="1">
        <f>IFERROR(__xludf.DUMMYFUNCTION("""COMPUTED_VALUE"""),192000.0)</f>
        <v>192000</v>
      </c>
      <c r="C412" s="1">
        <f>IFERROR(__xludf.DUMMYFUNCTION("""COMPUTED_VALUE"""),196000.0)</f>
        <v>196000</v>
      </c>
      <c r="D412" s="1">
        <f>IFERROR(__xludf.DUMMYFUNCTION("""COMPUTED_VALUE"""),184500.0)</f>
        <v>184500</v>
      </c>
      <c r="E412" s="1">
        <f>IFERROR(__xludf.DUMMYFUNCTION("""COMPUTED_VALUE"""),193000.0)</f>
        <v>193000</v>
      </c>
      <c r="F412" s="1">
        <f>IFERROR(__xludf.DUMMYFUNCTION("""COMPUTED_VALUE"""),499366.0)</f>
        <v>499366</v>
      </c>
    </row>
    <row r="413">
      <c r="A413" s="2">
        <f>IFERROR(__xludf.DUMMYFUNCTION("""COMPUTED_VALUE"""),44727.64583333333)</f>
        <v>44727.64583</v>
      </c>
      <c r="B413" s="1">
        <f>IFERROR(__xludf.DUMMYFUNCTION("""COMPUTED_VALUE"""),168000.0)</f>
        <v>168000</v>
      </c>
      <c r="C413" s="1">
        <f>IFERROR(__xludf.DUMMYFUNCTION("""COMPUTED_VALUE"""),168500.0)</f>
        <v>168500</v>
      </c>
      <c r="D413" s="1">
        <f>IFERROR(__xludf.DUMMYFUNCTION("""COMPUTED_VALUE"""),139000.0)</f>
        <v>139000</v>
      </c>
      <c r="E413" s="1">
        <f>IFERROR(__xludf.DUMMYFUNCTION("""COMPUTED_VALUE"""),145000.0)</f>
        <v>145000</v>
      </c>
      <c r="F413" s="1">
        <f>IFERROR(__xludf.DUMMYFUNCTION("""COMPUTED_VALUE"""),4212828.0)</f>
        <v>4212828</v>
      </c>
    </row>
    <row r="414">
      <c r="A414" s="2">
        <f>IFERROR(__xludf.DUMMYFUNCTION("""COMPUTED_VALUE"""),44729.64583333333)</f>
        <v>44729.64583</v>
      </c>
      <c r="B414" s="1">
        <f>IFERROR(__xludf.DUMMYFUNCTION("""COMPUTED_VALUE"""),141000.0)</f>
        <v>141000</v>
      </c>
      <c r="C414" s="1">
        <f>IFERROR(__xludf.DUMMYFUNCTION("""COMPUTED_VALUE"""),153000.0)</f>
        <v>153000</v>
      </c>
      <c r="D414" s="1">
        <f>IFERROR(__xludf.DUMMYFUNCTION("""COMPUTED_VALUE"""),140500.0)</f>
        <v>140500</v>
      </c>
      <c r="E414" s="1">
        <f>IFERROR(__xludf.DUMMYFUNCTION("""COMPUTED_VALUE"""),148500.0)</f>
        <v>148500</v>
      </c>
      <c r="F414" s="1">
        <f>IFERROR(__xludf.DUMMYFUNCTION("""COMPUTED_VALUE"""),879832.0)</f>
        <v>879832</v>
      </c>
    </row>
    <row r="415">
      <c r="A415" s="2">
        <f>IFERROR(__xludf.DUMMYFUNCTION("""COMPUTED_VALUE"""),44732.64583333333)</f>
        <v>44732.64583</v>
      </c>
      <c r="B415" s="1">
        <f>IFERROR(__xludf.DUMMYFUNCTION("""COMPUTED_VALUE"""),151500.0)</f>
        <v>151500</v>
      </c>
      <c r="C415" s="1">
        <f>IFERROR(__xludf.DUMMYFUNCTION("""COMPUTED_VALUE"""),152000.0)</f>
        <v>152000</v>
      </c>
      <c r="D415" s="1">
        <f>IFERROR(__xludf.DUMMYFUNCTION("""COMPUTED_VALUE"""),145500.0)</f>
        <v>145500</v>
      </c>
      <c r="E415" s="1">
        <f>IFERROR(__xludf.DUMMYFUNCTION("""COMPUTED_VALUE"""),149500.0)</f>
        <v>149500</v>
      </c>
      <c r="F415" s="1">
        <f>IFERROR(__xludf.DUMMYFUNCTION("""COMPUTED_VALUE"""),489287.0)</f>
        <v>489287</v>
      </c>
    </row>
    <row r="416">
      <c r="A416" s="2">
        <f>IFERROR(__xludf.DUMMYFUNCTION("""COMPUTED_VALUE"""),44733.64583333333)</f>
        <v>44733.64583</v>
      </c>
      <c r="B416" s="1">
        <f>IFERROR(__xludf.DUMMYFUNCTION("""COMPUTED_VALUE"""),150000.0)</f>
        <v>150000</v>
      </c>
      <c r="C416" s="1">
        <f>IFERROR(__xludf.DUMMYFUNCTION("""COMPUTED_VALUE"""),151500.0)</f>
        <v>151500</v>
      </c>
      <c r="D416" s="1">
        <f>IFERROR(__xludf.DUMMYFUNCTION("""COMPUTED_VALUE"""),139500.0)</f>
        <v>139500</v>
      </c>
      <c r="E416" s="1">
        <f>IFERROR(__xludf.DUMMYFUNCTION("""COMPUTED_VALUE"""),149500.0)</f>
        <v>149500</v>
      </c>
      <c r="F416" s="1">
        <f>IFERROR(__xludf.DUMMYFUNCTION("""COMPUTED_VALUE"""),506620.0)</f>
        <v>506620</v>
      </c>
    </row>
    <row r="417">
      <c r="A417" s="2">
        <f>IFERROR(__xludf.DUMMYFUNCTION("""COMPUTED_VALUE"""),44734.64583333333)</f>
        <v>44734.64583</v>
      </c>
      <c r="B417" s="1">
        <f>IFERROR(__xludf.DUMMYFUNCTION("""COMPUTED_VALUE"""),152000.0)</f>
        <v>152000</v>
      </c>
      <c r="C417" s="1">
        <f>IFERROR(__xludf.DUMMYFUNCTION("""COMPUTED_VALUE"""),152500.0)</f>
        <v>152500</v>
      </c>
      <c r="D417" s="1">
        <f>IFERROR(__xludf.DUMMYFUNCTION("""COMPUTED_VALUE"""),139500.0)</f>
        <v>139500</v>
      </c>
      <c r="E417" s="1">
        <f>IFERROR(__xludf.DUMMYFUNCTION("""COMPUTED_VALUE"""),139500.0)</f>
        <v>139500</v>
      </c>
      <c r="F417" s="1">
        <f>IFERROR(__xludf.DUMMYFUNCTION("""COMPUTED_VALUE"""),481524.0)</f>
        <v>481524</v>
      </c>
    </row>
    <row r="418">
      <c r="A418" s="2">
        <f>IFERROR(__xludf.DUMMYFUNCTION("""COMPUTED_VALUE"""),44735.64583333333)</f>
        <v>44735.64583</v>
      </c>
      <c r="B418" s="1">
        <f>IFERROR(__xludf.DUMMYFUNCTION("""COMPUTED_VALUE"""),138000.0)</f>
        <v>138000</v>
      </c>
      <c r="C418" s="1">
        <f>IFERROR(__xludf.DUMMYFUNCTION("""COMPUTED_VALUE"""),146000.0)</f>
        <v>146000</v>
      </c>
      <c r="D418" s="1">
        <f>IFERROR(__xludf.DUMMYFUNCTION("""COMPUTED_VALUE"""),138000.0)</f>
        <v>138000</v>
      </c>
      <c r="E418" s="1">
        <f>IFERROR(__xludf.DUMMYFUNCTION("""COMPUTED_VALUE"""),139500.0)</f>
        <v>139500</v>
      </c>
      <c r="F418" s="1">
        <f>IFERROR(__xludf.DUMMYFUNCTION("""COMPUTED_VALUE"""),558128.0)</f>
        <v>558128</v>
      </c>
    </row>
    <row r="419">
      <c r="A419" s="2">
        <f>IFERROR(__xludf.DUMMYFUNCTION("""COMPUTED_VALUE"""),44736.64583333333)</f>
        <v>44736.64583</v>
      </c>
      <c r="B419" s="1">
        <f>IFERROR(__xludf.DUMMYFUNCTION("""COMPUTED_VALUE"""),141000.0)</f>
        <v>141000</v>
      </c>
      <c r="C419" s="1">
        <f>IFERROR(__xludf.DUMMYFUNCTION("""COMPUTED_VALUE"""),149500.0)</f>
        <v>149500</v>
      </c>
      <c r="D419" s="1">
        <f>IFERROR(__xludf.DUMMYFUNCTION("""COMPUTED_VALUE"""),140500.0)</f>
        <v>140500</v>
      </c>
      <c r="E419" s="1">
        <f>IFERROR(__xludf.DUMMYFUNCTION("""COMPUTED_VALUE"""),148000.0)</f>
        <v>148000</v>
      </c>
      <c r="F419" s="1">
        <f>IFERROR(__xludf.DUMMYFUNCTION("""COMPUTED_VALUE"""),406847.0)</f>
        <v>406847</v>
      </c>
    </row>
    <row r="420">
      <c r="A420" s="2">
        <f>IFERROR(__xludf.DUMMYFUNCTION("""COMPUTED_VALUE"""),44739.64583333333)</f>
        <v>44739.64583</v>
      </c>
      <c r="B420" s="1">
        <f>IFERROR(__xludf.DUMMYFUNCTION("""COMPUTED_VALUE"""),150000.0)</f>
        <v>150000</v>
      </c>
      <c r="C420" s="1">
        <f>IFERROR(__xludf.DUMMYFUNCTION("""COMPUTED_VALUE"""),154000.0)</f>
        <v>154000</v>
      </c>
      <c r="D420" s="1">
        <f>IFERROR(__xludf.DUMMYFUNCTION("""COMPUTED_VALUE"""),144000.0)</f>
        <v>144000</v>
      </c>
      <c r="E420" s="1">
        <f>IFERROR(__xludf.DUMMYFUNCTION("""COMPUTED_VALUE"""),152000.0)</f>
        <v>152000</v>
      </c>
      <c r="F420" s="1">
        <f>IFERROR(__xludf.DUMMYFUNCTION("""COMPUTED_VALUE"""),395216.0)</f>
        <v>395216</v>
      </c>
    </row>
    <row r="421">
      <c r="A421" s="2">
        <f>IFERROR(__xludf.DUMMYFUNCTION("""COMPUTED_VALUE"""),44740.64583333333)</f>
        <v>44740.64583</v>
      </c>
      <c r="B421" s="1">
        <f>IFERROR(__xludf.DUMMYFUNCTION("""COMPUTED_VALUE"""),151000.0)</f>
        <v>151000</v>
      </c>
      <c r="C421" s="1">
        <f>IFERROR(__xludf.DUMMYFUNCTION("""COMPUTED_VALUE"""),151000.0)</f>
        <v>151000</v>
      </c>
      <c r="D421" s="1">
        <f>IFERROR(__xludf.DUMMYFUNCTION("""COMPUTED_VALUE"""),142500.0)</f>
        <v>142500</v>
      </c>
      <c r="E421" s="1">
        <f>IFERROR(__xludf.DUMMYFUNCTION("""COMPUTED_VALUE"""),147000.0)</f>
        <v>147000</v>
      </c>
      <c r="F421" s="1">
        <f>IFERROR(__xludf.DUMMYFUNCTION("""COMPUTED_VALUE"""),538781.0)</f>
        <v>538781</v>
      </c>
    </row>
    <row r="422">
      <c r="A422" s="2">
        <f>IFERROR(__xludf.DUMMYFUNCTION("""COMPUTED_VALUE"""),44741.64583333333)</f>
        <v>44741.64583</v>
      </c>
      <c r="B422" s="1">
        <f>IFERROR(__xludf.DUMMYFUNCTION("""COMPUTED_VALUE"""),144000.0)</f>
        <v>144000</v>
      </c>
      <c r="C422" s="1">
        <f>IFERROR(__xludf.DUMMYFUNCTION("""COMPUTED_VALUE"""),150000.0)</f>
        <v>150000</v>
      </c>
      <c r="D422" s="1">
        <f>IFERROR(__xludf.DUMMYFUNCTION("""COMPUTED_VALUE"""),143500.0)</f>
        <v>143500</v>
      </c>
      <c r="E422" s="1">
        <f>IFERROR(__xludf.DUMMYFUNCTION("""COMPUTED_VALUE"""),148500.0)</f>
        <v>148500</v>
      </c>
      <c r="F422" s="1">
        <f>IFERROR(__xludf.DUMMYFUNCTION("""COMPUTED_VALUE"""),233353.0)</f>
        <v>233353</v>
      </c>
    </row>
    <row r="423">
      <c r="A423" s="2">
        <f>IFERROR(__xludf.DUMMYFUNCTION("""COMPUTED_VALUE"""),44742.64583333333)</f>
        <v>44742.64583</v>
      </c>
      <c r="B423" s="1">
        <f>IFERROR(__xludf.DUMMYFUNCTION("""COMPUTED_VALUE"""),147500.0)</f>
        <v>147500</v>
      </c>
      <c r="C423" s="1">
        <f>IFERROR(__xludf.DUMMYFUNCTION("""COMPUTED_VALUE"""),152000.0)</f>
        <v>152000</v>
      </c>
      <c r="D423" s="1">
        <f>IFERROR(__xludf.DUMMYFUNCTION("""COMPUTED_VALUE"""),144000.0)</f>
        <v>144000</v>
      </c>
      <c r="E423" s="1">
        <f>IFERROR(__xludf.DUMMYFUNCTION("""COMPUTED_VALUE"""),145500.0)</f>
        <v>145500</v>
      </c>
      <c r="F423" s="1">
        <f>IFERROR(__xludf.DUMMYFUNCTION("""COMPUTED_VALUE"""),248262.0)</f>
        <v>248262</v>
      </c>
    </row>
    <row r="424">
      <c r="A424" s="2">
        <f>IFERROR(__xludf.DUMMYFUNCTION("""COMPUTED_VALUE"""),44743.64583333333)</f>
        <v>44743.64583</v>
      </c>
      <c r="B424" s="1">
        <f>IFERROR(__xludf.DUMMYFUNCTION("""COMPUTED_VALUE"""),146500.0)</f>
        <v>146500</v>
      </c>
      <c r="C424" s="1">
        <f>IFERROR(__xludf.DUMMYFUNCTION("""COMPUTED_VALUE"""),148000.0)</f>
        <v>148000</v>
      </c>
      <c r="D424" s="1">
        <f>IFERROR(__xludf.DUMMYFUNCTION("""COMPUTED_VALUE"""),139000.0)</f>
        <v>139000</v>
      </c>
      <c r="E424" s="1">
        <f>IFERROR(__xludf.DUMMYFUNCTION("""COMPUTED_VALUE"""),140000.0)</f>
        <v>140000</v>
      </c>
      <c r="F424" s="1">
        <f>IFERROR(__xludf.DUMMYFUNCTION("""COMPUTED_VALUE"""),253927.0)</f>
        <v>253927</v>
      </c>
    </row>
    <row r="425">
      <c r="A425" s="2">
        <f>IFERROR(__xludf.DUMMYFUNCTION("""COMPUTED_VALUE"""),44746.64583333333)</f>
        <v>44746.64583</v>
      </c>
      <c r="B425" s="1">
        <f>IFERROR(__xludf.DUMMYFUNCTION("""COMPUTED_VALUE"""),142500.0)</f>
        <v>142500</v>
      </c>
      <c r="C425" s="1">
        <f>IFERROR(__xludf.DUMMYFUNCTION("""COMPUTED_VALUE"""),146500.0)</f>
        <v>146500</v>
      </c>
      <c r="D425" s="1">
        <f>IFERROR(__xludf.DUMMYFUNCTION("""COMPUTED_VALUE"""),139500.0)</f>
        <v>139500</v>
      </c>
      <c r="E425" s="1">
        <f>IFERROR(__xludf.DUMMYFUNCTION("""COMPUTED_VALUE"""),142000.0)</f>
        <v>142000</v>
      </c>
      <c r="F425" s="1">
        <f>IFERROR(__xludf.DUMMYFUNCTION("""COMPUTED_VALUE"""),256569.0)</f>
        <v>256569</v>
      </c>
    </row>
    <row r="426">
      <c r="A426" s="2">
        <f>IFERROR(__xludf.DUMMYFUNCTION("""COMPUTED_VALUE"""),44747.64583333333)</f>
        <v>44747.64583</v>
      </c>
      <c r="B426" s="1">
        <f>IFERROR(__xludf.DUMMYFUNCTION("""COMPUTED_VALUE"""),142500.0)</f>
        <v>142500</v>
      </c>
      <c r="C426" s="1">
        <f>IFERROR(__xludf.DUMMYFUNCTION("""COMPUTED_VALUE"""),150500.0)</f>
        <v>150500</v>
      </c>
      <c r="D426" s="1">
        <f>IFERROR(__xludf.DUMMYFUNCTION("""COMPUTED_VALUE"""),142000.0)</f>
        <v>142000</v>
      </c>
      <c r="E426" s="1">
        <f>IFERROR(__xludf.DUMMYFUNCTION("""COMPUTED_VALUE"""),150000.0)</f>
        <v>150000</v>
      </c>
      <c r="F426" s="1">
        <f>IFERROR(__xludf.DUMMYFUNCTION("""COMPUTED_VALUE"""),290363.0)</f>
        <v>290363</v>
      </c>
    </row>
    <row r="427">
      <c r="A427" s="2">
        <f>IFERROR(__xludf.DUMMYFUNCTION("""COMPUTED_VALUE"""),44748.64583333333)</f>
        <v>44748.64583</v>
      </c>
      <c r="B427" s="1">
        <f>IFERROR(__xludf.DUMMYFUNCTION("""COMPUTED_VALUE"""),149000.0)</f>
        <v>149000</v>
      </c>
      <c r="C427" s="1">
        <f>IFERROR(__xludf.DUMMYFUNCTION("""COMPUTED_VALUE"""),156000.0)</f>
        <v>156000</v>
      </c>
      <c r="D427" s="1">
        <f>IFERROR(__xludf.DUMMYFUNCTION("""COMPUTED_VALUE"""),147000.0)</f>
        <v>147000</v>
      </c>
      <c r="E427" s="1">
        <f>IFERROR(__xludf.DUMMYFUNCTION("""COMPUTED_VALUE"""),149500.0)</f>
        <v>149500</v>
      </c>
      <c r="F427" s="1">
        <f>IFERROR(__xludf.DUMMYFUNCTION("""COMPUTED_VALUE"""),363099.0)</f>
        <v>363099</v>
      </c>
    </row>
    <row r="428">
      <c r="A428" s="2">
        <f>IFERROR(__xludf.DUMMYFUNCTION("""COMPUTED_VALUE"""),44749.64583333333)</f>
        <v>44749.64583</v>
      </c>
      <c r="B428" s="1">
        <f>IFERROR(__xludf.DUMMYFUNCTION("""COMPUTED_VALUE"""),151000.0)</f>
        <v>151000</v>
      </c>
      <c r="C428" s="1">
        <f>IFERROR(__xludf.DUMMYFUNCTION("""COMPUTED_VALUE"""),164500.0)</f>
        <v>164500</v>
      </c>
      <c r="D428" s="1">
        <f>IFERROR(__xludf.DUMMYFUNCTION("""COMPUTED_VALUE"""),150500.0)</f>
        <v>150500</v>
      </c>
      <c r="E428" s="1">
        <f>IFERROR(__xludf.DUMMYFUNCTION("""COMPUTED_VALUE"""),158500.0)</f>
        <v>158500</v>
      </c>
      <c r="F428" s="1">
        <f>IFERROR(__xludf.DUMMYFUNCTION("""COMPUTED_VALUE"""),406439.0)</f>
        <v>406439</v>
      </c>
    </row>
    <row r="429">
      <c r="A429" s="2">
        <f>IFERROR(__xludf.DUMMYFUNCTION("""COMPUTED_VALUE"""),44750.64583333333)</f>
        <v>44750.64583</v>
      </c>
      <c r="B429" s="1">
        <f>IFERROR(__xludf.DUMMYFUNCTION("""COMPUTED_VALUE"""),160500.0)</f>
        <v>160500</v>
      </c>
      <c r="C429" s="1">
        <f>IFERROR(__xludf.DUMMYFUNCTION("""COMPUTED_VALUE"""),170500.0)</f>
        <v>170500</v>
      </c>
      <c r="D429" s="1">
        <f>IFERROR(__xludf.DUMMYFUNCTION("""COMPUTED_VALUE"""),158500.0)</f>
        <v>158500</v>
      </c>
      <c r="E429" s="1">
        <f>IFERROR(__xludf.DUMMYFUNCTION("""COMPUTED_VALUE"""),164500.0)</f>
        <v>164500</v>
      </c>
      <c r="F429" s="1">
        <f>IFERROR(__xludf.DUMMYFUNCTION("""COMPUTED_VALUE"""),427550.0)</f>
        <v>427550</v>
      </c>
    </row>
    <row r="430">
      <c r="A430" s="2">
        <f>IFERROR(__xludf.DUMMYFUNCTION("""COMPUTED_VALUE"""),44753.64583333333)</f>
        <v>44753.64583</v>
      </c>
      <c r="B430" s="1">
        <f>IFERROR(__xludf.DUMMYFUNCTION("""COMPUTED_VALUE"""),166000.0)</f>
        <v>166000</v>
      </c>
      <c r="C430" s="1">
        <f>IFERROR(__xludf.DUMMYFUNCTION("""COMPUTED_VALUE"""),168500.0)</f>
        <v>168500</v>
      </c>
      <c r="D430" s="1">
        <f>IFERROR(__xludf.DUMMYFUNCTION("""COMPUTED_VALUE"""),158500.0)</f>
        <v>158500</v>
      </c>
      <c r="E430" s="1">
        <f>IFERROR(__xludf.DUMMYFUNCTION("""COMPUTED_VALUE"""),159500.0)</f>
        <v>159500</v>
      </c>
      <c r="F430" s="1">
        <f>IFERROR(__xludf.DUMMYFUNCTION("""COMPUTED_VALUE"""),217806.0)</f>
        <v>217806</v>
      </c>
    </row>
    <row r="431">
      <c r="A431" s="2">
        <f>IFERROR(__xludf.DUMMYFUNCTION("""COMPUTED_VALUE"""),44754.64583333333)</f>
        <v>44754.64583</v>
      </c>
      <c r="B431" s="1">
        <f>IFERROR(__xludf.DUMMYFUNCTION("""COMPUTED_VALUE"""),158000.0)</f>
        <v>158000</v>
      </c>
      <c r="C431" s="1">
        <f>IFERROR(__xludf.DUMMYFUNCTION("""COMPUTED_VALUE"""),160000.0)</f>
        <v>160000</v>
      </c>
      <c r="D431" s="1">
        <f>IFERROR(__xludf.DUMMYFUNCTION("""COMPUTED_VALUE"""),152500.0)</f>
        <v>152500</v>
      </c>
      <c r="E431" s="1">
        <f>IFERROR(__xludf.DUMMYFUNCTION("""COMPUTED_VALUE"""),156000.0)</f>
        <v>156000</v>
      </c>
      <c r="F431" s="1">
        <f>IFERROR(__xludf.DUMMYFUNCTION("""COMPUTED_VALUE"""),188670.0)</f>
        <v>188670</v>
      </c>
    </row>
    <row r="432">
      <c r="A432" s="2">
        <f>IFERROR(__xludf.DUMMYFUNCTION("""COMPUTED_VALUE"""),44755.64583333333)</f>
        <v>44755.64583</v>
      </c>
      <c r="B432" s="1">
        <f>IFERROR(__xludf.DUMMYFUNCTION("""COMPUTED_VALUE"""),156000.0)</f>
        <v>156000</v>
      </c>
      <c r="C432" s="1">
        <f>IFERROR(__xludf.DUMMYFUNCTION("""COMPUTED_VALUE"""),161000.0)</f>
        <v>161000</v>
      </c>
      <c r="D432" s="1">
        <f>IFERROR(__xludf.DUMMYFUNCTION("""COMPUTED_VALUE"""),155000.0)</f>
        <v>155000</v>
      </c>
      <c r="E432" s="1">
        <f>IFERROR(__xludf.DUMMYFUNCTION("""COMPUTED_VALUE"""),158500.0)</f>
        <v>158500</v>
      </c>
      <c r="F432" s="1">
        <f>IFERROR(__xludf.DUMMYFUNCTION("""COMPUTED_VALUE"""),131005.0)</f>
        <v>131005</v>
      </c>
    </row>
    <row r="433">
      <c r="A433" s="2">
        <f>IFERROR(__xludf.DUMMYFUNCTION("""COMPUTED_VALUE"""),44756.64583333333)</f>
        <v>44756.64583</v>
      </c>
      <c r="B433" s="1">
        <f>IFERROR(__xludf.DUMMYFUNCTION("""COMPUTED_VALUE"""),156500.0)</f>
        <v>156500</v>
      </c>
      <c r="C433" s="1">
        <f>IFERROR(__xludf.DUMMYFUNCTION("""COMPUTED_VALUE"""),165000.0)</f>
        <v>165000</v>
      </c>
      <c r="D433" s="1">
        <f>IFERROR(__xludf.DUMMYFUNCTION("""COMPUTED_VALUE"""),156500.0)</f>
        <v>156500</v>
      </c>
      <c r="E433" s="1">
        <f>IFERROR(__xludf.DUMMYFUNCTION("""COMPUTED_VALUE"""),163500.0)</f>
        <v>163500</v>
      </c>
      <c r="F433" s="1">
        <f>IFERROR(__xludf.DUMMYFUNCTION("""COMPUTED_VALUE"""),231449.0)</f>
        <v>231449</v>
      </c>
    </row>
    <row r="434">
      <c r="A434" s="2">
        <f>IFERROR(__xludf.DUMMYFUNCTION("""COMPUTED_VALUE"""),44757.64583333333)</f>
        <v>44757.64583</v>
      </c>
      <c r="B434" s="1">
        <f>IFERROR(__xludf.DUMMYFUNCTION("""COMPUTED_VALUE"""),163500.0)</f>
        <v>163500</v>
      </c>
      <c r="C434" s="1">
        <f>IFERROR(__xludf.DUMMYFUNCTION("""COMPUTED_VALUE"""),164500.0)</f>
        <v>164500</v>
      </c>
      <c r="D434" s="1">
        <f>IFERROR(__xludf.DUMMYFUNCTION("""COMPUTED_VALUE"""),156000.0)</f>
        <v>156000</v>
      </c>
      <c r="E434" s="1">
        <f>IFERROR(__xludf.DUMMYFUNCTION("""COMPUTED_VALUE"""),156500.0)</f>
        <v>156500</v>
      </c>
      <c r="F434" s="1">
        <f>IFERROR(__xludf.DUMMYFUNCTION("""COMPUTED_VALUE"""),179481.0)</f>
        <v>179481</v>
      </c>
    </row>
    <row r="435">
      <c r="A435" s="2">
        <f>IFERROR(__xludf.DUMMYFUNCTION("""COMPUTED_VALUE"""),44760.64583333333)</f>
        <v>44760.64583</v>
      </c>
      <c r="B435" s="1">
        <f>IFERROR(__xludf.DUMMYFUNCTION("""COMPUTED_VALUE"""),158500.0)</f>
        <v>158500</v>
      </c>
      <c r="C435" s="1">
        <f>IFERROR(__xludf.DUMMYFUNCTION("""COMPUTED_VALUE"""),159000.0)</f>
        <v>159000</v>
      </c>
      <c r="D435" s="1">
        <f>IFERROR(__xludf.DUMMYFUNCTION("""COMPUTED_VALUE"""),150000.0)</f>
        <v>150000</v>
      </c>
      <c r="E435" s="1">
        <f>IFERROR(__xludf.DUMMYFUNCTION("""COMPUTED_VALUE"""),154500.0)</f>
        <v>154500</v>
      </c>
      <c r="F435" s="1">
        <f>IFERROR(__xludf.DUMMYFUNCTION("""COMPUTED_VALUE"""),191737.0)</f>
        <v>191737</v>
      </c>
    </row>
    <row r="436">
      <c r="A436" s="2">
        <f>IFERROR(__xludf.DUMMYFUNCTION("""COMPUTED_VALUE"""),44762.64583333333)</f>
        <v>44762.64583</v>
      </c>
      <c r="B436" s="1">
        <f>IFERROR(__xludf.DUMMYFUNCTION("""COMPUTED_VALUE"""),155500.0)</f>
        <v>155500</v>
      </c>
      <c r="C436" s="1">
        <f>IFERROR(__xludf.DUMMYFUNCTION("""COMPUTED_VALUE"""),158000.0)</f>
        <v>158000</v>
      </c>
      <c r="D436" s="1">
        <f>IFERROR(__xludf.DUMMYFUNCTION("""COMPUTED_VALUE"""),151000.0)</f>
        <v>151000</v>
      </c>
      <c r="E436" s="1">
        <f>IFERROR(__xludf.DUMMYFUNCTION("""COMPUTED_VALUE"""),153000.0)</f>
        <v>153000</v>
      </c>
      <c r="F436" s="1">
        <f>IFERROR(__xludf.DUMMYFUNCTION("""COMPUTED_VALUE"""),184814.0)</f>
        <v>184814</v>
      </c>
    </row>
    <row r="437">
      <c r="A437" s="2">
        <f>IFERROR(__xludf.DUMMYFUNCTION("""COMPUTED_VALUE"""),44763.64583333333)</f>
        <v>44763.64583</v>
      </c>
      <c r="B437" s="1">
        <f>IFERROR(__xludf.DUMMYFUNCTION("""COMPUTED_VALUE"""),152500.0)</f>
        <v>152500</v>
      </c>
      <c r="C437" s="1">
        <f>IFERROR(__xludf.DUMMYFUNCTION("""COMPUTED_VALUE"""),158500.0)</f>
        <v>158500</v>
      </c>
      <c r="D437" s="1">
        <f>IFERROR(__xludf.DUMMYFUNCTION("""COMPUTED_VALUE"""),152000.0)</f>
        <v>152000</v>
      </c>
      <c r="E437" s="1">
        <f>IFERROR(__xludf.DUMMYFUNCTION("""COMPUTED_VALUE"""),157000.0)</f>
        <v>157000</v>
      </c>
      <c r="F437" s="1">
        <f>IFERROR(__xludf.DUMMYFUNCTION("""COMPUTED_VALUE"""),174637.0)</f>
        <v>174637</v>
      </c>
    </row>
    <row r="438">
      <c r="A438" s="2">
        <f>IFERROR(__xludf.DUMMYFUNCTION("""COMPUTED_VALUE"""),44764.64583333333)</f>
        <v>44764.64583</v>
      </c>
      <c r="B438" s="1">
        <f>IFERROR(__xludf.DUMMYFUNCTION("""COMPUTED_VALUE"""),158500.0)</f>
        <v>158500</v>
      </c>
      <c r="C438" s="1">
        <f>IFERROR(__xludf.DUMMYFUNCTION("""COMPUTED_VALUE"""),170000.0)</f>
        <v>170000</v>
      </c>
      <c r="D438" s="1">
        <f>IFERROR(__xludf.DUMMYFUNCTION("""COMPUTED_VALUE"""),157000.0)</f>
        <v>157000</v>
      </c>
      <c r="E438" s="1">
        <f>IFERROR(__xludf.DUMMYFUNCTION("""COMPUTED_VALUE"""),167000.0)</f>
        <v>167000</v>
      </c>
      <c r="F438" s="1">
        <f>IFERROR(__xludf.DUMMYFUNCTION("""COMPUTED_VALUE"""),521238.0)</f>
        <v>521238</v>
      </c>
    </row>
    <row r="439">
      <c r="A439" s="2">
        <f>IFERROR(__xludf.DUMMYFUNCTION("""COMPUTED_VALUE"""),44767.64583333333)</f>
        <v>44767.64583</v>
      </c>
      <c r="B439" s="1">
        <f>IFERROR(__xludf.DUMMYFUNCTION("""COMPUTED_VALUE"""),167000.0)</f>
        <v>167000</v>
      </c>
      <c r="C439" s="1">
        <f>IFERROR(__xludf.DUMMYFUNCTION("""COMPUTED_VALUE"""),178500.0)</f>
        <v>178500</v>
      </c>
      <c r="D439" s="1">
        <f>IFERROR(__xludf.DUMMYFUNCTION("""COMPUTED_VALUE"""),164500.0)</f>
        <v>164500</v>
      </c>
      <c r="E439" s="1">
        <f>IFERROR(__xludf.DUMMYFUNCTION("""COMPUTED_VALUE"""),176500.0)</f>
        <v>176500</v>
      </c>
      <c r="F439" s="1">
        <f>IFERROR(__xludf.DUMMYFUNCTION("""COMPUTED_VALUE"""),468714.0)</f>
        <v>468714</v>
      </c>
    </row>
    <row r="440">
      <c r="A440" s="2">
        <f>IFERROR(__xludf.DUMMYFUNCTION("""COMPUTED_VALUE"""),44768.64583333333)</f>
        <v>44768.64583</v>
      </c>
      <c r="B440" s="1">
        <f>IFERROR(__xludf.DUMMYFUNCTION("""COMPUTED_VALUE"""),177000.0)</f>
        <v>177000</v>
      </c>
      <c r="C440" s="1">
        <f>IFERROR(__xludf.DUMMYFUNCTION("""COMPUTED_VALUE"""),178000.0)</f>
        <v>178000</v>
      </c>
      <c r="D440" s="1">
        <f>IFERROR(__xludf.DUMMYFUNCTION("""COMPUTED_VALUE"""),171000.0)</f>
        <v>171000</v>
      </c>
      <c r="E440" s="1">
        <f>IFERROR(__xludf.DUMMYFUNCTION("""COMPUTED_VALUE"""),172000.0)</f>
        <v>172000</v>
      </c>
      <c r="F440" s="1">
        <f>IFERROR(__xludf.DUMMYFUNCTION("""COMPUTED_VALUE"""),335739.0)</f>
        <v>335739</v>
      </c>
    </row>
    <row r="441">
      <c r="A441" s="2">
        <f>IFERROR(__xludf.DUMMYFUNCTION("""COMPUTED_VALUE"""),44769.64583333333)</f>
        <v>44769.64583</v>
      </c>
      <c r="B441" s="1">
        <f>IFERROR(__xludf.DUMMYFUNCTION("""COMPUTED_VALUE"""),171000.0)</f>
        <v>171000</v>
      </c>
      <c r="C441" s="1">
        <f>IFERROR(__xludf.DUMMYFUNCTION("""COMPUTED_VALUE"""),173000.0)</f>
        <v>173000</v>
      </c>
      <c r="D441" s="1">
        <f>IFERROR(__xludf.DUMMYFUNCTION("""COMPUTED_VALUE"""),167000.0)</f>
        <v>167000</v>
      </c>
      <c r="E441" s="1">
        <f>IFERROR(__xludf.DUMMYFUNCTION("""COMPUTED_VALUE"""),167500.0)</f>
        <v>167500</v>
      </c>
      <c r="F441" s="1">
        <f>IFERROR(__xludf.DUMMYFUNCTION("""COMPUTED_VALUE"""),220878.0)</f>
        <v>220878</v>
      </c>
    </row>
    <row r="442">
      <c r="A442" s="2">
        <f>IFERROR(__xludf.DUMMYFUNCTION("""COMPUTED_VALUE"""),44770.64583333333)</f>
        <v>44770.64583</v>
      </c>
      <c r="B442" s="1">
        <f>IFERROR(__xludf.DUMMYFUNCTION("""COMPUTED_VALUE"""),169000.0)</f>
        <v>169000</v>
      </c>
      <c r="C442" s="1">
        <f>IFERROR(__xludf.DUMMYFUNCTION("""COMPUTED_VALUE"""),173000.0)</f>
        <v>173000</v>
      </c>
      <c r="D442" s="1">
        <f>IFERROR(__xludf.DUMMYFUNCTION("""COMPUTED_VALUE"""),164000.0)</f>
        <v>164000</v>
      </c>
      <c r="E442" s="1">
        <f>IFERROR(__xludf.DUMMYFUNCTION("""COMPUTED_VALUE"""),169500.0)</f>
        <v>169500</v>
      </c>
      <c r="F442" s="1">
        <f>IFERROR(__xludf.DUMMYFUNCTION("""COMPUTED_VALUE"""),336241.0)</f>
        <v>336241</v>
      </c>
    </row>
    <row r="443">
      <c r="A443" s="2">
        <f>IFERROR(__xludf.DUMMYFUNCTION("""COMPUTED_VALUE"""),44771.64583333333)</f>
        <v>44771.64583</v>
      </c>
      <c r="B443" s="1">
        <f>IFERROR(__xludf.DUMMYFUNCTION("""COMPUTED_VALUE"""),172500.0)</f>
        <v>172500</v>
      </c>
      <c r="C443" s="1">
        <f>IFERROR(__xludf.DUMMYFUNCTION("""COMPUTED_VALUE"""),179500.0)</f>
        <v>179500</v>
      </c>
      <c r="D443" s="1">
        <f>IFERROR(__xludf.DUMMYFUNCTION("""COMPUTED_VALUE"""),170500.0)</f>
        <v>170500</v>
      </c>
      <c r="E443" s="1">
        <f>IFERROR(__xludf.DUMMYFUNCTION("""COMPUTED_VALUE"""),175500.0)</f>
        <v>175500</v>
      </c>
      <c r="F443" s="1">
        <f>IFERROR(__xludf.DUMMYFUNCTION("""COMPUTED_VALUE"""),340984.0)</f>
        <v>340984</v>
      </c>
    </row>
    <row r="444">
      <c r="A444" s="2">
        <f>IFERROR(__xludf.DUMMYFUNCTION("""COMPUTED_VALUE"""),44774.64583333333)</f>
        <v>44774.64583</v>
      </c>
      <c r="B444" s="1">
        <f>IFERROR(__xludf.DUMMYFUNCTION("""COMPUTED_VALUE"""),176000.0)</f>
        <v>176000</v>
      </c>
      <c r="C444" s="1">
        <f>IFERROR(__xludf.DUMMYFUNCTION("""COMPUTED_VALUE"""),188000.0)</f>
        <v>188000</v>
      </c>
      <c r="D444" s="1">
        <f>IFERROR(__xludf.DUMMYFUNCTION("""COMPUTED_VALUE"""),172500.0)</f>
        <v>172500</v>
      </c>
      <c r="E444" s="1">
        <f>IFERROR(__xludf.DUMMYFUNCTION("""COMPUTED_VALUE"""),173500.0)</f>
        <v>173500</v>
      </c>
      <c r="F444" s="1">
        <f>IFERROR(__xludf.DUMMYFUNCTION("""COMPUTED_VALUE"""),512705.0)</f>
        <v>512705</v>
      </c>
    </row>
    <row r="445">
      <c r="A445" s="2">
        <f>IFERROR(__xludf.DUMMYFUNCTION("""COMPUTED_VALUE"""),44775.64583333333)</f>
        <v>44775.64583</v>
      </c>
      <c r="B445" s="1">
        <f>IFERROR(__xludf.DUMMYFUNCTION("""COMPUTED_VALUE"""),174000.0)</f>
        <v>174000</v>
      </c>
      <c r="C445" s="1">
        <f>IFERROR(__xludf.DUMMYFUNCTION("""COMPUTED_VALUE"""),174000.0)</f>
        <v>174000</v>
      </c>
      <c r="D445" s="1">
        <f>IFERROR(__xludf.DUMMYFUNCTION("""COMPUTED_VALUE"""),161000.0)</f>
        <v>161000</v>
      </c>
      <c r="E445" s="1">
        <f>IFERROR(__xludf.DUMMYFUNCTION("""COMPUTED_VALUE"""),165500.0)</f>
        <v>165500</v>
      </c>
      <c r="F445" s="1">
        <f>IFERROR(__xludf.DUMMYFUNCTION("""COMPUTED_VALUE"""),522875.0)</f>
        <v>522875</v>
      </c>
    </row>
    <row r="446">
      <c r="A446" s="2">
        <f>IFERROR(__xludf.DUMMYFUNCTION("""COMPUTED_VALUE"""),44776.64583333333)</f>
        <v>44776.64583</v>
      </c>
      <c r="B446" s="1">
        <f>IFERROR(__xludf.DUMMYFUNCTION("""COMPUTED_VALUE"""),166000.0)</f>
        <v>166000</v>
      </c>
      <c r="C446" s="1">
        <f>IFERROR(__xludf.DUMMYFUNCTION("""COMPUTED_VALUE"""),173500.0)</f>
        <v>173500</v>
      </c>
      <c r="D446" s="1">
        <f>IFERROR(__xludf.DUMMYFUNCTION("""COMPUTED_VALUE"""),164000.0)</f>
        <v>164000</v>
      </c>
      <c r="E446" s="1">
        <f>IFERROR(__xludf.DUMMYFUNCTION("""COMPUTED_VALUE"""),170500.0)</f>
        <v>170500</v>
      </c>
      <c r="F446" s="1">
        <f>IFERROR(__xludf.DUMMYFUNCTION("""COMPUTED_VALUE"""),330579.0)</f>
        <v>330579</v>
      </c>
    </row>
    <row r="447">
      <c r="A447" s="2">
        <f>IFERROR(__xludf.DUMMYFUNCTION("""COMPUTED_VALUE"""),44777.64583333333)</f>
        <v>44777.64583</v>
      </c>
      <c r="B447" s="1">
        <f>IFERROR(__xludf.DUMMYFUNCTION("""COMPUTED_VALUE"""),173500.0)</f>
        <v>173500</v>
      </c>
      <c r="C447" s="1">
        <f>IFERROR(__xludf.DUMMYFUNCTION("""COMPUTED_VALUE"""),178000.0)</f>
        <v>178000</v>
      </c>
      <c r="D447" s="1">
        <f>IFERROR(__xludf.DUMMYFUNCTION("""COMPUTED_VALUE"""),171500.0)</f>
        <v>171500</v>
      </c>
      <c r="E447" s="1">
        <f>IFERROR(__xludf.DUMMYFUNCTION("""COMPUTED_VALUE"""),173500.0)</f>
        <v>173500</v>
      </c>
      <c r="F447" s="1">
        <f>IFERROR(__xludf.DUMMYFUNCTION("""COMPUTED_VALUE"""),320473.0)</f>
        <v>320473</v>
      </c>
    </row>
    <row r="448">
      <c r="A448" s="2">
        <f>IFERROR(__xludf.DUMMYFUNCTION("""COMPUTED_VALUE"""),44778.64583333333)</f>
        <v>44778.64583</v>
      </c>
      <c r="B448" s="1">
        <f>IFERROR(__xludf.DUMMYFUNCTION("""COMPUTED_VALUE"""),174000.0)</f>
        <v>174000</v>
      </c>
      <c r="C448" s="1">
        <f>IFERROR(__xludf.DUMMYFUNCTION("""COMPUTED_VALUE"""),176000.0)</f>
        <v>176000</v>
      </c>
      <c r="D448" s="1">
        <f>IFERROR(__xludf.DUMMYFUNCTION("""COMPUTED_VALUE"""),171000.0)</f>
        <v>171000</v>
      </c>
      <c r="E448" s="1">
        <f>IFERROR(__xludf.DUMMYFUNCTION("""COMPUTED_VALUE"""),175000.0)</f>
        <v>175000</v>
      </c>
      <c r="F448" s="1">
        <f>IFERROR(__xludf.DUMMYFUNCTION("""COMPUTED_VALUE"""),135121.0)</f>
        <v>135121</v>
      </c>
    </row>
    <row r="449">
      <c r="A449" s="2">
        <f>IFERROR(__xludf.DUMMYFUNCTION("""COMPUTED_VALUE"""),44781.64583333333)</f>
        <v>44781.64583</v>
      </c>
      <c r="B449" s="1">
        <f>IFERROR(__xludf.DUMMYFUNCTION("""COMPUTED_VALUE"""),175500.0)</f>
        <v>175500</v>
      </c>
      <c r="C449" s="1">
        <f>IFERROR(__xludf.DUMMYFUNCTION("""COMPUTED_VALUE"""),179000.0)</f>
        <v>179000</v>
      </c>
      <c r="D449" s="1">
        <f>IFERROR(__xludf.DUMMYFUNCTION("""COMPUTED_VALUE"""),174000.0)</f>
        <v>174000</v>
      </c>
      <c r="E449" s="1">
        <f>IFERROR(__xludf.DUMMYFUNCTION("""COMPUTED_VALUE"""),177500.0)</f>
        <v>177500</v>
      </c>
      <c r="F449" s="1">
        <f>IFERROR(__xludf.DUMMYFUNCTION("""COMPUTED_VALUE"""),153497.0)</f>
        <v>153497</v>
      </c>
    </row>
    <row r="450">
      <c r="A450" s="2">
        <f>IFERROR(__xludf.DUMMYFUNCTION("""COMPUTED_VALUE"""),44782.64583333333)</f>
        <v>44782.64583</v>
      </c>
      <c r="B450" s="1">
        <f>IFERROR(__xludf.DUMMYFUNCTION("""COMPUTED_VALUE"""),177000.0)</f>
        <v>177000</v>
      </c>
      <c r="C450" s="1">
        <f>IFERROR(__xludf.DUMMYFUNCTION("""COMPUTED_VALUE"""),186000.0)</f>
        <v>186000</v>
      </c>
      <c r="D450" s="1">
        <f>IFERROR(__xludf.DUMMYFUNCTION("""COMPUTED_VALUE"""),176000.0)</f>
        <v>176000</v>
      </c>
      <c r="E450" s="1">
        <f>IFERROR(__xludf.DUMMYFUNCTION("""COMPUTED_VALUE"""),184000.0)</f>
        <v>184000</v>
      </c>
      <c r="F450" s="1">
        <f>IFERROR(__xludf.DUMMYFUNCTION("""COMPUTED_VALUE"""),304548.0)</f>
        <v>304548</v>
      </c>
    </row>
    <row r="451">
      <c r="A451" s="2">
        <f>IFERROR(__xludf.DUMMYFUNCTION("""COMPUTED_VALUE"""),44783.64583333333)</f>
        <v>44783.64583</v>
      </c>
      <c r="B451" s="1">
        <f>IFERROR(__xludf.DUMMYFUNCTION("""COMPUTED_VALUE"""),184500.0)</f>
        <v>184500</v>
      </c>
      <c r="C451" s="1">
        <f>IFERROR(__xludf.DUMMYFUNCTION("""COMPUTED_VALUE"""),186000.0)</f>
        <v>186000</v>
      </c>
      <c r="D451" s="1">
        <f>IFERROR(__xludf.DUMMYFUNCTION("""COMPUTED_VALUE"""),176000.0)</f>
        <v>176000</v>
      </c>
      <c r="E451" s="1">
        <f>IFERROR(__xludf.DUMMYFUNCTION("""COMPUTED_VALUE"""),177000.0)</f>
        <v>177000</v>
      </c>
      <c r="F451" s="1">
        <f>IFERROR(__xludf.DUMMYFUNCTION("""COMPUTED_VALUE"""),238348.0)</f>
        <v>238348</v>
      </c>
    </row>
    <row r="452">
      <c r="A452" s="2">
        <f>IFERROR(__xludf.DUMMYFUNCTION("""COMPUTED_VALUE"""),44784.64583333333)</f>
        <v>44784.64583</v>
      </c>
      <c r="B452" s="1">
        <f>IFERROR(__xludf.DUMMYFUNCTION("""COMPUTED_VALUE"""),181000.0)</f>
        <v>181000</v>
      </c>
      <c r="C452" s="1">
        <f>IFERROR(__xludf.DUMMYFUNCTION("""COMPUTED_VALUE"""),181500.0)</f>
        <v>181500</v>
      </c>
      <c r="D452" s="1">
        <f>IFERROR(__xludf.DUMMYFUNCTION("""COMPUTED_VALUE"""),177500.0)</f>
        <v>177500</v>
      </c>
      <c r="E452" s="1">
        <f>IFERROR(__xludf.DUMMYFUNCTION("""COMPUTED_VALUE"""),180500.0)</f>
        <v>180500</v>
      </c>
      <c r="F452" s="1">
        <f>IFERROR(__xludf.DUMMYFUNCTION("""COMPUTED_VALUE"""),166745.0)</f>
        <v>166745</v>
      </c>
    </row>
    <row r="453">
      <c r="A453" s="2">
        <f>IFERROR(__xludf.DUMMYFUNCTION("""COMPUTED_VALUE"""),44785.64583333333)</f>
        <v>44785.64583</v>
      </c>
      <c r="B453" s="1">
        <f>IFERROR(__xludf.DUMMYFUNCTION("""COMPUTED_VALUE"""),181500.0)</f>
        <v>181500</v>
      </c>
      <c r="C453" s="1">
        <f>IFERROR(__xludf.DUMMYFUNCTION("""COMPUTED_VALUE"""),185000.0)</f>
        <v>185000</v>
      </c>
      <c r="D453" s="1">
        <f>IFERROR(__xludf.DUMMYFUNCTION("""COMPUTED_VALUE"""),180000.0)</f>
        <v>180000</v>
      </c>
      <c r="E453" s="1">
        <f>IFERROR(__xludf.DUMMYFUNCTION("""COMPUTED_VALUE"""),183000.0)</f>
        <v>183000</v>
      </c>
      <c r="F453" s="1">
        <f>IFERROR(__xludf.DUMMYFUNCTION("""COMPUTED_VALUE"""),203145.0)</f>
        <v>203145</v>
      </c>
    </row>
    <row r="454">
      <c r="A454" s="2">
        <f>IFERROR(__xludf.DUMMYFUNCTION("""COMPUTED_VALUE"""),44789.64583333333)</f>
        <v>44789.64583</v>
      </c>
      <c r="B454" s="1">
        <f>IFERROR(__xludf.DUMMYFUNCTION("""COMPUTED_VALUE"""),184500.0)</f>
        <v>184500</v>
      </c>
      <c r="C454" s="1">
        <f>IFERROR(__xludf.DUMMYFUNCTION("""COMPUTED_VALUE"""),190500.0)</f>
        <v>190500</v>
      </c>
      <c r="D454" s="1">
        <f>IFERROR(__xludf.DUMMYFUNCTION("""COMPUTED_VALUE"""),183000.0)</f>
        <v>183000</v>
      </c>
      <c r="E454" s="1">
        <f>IFERROR(__xludf.DUMMYFUNCTION("""COMPUTED_VALUE"""),187000.0)</f>
        <v>187000</v>
      </c>
      <c r="F454" s="1">
        <f>IFERROR(__xludf.DUMMYFUNCTION("""COMPUTED_VALUE"""),278176.0)</f>
        <v>278176</v>
      </c>
    </row>
    <row r="455">
      <c r="A455" s="2">
        <f>IFERROR(__xludf.DUMMYFUNCTION("""COMPUTED_VALUE"""),44790.64583333333)</f>
        <v>44790.64583</v>
      </c>
      <c r="B455" s="1">
        <f>IFERROR(__xludf.DUMMYFUNCTION("""COMPUTED_VALUE"""),187000.0)</f>
        <v>187000</v>
      </c>
      <c r="C455" s="1">
        <f>IFERROR(__xludf.DUMMYFUNCTION("""COMPUTED_VALUE"""),190000.0)</f>
        <v>190000</v>
      </c>
      <c r="D455" s="1">
        <f>IFERROR(__xludf.DUMMYFUNCTION("""COMPUTED_VALUE"""),183500.0)</f>
        <v>183500</v>
      </c>
      <c r="E455" s="1">
        <f>IFERROR(__xludf.DUMMYFUNCTION("""COMPUTED_VALUE"""),186000.0)</f>
        <v>186000</v>
      </c>
      <c r="F455" s="1">
        <f>IFERROR(__xludf.DUMMYFUNCTION("""COMPUTED_VALUE"""),231715.0)</f>
        <v>231715</v>
      </c>
    </row>
    <row r="456">
      <c r="A456" s="2">
        <f>IFERROR(__xludf.DUMMYFUNCTION("""COMPUTED_VALUE"""),44791.64583333333)</f>
        <v>44791.64583</v>
      </c>
      <c r="B456" s="1">
        <f>IFERROR(__xludf.DUMMYFUNCTION("""COMPUTED_VALUE"""),183500.0)</f>
        <v>183500</v>
      </c>
      <c r="C456" s="1">
        <f>IFERROR(__xludf.DUMMYFUNCTION("""COMPUTED_VALUE"""),189500.0)</f>
        <v>189500</v>
      </c>
      <c r="D456" s="1">
        <f>IFERROR(__xludf.DUMMYFUNCTION("""COMPUTED_VALUE"""),180000.0)</f>
        <v>180000</v>
      </c>
      <c r="E456" s="1">
        <f>IFERROR(__xludf.DUMMYFUNCTION("""COMPUTED_VALUE"""),188000.0)</f>
        <v>188000</v>
      </c>
      <c r="F456" s="1">
        <f>IFERROR(__xludf.DUMMYFUNCTION("""COMPUTED_VALUE"""),234636.0)</f>
        <v>234636</v>
      </c>
    </row>
    <row r="457">
      <c r="A457" s="2">
        <f>IFERROR(__xludf.DUMMYFUNCTION("""COMPUTED_VALUE"""),44792.64583333333)</f>
        <v>44792.64583</v>
      </c>
      <c r="B457" s="1">
        <f>IFERROR(__xludf.DUMMYFUNCTION("""COMPUTED_VALUE"""),188500.0)</f>
        <v>188500</v>
      </c>
      <c r="C457" s="1">
        <f>IFERROR(__xludf.DUMMYFUNCTION("""COMPUTED_VALUE"""),196000.0)</f>
        <v>196000</v>
      </c>
      <c r="D457" s="1">
        <f>IFERROR(__xludf.DUMMYFUNCTION("""COMPUTED_VALUE"""),185000.0)</f>
        <v>185000</v>
      </c>
      <c r="E457" s="1">
        <f>IFERROR(__xludf.DUMMYFUNCTION("""COMPUTED_VALUE"""),186500.0)</f>
        <v>186500</v>
      </c>
      <c r="F457" s="1">
        <f>IFERROR(__xludf.DUMMYFUNCTION("""COMPUTED_VALUE"""),372611.0)</f>
        <v>372611</v>
      </c>
    </row>
    <row r="458">
      <c r="A458" s="2">
        <f>IFERROR(__xludf.DUMMYFUNCTION("""COMPUTED_VALUE"""),44795.64583333333)</f>
        <v>44795.64583</v>
      </c>
      <c r="B458" s="1">
        <f>IFERROR(__xludf.DUMMYFUNCTION("""COMPUTED_VALUE"""),183000.0)</f>
        <v>183000</v>
      </c>
      <c r="C458" s="1">
        <f>IFERROR(__xludf.DUMMYFUNCTION("""COMPUTED_VALUE"""),187000.0)</f>
        <v>187000</v>
      </c>
      <c r="D458" s="1">
        <f>IFERROR(__xludf.DUMMYFUNCTION("""COMPUTED_VALUE"""),181000.0)</f>
        <v>181000</v>
      </c>
      <c r="E458" s="1">
        <f>IFERROR(__xludf.DUMMYFUNCTION("""COMPUTED_VALUE"""),184000.0)</f>
        <v>184000</v>
      </c>
      <c r="F458" s="1">
        <f>IFERROR(__xludf.DUMMYFUNCTION("""COMPUTED_VALUE"""),169332.0)</f>
        <v>169332</v>
      </c>
    </row>
    <row r="459">
      <c r="A459" s="2">
        <f>IFERROR(__xludf.DUMMYFUNCTION("""COMPUTED_VALUE"""),44796.64583333333)</f>
        <v>44796.64583</v>
      </c>
      <c r="B459" s="1">
        <f>IFERROR(__xludf.DUMMYFUNCTION("""COMPUTED_VALUE"""),182000.0)</f>
        <v>182000</v>
      </c>
      <c r="C459" s="1">
        <f>IFERROR(__xludf.DUMMYFUNCTION("""COMPUTED_VALUE"""),182500.0)</f>
        <v>182500</v>
      </c>
      <c r="D459" s="1">
        <f>IFERROR(__xludf.DUMMYFUNCTION("""COMPUTED_VALUE"""),172000.0)</f>
        <v>172000</v>
      </c>
      <c r="E459" s="1">
        <f>IFERROR(__xludf.DUMMYFUNCTION("""COMPUTED_VALUE"""),172500.0)</f>
        <v>172500</v>
      </c>
      <c r="F459" s="1">
        <f>IFERROR(__xludf.DUMMYFUNCTION("""COMPUTED_VALUE"""),358340.0)</f>
        <v>358340</v>
      </c>
    </row>
    <row r="460">
      <c r="A460" s="2">
        <f>IFERROR(__xludf.DUMMYFUNCTION("""COMPUTED_VALUE"""),44797.64583333333)</f>
        <v>44797.64583</v>
      </c>
      <c r="B460" s="1">
        <f>IFERROR(__xludf.DUMMYFUNCTION("""COMPUTED_VALUE"""),173000.0)</f>
        <v>173000</v>
      </c>
      <c r="C460" s="1">
        <f>IFERROR(__xludf.DUMMYFUNCTION("""COMPUTED_VALUE"""),176500.0)</f>
        <v>176500</v>
      </c>
      <c r="D460" s="1">
        <f>IFERROR(__xludf.DUMMYFUNCTION("""COMPUTED_VALUE"""),169000.0)</f>
        <v>169000</v>
      </c>
      <c r="E460" s="1">
        <f>IFERROR(__xludf.DUMMYFUNCTION("""COMPUTED_VALUE"""),176000.0)</f>
        <v>176000</v>
      </c>
      <c r="F460" s="1">
        <f>IFERROR(__xludf.DUMMYFUNCTION("""COMPUTED_VALUE"""),197180.0)</f>
        <v>197180</v>
      </c>
    </row>
    <row r="461">
      <c r="A461" s="2">
        <f>IFERROR(__xludf.DUMMYFUNCTION("""COMPUTED_VALUE"""),44798.64583333333)</f>
        <v>44798.64583</v>
      </c>
      <c r="B461" s="1">
        <f>IFERROR(__xludf.DUMMYFUNCTION("""COMPUTED_VALUE"""),176000.0)</f>
        <v>176000</v>
      </c>
      <c r="C461" s="1">
        <f>IFERROR(__xludf.DUMMYFUNCTION("""COMPUTED_VALUE"""),178500.0)</f>
        <v>178500</v>
      </c>
      <c r="D461" s="1">
        <f>IFERROR(__xludf.DUMMYFUNCTION("""COMPUTED_VALUE"""),172500.0)</f>
        <v>172500</v>
      </c>
      <c r="E461" s="1">
        <f>IFERROR(__xludf.DUMMYFUNCTION("""COMPUTED_VALUE"""),173500.0)</f>
        <v>173500</v>
      </c>
      <c r="F461" s="1">
        <f>IFERROR(__xludf.DUMMYFUNCTION("""COMPUTED_VALUE"""),199435.0)</f>
        <v>199435</v>
      </c>
    </row>
    <row r="462">
      <c r="A462" s="2">
        <f>IFERROR(__xludf.DUMMYFUNCTION("""COMPUTED_VALUE"""),44799.64583333333)</f>
        <v>44799.64583</v>
      </c>
      <c r="B462" s="1">
        <f>IFERROR(__xludf.DUMMYFUNCTION("""COMPUTED_VALUE"""),174500.0)</f>
        <v>174500</v>
      </c>
      <c r="C462" s="1">
        <f>IFERROR(__xludf.DUMMYFUNCTION("""COMPUTED_VALUE"""),177500.0)</f>
        <v>177500</v>
      </c>
      <c r="D462" s="1">
        <f>IFERROR(__xludf.DUMMYFUNCTION("""COMPUTED_VALUE"""),172500.0)</f>
        <v>172500</v>
      </c>
      <c r="E462" s="1">
        <f>IFERROR(__xludf.DUMMYFUNCTION("""COMPUTED_VALUE"""),175500.0)</f>
        <v>175500</v>
      </c>
      <c r="F462" s="1">
        <f>IFERROR(__xludf.DUMMYFUNCTION("""COMPUTED_VALUE"""),152990.0)</f>
        <v>152990</v>
      </c>
    </row>
    <row r="463">
      <c r="A463" s="2">
        <f>IFERROR(__xludf.DUMMYFUNCTION("""COMPUTED_VALUE"""),44802.64583333333)</f>
        <v>44802.64583</v>
      </c>
      <c r="B463" s="1">
        <f>IFERROR(__xludf.DUMMYFUNCTION("""COMPUTED_VALUE"""),167000.0)</f>
        <v>167000</v>
      </c>
      <c r="C463" s="1">
        <f>IFERROR(__xludf.DUMMYFUNCTION("""COMPUTED_VALUE"""),171500.0)</f>
        <v>171500</v>
      </c>
      <c r="D463" s="1">
        <f>IFERROR(__xludf.DUMMYFUNCTION("""COMPUTED_VALUE"""),164500.0)</f>
        <v>164500</v>
      </c>
      <c r="E463" s="1">
        <f>IFERROR(__xludf.DUMMYFUNCTION("""COMPUTED_VALUE"""),164500.0)</f>
        <v>164500</v>
      </c>
      <c r="F463" s="1">
        <f>IFERROR(__xludf.DUMMYFUNCTION("""COMPUTED_VALUE"""),320328.0)</f>
        <v>320328</v>
      </c>
    </row>
    <row r="464">
      <c r="A464" s="2">
        <f>IFERROR(__xludf.DUMMYFUNCTION("""COMPUTED_VALUE"""),44803.64583333333)</f>
        <v>44803.64583</v>
      </c>
      <c r="B464" s="1">
        <f>IFERROR(__xludf.DUMMYFUNCTION("""COMPUTED_VALUE"""),165000.0)</f>
        <v>165000</v>
      </c>
      <c r="C464" s="1">
        <f>IFERROR(__xludf.DUMMYFUNCTION("""COMPUTED_VALUE"""),170500.0)</f>
        <v>170500</v>
      </c>
      <c r="D464" s="1">
        <f>IFERROR(__xludf.DUMMYFUNCTION("""COMPUTED_VALUE"""),165000.0)</f>
        <v>165000</v>
      </c>
      <c r="E464" s="1">
        <f>IFERROR(__xludf.DUMMYFUNCTION("""COMPUTED_VALUE"""),170000.0)</f>
        <v>170000</v>
      </c>
      <c r="F464" s="1">
        <f>IFERROR(__xludf.DUMMYFUNCTION("""COMPUTED_VALUE"""),184450.0)</f>
        <v>184450</v>
      </c>
    </row>
    <row r="465">
      <c r="A465" s="2">
        <f>IFERROR(__xludf.DUMMYFUNCTION("""COMPUTED_VALUE"""),44804.64583333333)</f>
        <v>44804.64583</v>
      </c>
      <c r="B465" s="1">
        <f>IFERROR(__xludf.DUMMYFUNCTION("""COMPUTED_VALUE"""),168000.0)</f>
        <v>168000</v>
      </c>
      <c r="C465" s="1">
        <f>IFERROR(__xludf.DUMMYFUNCTION("""COMPUTED_VALUE"""),183000.0)</f>
        <v>183000</v>
      </c>
      <c r="D465" s="1">
        <f>IFERROR(__xludf.DUMMYFUNCTION("""COMPUTED_VALUE"""),167000.0)</f>
        <v>167000</v>
      </c>
      <c r="E465" s="1">
        <f>IFERROR(__xludf.DUMMYFUNCTION("""COMPUTED_VALUE"""),181500.0)</f>
        <v>181500</v>
      </c>
      <c r="F465" s="1">
        <f>IFERROR(__xludf.DUMMYFUNCTION("""COMPUTED_VALUE"""),492139.0)</f>
        <v>492139</v>
      </c>
    </row>
    <row r="466">
      <c r="A466" s="2">
        <f>IFERROR(__xludf.DUMMYFUNCTION("""COMPUTED_VALUE"""),44805.64583333333)</f>
        <v>44805.64583</v>
      </c>
      <c r="B466" s="1">
        <f>IFERROR(__xludf.DUMMYFUNCTION("""COMPUTED_VALUE"""),178500.0)</f>
        <v>178500</v>
      </c>
      <c r="C466" s="1">
        <f>IFERROR(__xludf.DUMMYFUNCTION("""COMPUTED_VALUE"""),178500.0)</f>
        <v>178500</v>
      </c>
      <c r="D466" s="1">
        <f>IFERROR(__xludf.DUMMYFUNCTION("""COMPUTED_VALUE"""),165500.0)</f>
        <v>165500</v>
      </c>
      <c r="E466" s="1">
        <f>IFERROR(__xludf.DUMMYFUNCTION("""COMPUTED_VALUE"""),166500.0)</f>
        <v>166500</v>
      </c>
      <c r="F466" s="1">
        <f>IFERROR(__xludf.DUMMYFUNCTION("""COMPUTED_VALUE"""),427882.0)</f>
        <v>427882</v>
      </c>
    </row>
    <row r="467">
      <c r="A467" s="2">
        <f>IFERROR(__xludf.DUMMYFUNCTION("""COMPUTED_VALUE"""),44806.64583333333)</f>
        <v>44806.64583</v>
      </c>
      <c r="B467" s="1">
        <f>IFERROR(__xludf.DUMMYFUNCTION("""COMPUTED_VALUE"""),168000.0)</f>
        <v>168000</v>
      </c>
      <c r="C467" s="1">
        <f>IFERROR(__xludf.DUMMYFUNCTION("""COMPUTED_VALUE"""),174000.0)</f>
        <v>174000</v>
      </c>
      <c r="D467" s="1">
        <f>IFERROR(__xludf.DUMMYFUNCTION("""COMPUTED_VALUE"""),167000.0)</f>
        <v>167000</v>
      </c>
      <c r="E467" s="1">
        <f>IFERROR(__xludf.DUMMYFUNCTION("""COMPUTED_VALUE"""),168500.0)</f>
        <v>168500</v>
      </c>
      <c r="F467" s="1">
        <f>IFERROR(__xludf.DUMMYFUNCTION("""COMPUTED_VALUE"""),240091.0)</f>
        <v>240091</v>
      </c>
    </row>
    <row r="468">
      <c r="A468" s="2">
        <f>IFERROR(__xludf.DUMMYFUNCTION("""COMPUTED_VALUE"""),44809.64583333333)</f>
        <v>44809.64583</v>
      </c>
      <c r="B468" s="1">
        <f>IFERROR(__xludf.DUMMYFUNCTION("""COMPUTED_VALUE"""),167000.0)</f>
        <v>167000</v>
      </c>
      <c r="C468" s="1">
        <f>IFERROR(__xludf.DUMMYFUNCTION("""COMPUTED_VALUE"""),175000.0)</f>
        <v>175000</v>
      </c>
      <c r="D468" s="1">
        <f>IFERROR(__xludf.DUMMYFUNCTION("""COMPUTED_VALUE"""),167000.0)</f>
        <v>167000</v>
      </c>
      <c r="E468" s="1">
        <f>IFERROR(__xludf.DUMMYFUNCTION("""COMPUTED_VALUE"""),167500.0)</f>
        <v>167500</v>
      </c>
      <c r="F468" s="1">
        <f>IFERROR(__xludf.DUMMYFUNCTION("""COMPUTED_VALUE"""),189623.0)</f>
        <v>189623</v>
      </c>
    </row>
    <row r="469">
      <c r="A469" s="2">
        <f>IFERROR(__xludf.DUMMYFUNCTION("""COMPUTED_VALUE"""),44810.64583333333)</f>
        <v>44810.64583</v>
      </c>
      <c r="B469" s="1">
        <f>IFERROR(__xludf.DUMMYFUNCTION("""COMPUTED_VALUE"""),168000.0)</f>
        <v>168000</v>
      </c>
      <c r="C469" s="1">
        <f>IFERROR(__xludf.DUMMYFUNCTION("""COMPUTED_VALUE"""),170000.0)</f>
        <v>170000</v>
      </c>
      <c r="D469" s="1">
        <f>IFERROR(__xludf.DUMMYFUNCTION("""COMPUTED_VALUE"""),160000.0)</f>
        <v>160000</v>
      </c>
      <c r="E469" s="1">
        <f>IFERROR(__xludf.DUMMYFUNCTION("""COMPUTED_VALUE"""),160500.0)</f>
        <v>160500</v>
      </c>
      <c r="F469" s="1">
        <f>IFERROR(__xludf.DUMMYFUNCTION("""COMPUTED_VALUE"""),303572.0)</f>
        <v>303572</v>
      </c>
    </row>
    <row r="470">
      <c r="A470" s="2">
        <f>IFERROR(__xludf.DUMMYFUNCTION("""COMPUTED_VALUE"""),44811.64583333333)</f>
        <v>44811.64583</v>
      </c>
      <c r="B470" s="1">
        <f>IFERROR(__xludf.DUMMYFUNCTION("""COMPUTED_VALUE"""),158500.0)</f>
        <v>158500</v>
      </c>
      <c r="C470" s="1">
        <f>IFERROR(__xludf.DUMMYFUNCTION("""COMPUTED_VALUE"""),161000.0)</f>
        <v>161000</v>
      </c>
      <c r="D470" s="1">
        <f>IFERROR(__xludf.DUMMYFUNCTION("""COMPUTED_VALUE"""),155000.0)</f>
        <v>155000</v>
      </c>
      <c r="E470" s="1">
        <f>IFERROR(__xludf.DUMMYFUNCTION("""COMPUTED_VALUE"""),158000.0)</f>
        <v>158000</v>
      </c>
      <c r="F470" s="1">
        <f>IFERROR(__xludf.DUMMYFUNCTION("""COMPUTED_VALUE"""),240922.0)</f>
        <v>240922</v>
      </c>
    </row>
    <row r="471">
      <c r="A471" s="2">
        <f>IFERROR(__xludf.DUMMYFUNCTION("""COMPUTED_VALUE"""),44812.64583333333)</f>
        <v>44812.64583</v>
      </c>
      <c r="B471" s="1">
        <f>IFERROR(__xludf.DUMMYFUNCTION("""COMPUTED_VALUE"""),158000.0)</f>
        <v>158000</v>
      </c>
      <c r="C471" s="1">
        <f>IFERROR(__xludf.DUMMYFUNCTION("""COMPUTED_VALUE"""),161000.0)</f>
        <v>161000</v>
      </c>
      <c r="D471" s="1">
        <f>IFERROR(__xludf.DUMMYFUNCTION("""COMPUTED_VALUE"""),157500.0)</f>
        <v>157500</v>
      </c>
      <c r="E471" s="1">
        <f>IFERROR(__xludf.DUMMYFUNCTION("""COMPUTED_VALUE"""),158000.0)</f>
        <v>158000</v>
      </c>
      <c r="F471" s="1">
        <f>IFERROR(__xludf.DUMMYFUNCTION("""COMPUTED_VALUE"""),163232.0)</f>
        <v>163232</v>
      </c>
    </row>
    <row r="472">
      <c r="A472" s="2">
        <f>IFERROR(__xludf.DUMMYFUNCTION("""COMPUTED_VALUE"""),44817.64583333333)</f>
        <v>44817.64583</v>
      </c>
      <c r="B472" s="1">
        <f>IFERROR(__xludf.DUMMYFUNCTION("""COMPUTED_VALUE"""),161000.0)</f>
        <v>161000</v>
      </c>
      <c r="C472" s="1">
        <f>IFERROR(__xludf.DUMMYFUNCTION("""COMPUTED_VALUE"""),165000.0)</f>
        <v>165000</v>
      </c>
      <c r="D472" s="1">
        <f>IFERROR(__xludf.DUMMYFUNCTION("""COMPUTED_VALUE"""),160500.0)</f>
        <v>160500</v>
      </c>
      <c r="E472" s="1">
        <f>IFERROR(__xludf.DUMMYFUNCTION("""COMPUTED_VALUE"""),162000.0)</f>
        <v>162000</v>
      </c>
      <c r="F472" s="1">
        <f>IFERROR(__xludf.DUMMYFUNCTION("""COMPUTED_VALUE"""),198394.0)</f>
        <v>198394</v>
      </c>
    </row>
    <row r="473">
      <c r="A473" s="2">
        <f>IFERROR(__xludf.DUMMYFUNCTION("""COMPUTED_VALUE"""),44818.64583333333)</f>
        <v>44818.64583</v>
      </c>
      <c r="B473" s="1">
        <f>IFERROR(__xludf.DUMMYFUNCTION("""COMPUTED_VALUE"""),154500.0)</f>
        <v>154500</v>
      </c>
      <c r="C473" s="1">
        <f>IFERROR(__xludf.DUMMYFUNCTION("""COMPUTED_VALUE"""),160000.0)</f>
        <v>160000</v>
      </c>
      <c r="D473" s="1">
        <f>IFERROR(__xludf.DUMMYFUNCTION("""COMPUTED_VALUE"""),153500.0)</f>
        <v>153500</v>
      </c>
      <c r="E473" s="1">
        <f>IFERROR(__xludf.DUMMYFUNCTION("""COMPUTED_VALUE"""),158500.0)</f>
        <v>158500</v>
      </c>
      <c r="F473" s="1">
        <f>IFERROR(__xludf.DUMMYFUNCTION("""COMPUTED_VALUE"""),172820.0)</f>
        <v>172820</v>
      </c>
    </row>
    <row r="474">
      <c r="A474" s="2">
        <f>IFERROR(__xludf.DUMMYFUNCTION("""COMPUTED_VALUE"""),44819.64583333333)</f>
        <v>44819.64583</v>
      </c>
      <c r="B474" s="1">
        <f>IFERROR(__xludf.DUMMYFUNCTION("""COMPUTED_VALUE"""),158500.0)</f>
        <v>158500</v>
      </c>
      <c r="C474" s="1">
        <f>IFERROR(__xludf.DUMMYFUNCTION("""COMPUTED_VALUE"""),159000.0)</f>
        <v>159000</v>
      </c>
      <c r="D474" s="1">
        <f>IFERROR(__xludf.DUMMYFUNCTION("""COMPUTED_VALUE"""),154500.0)</f>
        <v>154500</v>
      </c>
      <c r="E474" s="1">
        <f>IFERROR(__xludf.DUMMYFUNCTION("""COMPUTED_VALUE"""),155500.0)</f>
        <v>155500</v>
      </c>
      <c r="F474" s="1">
        <f>IFERROR(__xludf.DUMMYFUNCTION("""COMPUTED_VALUE"""),143820.0)</f>
        <v>143820</v>
      </c>
    </row>
    <row r="475">
      <c r="A475" s="2">
        <f>IFERROR(__xludf.DUMMYFUNCTION("""COMPUTED_VALUE"""),44820.64583333333)</f>
        <v>44820.64583</v>
      </c>
      <c r="B475" s="1">
        <f>IFERROR(__xludf.DUMMYFUNCTION("""COMPUTED_VALUE"""),155500.0)</f>
        <v>155500</v>
      </c>
      <c r="C475" s="1">
        <f>IFERROR(__xludf.DUMMYFUNCTION("""COMPUTED_VALUE"""),158000.0)</f>
        <v>158000</v>
      </c>
      <c r="D475" s="1">
        <f>IFERROR(__xludf.DUMMYFUNCTION("""COMPUTED_VALUE"""),153500.0)</f>
        <v>153500</v>
      </c>
      <c r="E475" s="1">
        <f>IFERROR(__xludf.DUMMYFUNCTION("""COMPUTED_VALUE"""),154000.0)</f>
        <v>154000</v>
      </c>
      <c r="F475" s="1">
        <f>IFERROR(__xludf.DUMMYFUNCTION("""COMPUTED_VALUE"""),121151.0)</f>
        <v>121151</v>
      </c>
    </row>
    <row r="476">
      <c r="A476" s="2">
        <f>IFERROR(__xludf.DUMMYFUNCTION("""COMPUTED_VALUE"""),44823.64583333333)</f>
        <v>44823.64583</v>
      </c>
      <c r="B476" s="1">
        <f>IFERROR(__xludf.DUMMYFUNCTION("""COMPUTED_VALUE"""),158000.0)</f>
        <v>158000</v>
      </c>
      <c r="C476" s="1">
        <f>IFERROR(__xludf.DUMMYFUNCTION("""COMPUTED_VALUE"""),164000.0)</f>
        <v>164000</v>
      </c>
      <c r="D476" s="1">
        <f>IFERROR(__xludf.DUMMYFUNCTION("""COMPUTED_VALUE"""),156500.0)</f>
        <v>156500</v>
      </c>
      <c r="E476" s="1">
        <f>IFERROR(__xludf.DUMMYFUNCTION("""COMPUTED_VALUE"""),157500.0)</f>
        <v>157500</v>
      </c>
      <c r="F476" s="1">
        <f>IFERROR(__xludf.DUMMYFUNCTION("""COMPUTED_VALUE"""),293981.0)</f>
        <v>293981</v>
      </c>
    </row>
    <row r="477">
      <c r="A477" s="2">
        <f>IFERROR(__xludf.DUMMYFUNCTION("""COMPUTED_VALUE"""),44824.64583333333)</f>
        <v>44824.64583</v>
      </c>
      <c r="B477" s="1">
        <f>IFERROR(__xludf.DUMMYFUNCTION("""COMPUTED_VALUE"""),158500.0)</f>
        <v>158500</v>
      </c>
      <c r="C477" s="1">
        <f>IFERROR(__xludf.DUMMYFUNCTION("""COMPUTED_VALUE"""),161500.0)</f>
        <v>161500</v>
      </c>
      <c r="D477" s="1">
        <f>IFERROR(__xludf.DUMMYFUNCTION("""COMPUTED_VALUE"""),157000.0)</f>
        <v>157000</v>
      </c>
      <c r="E477" s="1">
        <f>IFERROR(__xludf.DUMMYFUNCTION("""COMPUTED_VALUE"""),157500.0)</f>
        <v>157500</v>
      </c>
      <c r="F477" s="1">
        <f>IFERROR(__xludf.DUMMYFUNCTION("""COMPUTED_VALUE"""),118153.0)</f>
        <v>118153</v>
      </c>
    </row>
    <row r="478">
      <c r="A478" s="2">
        <f>IFERROR(__xludf.DUMMYFUNCTION("""COMPUTED_VALUE"""),44825.64583333333)</f>
        <v>44825.64583</v>
      </c>
      <c r="B478" s="1">
        <f>IFERROR(__xludf.DUMMYFUNCTION("""COMPUTED_VALUE"""),156500.0)</f>
        <v>156500</v>
      </c>
      <c r="C478" s="1">
        <f>IFERROR(__xludf.DUMMYFUNCTION("""COMPUTED_VALUE"""),159500.0)</f>
        <v>159500</v>
      </c>
      <c r="D478" s="1">
        <f>IFERROR(__xludf.DUMMYFUNCTION("""COMPUTED_VALUE"""),153500.0)</f>
        <v>153500</v>
      </c>
      <c r="E478" s="1">
        <f>IFERROR(__xludf.DUMMYFUNCTION("""COMPUTED_VALUE"""),155500.0)</f>
        <v>155500</v>
      </c>
      <c r="F478" s="1">
        <f>IFERROR(__xludf.DUMMYFUNCTION("""COMPUTED_VALUE"""),131771.0)</f>
        <v>131771</v>
      </c>
    </row>
    <row r="479">
      <c r="A479" s="2">
        <f>IFERROR(__xludf.DUMMYFUNCTION("""COMPUTED_VALUE"""),44826.64583333333)</f>
        <v>44826.64583</v>
      </c>
      <c r="B479" s="1">
        <f>IFERROR(__xludf.DUMMYFUNCTION("""COMPUTED_VALUE"""),152000.0)</f>
        <v>152000</v>
      </c>
      <c r="C479" s="1">
        <f>IFERROR(__xludf.DUMMYFUNCTION("""COMPUTED_VALUE"""),153000.0)</f>
        <v>153000</v>
      </c>
      <c r="D479" s="1">
        <f>IFERROR(__xludf.DUMMYFUNCTION("""COMPUTED_VALUE"""),146000.0)</f>
        <v>146000</v>
      </c>
      <c r="E479" s="1">
        <f>IFERROR(__xludf.DUMMYFUNCTION("""COMPUTED_VALUE"""),149000.0)</f>
        <v>149000</v>
      </c>
      <c r="F479" s="1">
        <f>IFERROR(__xludf.DUMMYFUNCTION("""COMPUTED_VALUE"""),199068.0)</f>
        <v>199068</v>
      </c>
    </row>
    <row r="480">
      <c r="A480" s="2">
        <f>IFERROR(__xludf.DUMMYFUNCTION("""COMPUTED_VALUE"""),44827.64583333333)</f>
        <v>44827.64583</v>
      </c>
      <c r="B480" s="1">
        <f>IFERROR(__xludf.DUMMYFUNCTION("""COMPUTED_VALUE"""),147000.0)</f>
        <v>147000</v>
      </c>
      <c r="C480" s="1">
        <f>IFERROR(__xludf.DUMMYFUNCTION("""COMPUTED_VALUE"""),149000.0)</f>
        <v>149000</v>
      </c>
      <c r="D480" s="1">
        <f>IFERROR(__xludf.DUMMYFUNCTION("""COMPUTED_VALUE"""),143000.0)</f>
        <v>143000</v>
      </c>
      <c r="E480" s="1">
        <f>IFERROR(__xludf.DUMMYFUNCTION("""COMPUTED_VALUE"""),144000.0)</f>
        <v>144000</v>
      </c>
      <c r="F480" s="1">
        <f>IFERROR(__xludf.DUMMYFUNCTION("""COMPUTED_VALUE"""),145258.0)</f>
        <v>145258</v>
      </c>
    </row>
    <row r="481">
      <c r="A481" s="2">
        <f>IFERROR(__xludf.DUMMYFUNCTION("""COMPUTED_VALUE"""),44830.64583333333)</f>
        <v>44830.64583</v>
      </c>
      <c r="B481" s="1">
        <f>IFERROR(__xludf.DUMMYFUNCTION("""COMPUTED_VALUE"""),141000.0)</f>
        <v>141000</v>
      </c>
      <c r="C481" s="1">
        <f>IFERROR(__xludf.DUMMYFUNCTION("""COMPUTED_VALUE"""),145500.0)</f>
        <v>145500</v>
      </c>
      <c r="D481" s="1">
        <f>IFERROR(__xludf.DUMMYFUNCTION("""COMPUTED_VALUE"""),138500.0)</f>
        <v>138500</v>
      </c>
      <c r="E481" s="1">
        <f>IFERROR(__xludf.DUMMYFUNCTION("""COMPUTED_VALUE"""),141000.0)</f>
        <v>141000</v>
      </c>
      <c r="F481" s="1">
        <f>IFERROR(__xludf.DUMMYFUNCTION("""COMPUTED_VALUE"""),206341.0)</f>
        <v>206341</v>
      </c>
    </row>
    <row r="482">
      <c r="A482" s="2">
        <f>IFERROR(__xludf.DUMMYFUNCTION("""COMPUTED_VALUE"""),44831.64583333333)</f>
        <v>44831.64583</v>
      </c>
      <c r="B482" s="1">
        <f>IFERROR(__xludf.DUMMYFUNCTION("""COMPUTED_VALUE"""),140500.0)</f>
        <v>140500</v>
      </c>
      <c r="C482" s="1">
        <f>IFERROR(__xludf.DUMMYFUNCTION("""COMPUTED_VALUE"""),142000.0)</f>
        <v>142000</v>
      </c>
      <c r="D482" s="1">
        <f>IFERROR(__xludf.DUMMYFUNCTION("""COMPUTED_VALUE"""),137000.0)</f>
        <v>137000</v>
      </c>
      <c r="E482" s="1">
        <f>IFERROR(__xludf.DUMMYFUNCTION("""COMPUTED_VALUE"""),140000.0)</f>
        <v>140000</v>
      </c>
      <c r="F482" s="1">
        <f>IFERROR(__xludf.DUMMYFUNCTION("""COMPUTED_VALUE"""),222288.0)</f>
        <v>222288</v>
      </c>
    </row>
    <row r="483">
      <c r="A483" s="2">
        <f>IFERROR(__xludf.DUMMYFUNCTION("""COMPUTED_VALUE"""),44832.64583333333)</f>
        <v>44832.64583</v>
      </c>
      <c r="B483" s="1">
        <f>IFERROR(__xludf.DUMMYFUNCTION("""COMPUTED_VALUE"""),138000.0)</f>
        <v>138000</v>
      </c>
      <c r="C483" s="1">
        <f>IFERROR(__xludf.DUMMYFUNCTION("""COMPUTED_VALUE"""),139000.0)</f>
        <v>139000</v>
      </c>
      <c r="D483" s="1">
        <f>IFERROR(__xludf.DUMMYFUNCTION("""COMPUTED_VALUE"""),129000.0)</f>
        <v>129000</v>
      </c>
      <c r="E483" s="1">
        <f>IFERROR(__xludf.DUMMYFUNCTION("""COMPUTED_VALUE"""),130000.0)</f>
        <v>130000</v>
      </c>
      <c r="F483" s="1">
        <f>IFERROR(__xludf.DUMMYFUNCTION("""COMPUTED_VALUE"""),323802.0)</f>
        <v>323802</v>
      </c>
    </row>
    <row r="484">
      <c r="A484" s="2">
        <f>IFERROR(__xludf.DUMMYFUNCTION("""COMPUTED_VALUE"""),44833.64583333333)</f>
        <v>44833.64583</v>
      </c>
      <c r="B484" s="1">
        <f>IFERROR(__xludf.DUMMYFUNCTION("""COMPUTED_VALUE"""),131500.0)</f>
        <v>131500</v>
      </c>
      <c r="C484" s="1">
        <f>IFERROR(__xludf.DUMMYFUNCTION("""COMPUTED_VALUE"""),137000.0)</f>
        <v>137000</v>
      </c>
      <c r="D484" s="1">
        <f>IFERROR(__xludf.DUMMYFUNCTION("""COMPUTED_VALUE"""),130500.0)</f>
        <v>130500</v>
      </c>
      <c r="E484" s="1">
        <f>IFERROR(__xludf.DUMMYFUNCTION("""COMPUTED_VALUE"""),132000.0)</f>
        <v>132000</v>
      </c>
      <c r="F484" s="1">
        <f>IFERROR(__xludf.DUMMYFUNCTION("""COMPUTED_VALUE"""),219709.0)</f>
        <v>219709</v>
      </c>
    </row>
    <row r="485">
      <c r="A485" s="2">
        <f>IFERROR(__xludf.DUMMYFUNCTION("""COMPUTED_VALUE"""),44834.64583333333)</f>
        <v>44834.64583</v>
      </c>
      <c r="B485" s="1">
        <f>IFERROR(__xludf.DUMMYFUNCTION("""COMPUTED_VALUE"""),130000.0)</f>
        <v>130000</v>
      </c>
      <c r="C485" s="1">
        <f>IFERROR(__xludf.DUMMYFUNCTION("""COMPUTED_VALUE"""),136000.0)</f>
        <v>136000</v>
      </c>
      <c r="D485" s="1">
        <f>IFERROR(__xludf.DUMMYFUNCTION("""COMPUTED_VALUE"""),129500.0)</f>
        <v>129500</v>
      </c>
      <c r="E485" s="1">
        <f>IFERROR(__xludf.DUMMYFUNCTION("""COMPUTED_VALUE"""),135000.0)</f>
        <v>135000</v>
      </c>
      <c r="F485" s="1">
        <f>IFERROR(__xludf.DUMMYFUNCTION("""COMPUTED_VALUE"""),173772.0)</f>
        <v>173772</v>
      </c>
    </row>
    <row r="486">
      <c r="A486" s="2">
        <f>IFERROR(__xludf.DUMMYFUNCTION("""COMPUTED_VALUE"""),44838.64583333333)</f>
        <v>44838.64583</v>
      </c>
      <c r="B486" s="1">
        <f>IFERROR(__xludf.DUMMYFUNCTION("""COMPUTED_VALUE"""),137000.0)</f>
        <v>137000</v>
      </c>
      <c r="C486" s="1">
        <f>IFERROR(__xludf.DUMMYFUNCTION("""COMPUTED_VALUE"""),138000.0)</f>
        <v>138000</v>
      </c>
      <c r="D486" s="1">
        <f>IFERROR(__xludf.DUMMYFUNCTION("""COMPUTED_VALUE"""),134000.0)</f>
        <v>134000</v>
      </c>
      <c r="E486" s="1">
        <f>IFERROR(__xludf.DUMMYFUNCTION("""COMPUTED_VALUE"""),134500.0)</f>
        <v>134500</v>
      </c>
      <c r="F486" s="1">
        <f>IFERROR(__xludf.DUMMYFUNCTION("""COMPUTED_VALUE"""),136336.0)</f>
        <v>136336</v>
      </c>
    </row>
    <row r="487">
      <c r="A487" s="2">
        <f>IFERROR(__xludf.DUMMYFUNCTION("""COMPUTED_VALUE"""),44839.64583333333)</f>
        <v>44839.64583</v>
      </c>
      <c r="B487" s="1">
        <f>IFERROR(__xludf.DUMMYFUNCTION("""COMPUTED_VALUE"""),137000.0)</f>
        <v>137000</v>
      </c>
      <c r="C487" s="1">
        <f>IFERROR(__xludf.DUMMYFUNCTION("""COMPUTED_VALUE"""),137500.0)</f>
        <v>137500</v>
      </c>
      <c r="D487" s="1">
        <f>IFERROR(__xludf.DUMMYFUNCTION("""COMPUTED_VALUE"""),127000.0)</f>
        <v>127000</v>
      </c>
      <c r="E487" s="1">
        <f>IFERROR(__xludf.DUMMYFUNCTION("""COMPUTED_VALUE"""),130000.0)</f>
        <v>130000</v>
      </c>
      <c r="F487" s="1">
        <f>IFERROR(__xludf.DUMMYFUNCTION("""COMPUTED_VALUE"""),299002.0)</f>
        <v>299002</v>
      </c>
    </row>
    <row r="488">
      <c r="A488" s="2">
        <f>IFERROR(__xludf.DUMMYFUNCTION("""COMPUTED_VALUE"""),44840.64583333333)</f>
        <v>44840.64583</v>
      </c>
      <c r="B488" s="1">
        <f>IFERROR(__xludf.DUMMYFUNCTION("""COMPUTED_VALUE"""),129500.0)</f>
        <v>129500</v>
      </c>
      <c r="C488" s="1">
        <f>IFERROR(__xludf.DUMMYFUNCTION("""COMPUTED_VALUE"""),133000.0)</f>
        <v>133000</v>
      </c>
      <c r="D488" s="1">
        <f>IFERROR(__xludf.DUMMYFUNCTION("""COMPUTED_VALUE"""),129000.0)</f>
        <v>129000</v>
      </c>
      <c r="E488" s="1">
        <f>IFERROR(__xludf.DUMMYFUNCTION("""COMPUTED_VALUE"""),131000.0)</f>
        <v>131000</v>
      </c>
      <c r="F488" s="1">
        <f>IFERROR(__xludf.DUMMYFUNCTION("""COMPUTED_VALUE"""),152272.0)</f>
        <v>152272</v>
      </c>
    </row>
    <row r="489">
      <c r="A489" s="2">
        <f>IFERROR(__xludf.DUMMYFUNCTION("""COMPUTED_VALUE"""),44841.64583333333)</f>
        <v>44841.64583</v>
      </c>
      <c r="B489" s="1">
        <f>IFERROR(__xludf.DUMMYFUNCTION("""COMPUTED_VALUE"""),129500.0)</f>
        <v>129500</v>
      </c>
      <c r="C489" s="1">
        <f>IFERROR(__xludf.DUMMYFUNCTION("""COMPUTED_VALUE"""),130000.0)</f>
        <v>130000</v>
      </c>
      <c r="D489" s="1">
        <f>IFERROR(__xludf.DUMMYFUNCTION("""COMPUTED_VALUE"""),121000.0)</f>
        <v>121000</v>
      </c>
      <c r="E489" s="1">
        <f>IFERROR(__xludf.DUMMYFUNCTION("""COMPUTED_VALUE"""),123000.0)</f>
        <v>123000</v>
      </c>
      <c r="F489" s="1">
        <f>IFERROR(__xludf.DUMMYFUNCTION("""COMPUTED_VALUE"""),378378.0)</f>
        <v>378378</v>
      </c>
    </row>
    <row r="490">
      <c r="A490" s="2">
        <f>IFERROR(__xludf.DUMMYFUNCTION("""COMPUTED_VALUE"""),44845.64583333333)</f>
        <v>44845.64583</v>
      </c>
      <c r="B490" s="1">
        <f>IFERROR(__xludf.DUMMYFUNCTION("""COMPUTED_VALUE"""),119000.0)</f>
        <v>119000</v>
      </c>
      <c r="C490" s="1">
        <f>IFERROR(__xludf.DUMMYFUNCTION("""COMPUTED_VALUE"""),120500.0)</f>
        <v>120500</v>
      </c>
      <c r="D490" s="1">
        <f>IFERROR(__xludf.DUMMYFUNCTION("""COMPUTED_VALUE"""),114500.0)</f>
        <v>114500</v>
      </c>
      <c r="E490" s="1">
        <f>IFERROR(__xludf.DUMMYFUNCTION("""COMPUTED_VALUE"""),118500.0)</f>
        <v>118500</v>
      </c>
      <c r="F490" s="1">
        <f>IFERROR(__xludf.DUMMYFUNCTION("""COMPUTED_VALUE"""),326980.0)</f>
        <v>326980</v>
      </c>
    </row>
    <row r="491">
      <c r="A491" s="2">
        <f>IFERROR(__xludf.DUMMYFUNCTION("""COMPUTED_VALUE"""),44846.64583333333)</f>
        <v>44846.64583</v>
      </c>
      <c r="B491" s="1">
        <f>IFERROR(__xludf.DUMMYFUNCTION("""COMPUTED_VALUE"""),116500.0)</f>
        <v>116500</v>
      </c>
      <c r="C491" s="1">
        <f>IFERROR(__xludf.DUMMYFUNCTION("""COMPUTED_VALUE"""),118500.0)</f>
        <v>118500</v>
      </c>
      <c r="D491" s="1">
        <f>IFERROR(__xludf.DUMMYFUNCTION("""COMPUTED_VALUE"""),111000.0)</f>
        <v>111000</v>
      </c>
      <c r="E491" s="1">
        <f>IFERROR(__xludf.DUMMYFUNCTION("""COMPUTED_VALUE"""),114500.0)</f>
        <v>114500</v>
      </c>
      <c r="F491" s="1">
        <f>IFERROR(__xludf.DUMMYFUNCTION("""COMPUTED_VALUE"""),421362.0)</f>
        <v>421362</v>
      </c>
    </row>
    <row r="492">
      <c r="A492" s="2">
        <f>IFERROR(__xludf.DUMMYFUNCTION("""COMPUTED_VALUE"""),44847.64583333333)</f>
        <v>44847.64583</v>
      </c>
      <c r="B492" s="1">
        <f>IFERROR(__xludf.DUMMYFUNCTION("""COMPUTED_VALUE"""),113000.0)</f>
        <v>113000</v>
      </c>
      <c r="C492" s="1">
        <f>IFERROR(__xludf.DUMMYFUNCTION("""COMPUTED_VALUE"""),114000.0)</f>
        <v>114000</v>
      </c>
      <c r="D492" s="1">
        <f>IFERROR(__xludf.DUMMYFUNCTION("""COMPUTED_VALUE"""),107000.0)</f>
        <v>107000</v>
      </c>
      <c r="E492" s="1">
        <f>IFERROR(__xludf.DUMMYFUNCTION("""COMPUTED_VALUE"""),109500.0)</f>
        <v>109500</v>
      </c>
      <c r="F492" s="1">
        <f>IFERROR(__xludf.DUMMYFUNCTION("""COMPUTED_VALUE"""),396283.0)</f>
        <v>396283</v>
      </c>
    </row>
    <row r="493">
      <c r="A493" s="2">
        <f>IFERROR(__xludf.DUMMYFUNCTION("""COMPUTED_VALUE"""),44848.64583333333)</f>
        <v>44848.64583</v>
      </c>
      <c r="B493" s="1">
        <f>IFERROR(__xludf.DUMMYFUNCTION("""COMPUTED_VALUE"""),111500.0)</f>
        <v>111500</v>
      </c>
      <c r="C493" s="1">
        <f>IFERROR(__xludf.DUMMYFUNCTION("""COMPUTED_VALUE"""),119000.0)</f>
        <v>119000</v>
      </c>
      <c r="D493" s="1">
        <f>IFERROR(__xludf.DUMMYFUNCTION("""COMPUTED_VALUE"""),111500.0)</f>
        <v>111500</v>
      </c>
      <c r="E493" s="1">
        <f>IFERROR(__xludf.DUMMYFUNCTION("""COMPUTED_VALUE"""),118000.0)</f>
        <v>118000</v>
      </c>
      <c r="F493" s="1">
        <f>IFERROR(__xludf.DUMMYFUNCTION("""COMPUTED_VALUE"""),457209.0)</f>
        <v>457209</v>
      </c>
    </row>
    <row r="494">
      <c r="A494" s="2">
        <f>IFERROR(__xludf.DUMMYFUNCTION("""COMPUTED_VALUE"""),44851.64583333333)</f>
        <v>44851.64583</v>
      </c>
      <c r="B494" s="1">
        <f>IFERROR(__xludf.DUMMYFUNCTION("""COMPUTED_VALUE"""),113500.0)</f>
        <v>113500</v>
      </c>
      <c r="C494" s="1">
        <f>IFERROR(__xludf.DUMMYFUNCTION("""COMPUTED_VALUE"""),117000.0)</f>
        <v>117000</v>
      </c>
      <c r="D494" s="1">
        <f>IFERROR(__xludf.DUMMYFUNCTION("""COMPUTED_VALUE"""),109500.0)</f>
        <v>109500</v>
      </c>
      <c r="E494" s="1">
        <f>IFERROR(__xludf.DUMMYFUNCTION("""COMPUTED_VALUE"""),115000.0)</f>
        <v>115000</v>
      </c>
      <c r="F494" s="1">
        <f>IFERROR(__xludf.DUMMYFUNCTION("""COMPUTED_VALUE"""),425995.0)</f>
        <v>425995</v>
      </c>
    </row>
    <row r="495">
      <c r="A495" s="2">
        <f>IFERROR(__xludf.DUMMYFUNCTION("""COMPUTED_VALUE"""),44852.64583333333)</f>
        <v>44852.64583</v>
      </c>
      <c r="B495" s="1">
        <f>IFERROR(__xludf.DUMMYFUNCTION("""COMPUTED_VALUE"""),116500.0)</f>
        <v>116500</v>
      </c>
      <c r="C495" s="1">
        <f>IFERROR(__xludf.DUMMYFUNCTION("""COMPUTED_VALUE"""),124000.0)</f>
        <v>124000</v>
      </c>
      <c r="D495" s="1">
        <f>IFERROR(__xludf.DUMMYFUNCTION("""COMPUTED_VALUE"""),115500.0)</f>
        <v>115500</v>
      </c>
      <c r="E495" s="1">
        <f>IFERROR(__xludf.DUMMYFUNCTION("""COMPUTED_VALUE"""),120500.0)</f>
        <v>120500</v>
      </c>
      <c r="F495" s="1">
        <f>IFERROR(__xludf.DUMMYFUNCTION("""COMPUTED_VALUE"""),560834.0)</f>
        <v>560834</v>
      </c>
    </row>
    <row r="496">
      <c r="A496" s="2">
        <f>IFERROR(__xludf.DUMMYFUNCTION("""COMPUTED_VALUE"""),44853.64583333333)</f>
        <v>44853.64583</v>
      </c>
      <c r="B496" s="1">
        <f>IFERROR(__xludf.DUMMYFUNCTION("""COMPUTED_VALUE"""),121500.0)</f>
        <v>121500</v>
      </c>
      <c r="C496" s="1">
        <f>IFERROR(__xludf.DUMMYFUNCTION("""COMPUTED_VALUE"""),125000.0)</f>
        <v>125000</v>
      </c>
      <c r="D496" s="1">
        <f>IFERROR(__xludf.DUMMYFUNCTION("""COMPUTED_VALUE"""),118000.0)</f>
        <v>118000</v>
      </c>
      <c r="E496" s="1">
        <f>IFERROR(__xludf.DUMMYFUNCTION("""COMPUTED_VALUE"""),118500.0)</f>
        <v>118500</v>
      </c>
      <c r="F496" s="1">
        <f>IFERROR(__xludf.DUMMYFUNCTION("""COMPUTED_VALUE"""),237888.0)</f>
        <v>237888</v>
      </c>
    </row>
    <row r="497">
      <c r="A497" s="2">
        <f>IFERROR(__xludf.DUMMYFUNCTION("""COMPUTED_VALUE"""),44854.64583333333)</f>
        <v>44854.64583</v>
      </c>
      <c r="B497" s="1">
        <f>IFERROR(__xludf.DUMMYFUNCTION("""COMPUTED_VALUE"""),118500.0)</f>
        <v>118500</v>
      </c>
      <c r="C497" s="1">
        <f>IFERROR(__xludf.DUMMYFUNCTION("""COMPUTED_VALUE"""),119000.0)</f>
        <v>119000</v>
      </c>
      <c r="D497" s="1">
        <f>IFERROR(__xludf.DUMMYFUNCTION("""COMPUTED_VALUE"""),111500.0)</f>
        <v>111500</v>
      </c>
      <c r="E497" s="1">
        <f>IFERROR(__xludf.DUMMYFUNCTION("""COMPUTED_VALUE"""),113000.0)</f>
        <v>113000</v>
      </c>
      <c r="F497" s="1">
        <f>IFERROR(__xludf.DUMMYFUNCTION("""COMPUTED_VALUE"""),310488.0)</f>
        <v>310488</v>
      </c>
    </row>
    <row r="498">
      <c r="A498" s="2">
        <f>IFERROR(__xludf.DUMMYFUNCTION("""COMPUTED_VALUE"""),44855.64583333333)</f>
        <v>44855.64583</v>
      </c>
      <c r="B498" s="1">
        <f>IFERROR(__xludf.DUMMYFUNCTION("""COMPUTED_VALUE"""),111000.0)</f>
        <v>111000</v>
      </c>
      <c r="C498" s="1">
        <f>IFERROR(__xludf.DUMMYFUNCTION("""COMPUTED_VALUE"""),113000.0)</f>
        <v>113000</v>
      </c>
      <c r="D498" s="1">
        <f>IFERROR(__xludf.DUMMYFUNCTION("""COMPUTED_VALUE"""),108500.0)</f>
        <v>108500</v>
      </c>
      <c r="E498" s="1">
        <f>IFERROR(__xludf.DUMMYFUNCTION("""COMPUTED_VALUE"""),112500.0)</f>
        <v>112500</v>
      </c>
      <c r="F498" s="1">
        <f>IFERROR(__xludf.DUMMYFUNCTION("""COMPUTED_VALUE"""),216920.0)</f>
        <v>216920</v>
      </c>
    </row>
    <row r="499">
      <c r="A499" s="2">
        <f>IFERROR(__xludf.DUMMYFUNCTION("""COMPUTED_VALUE"""),44858.64583333333)</f>
        <v>44858.64583</v>
      </c>
      <c r="B499" s="1">
        <f>IFERROR(__xludf.DUMMYFUNCTION("""COMPUTED_VALUE"""),114500.0)</f>
        <v>114500</v>
      </c>
      <c r="C499" s="1">
        <f>IFERROR(__xludf.DUMMYFUNCTION("""COMPUTED_VALUE"""),116500.0)</f>
        <v>116500</v>
      </c>
      <c r="D499" s="1">
        <f>IFERROR(__xludf.DUMMYFUNCTION("""COMPUTED_VALUE"""),112500.0)</f>
        <v>112500</v>
      </c>
      <c r="E499" s="1">
        <f>IFERROR(__xludf.DUMMYFUNCTION("""COMPUTED_VALUE"""),113000.0)</f>
        <v>113000</v>
      </c>
      <c r="F499" s="1">
        <f>IFERROR(__xludf.DUMMYFUNCTION("""COMPUTED_VALUE"""),172825.0)</f>
        <v>172825</v>
      </c>
    </row>
    <row r="500">
      <c r="A500" s="2">
        <f>IFERROR(__xludf.DUMMYFUNCTION("""COMPUTED_VALUE"""),44859.64583333333)</f>
        <v>44859.64583</v>
      </c>
      <c r="B500" s="1">
        <f>IFERROR(__xludf.DUMMYFUNCTION("""COMPUTED_VALUE"""),114500.0)</f>
        <v>114500</v>
      </c>
      <c r="C500" s="1">
        <f>IFERROR(__xludf.DUMMYFUNCTION("""COMPUTED_VALUE"""),119000.0)</f>
        <v>119000</v>
      </c>
      <c r="D500" s="1">
        <f>IFERROR(__xludf.DUMMYFUNCTION("""COMPUTED_VALUE"""),113500.0)</f>
        <v>113500</v>
      </c>
      <c r="E500" s="1">
        <f>IFERROR(__xludf.DUMMYFUNCTION("""COMPUTED_VALUE"""),118000.0)</f>
        <v>118000</v>
      </c>
      <c r="F500" s="1">
        <f>IFERROR(__xludf.DUMMYFUNCTION("""COMPUTED_VALUE"""),179569.0)</f>
        <v>179569</v>
      </c>
    </row>
    <row r="501">
      <c r="A501" s="2">
        <f>IFERROR(__xludf.DUMMYFUNCTION("""COMPUTED_VALUE"""),44860.64583333333)</f>
        <v>44860.64583</v>
      </c>
      <c r="B501" s="1">
        <f>IFERROR(__xludf.DUMMYFUNCTION("""COMPUTED_VALUE"""),118000.0)</f>
        <v>118000</v>
      </c>
      <c r="C501" s="1">
        <f>IFERROR(__xludf.DUMMYFUNCTION("""COMPUTED_VALUE"""),119500.0)</f>
        <v>119500</v>
      </c>
      <c r="D501" s="1">
        <f>IFERROR(__xludf.DUMMYFUNCTION("""COMPUTED_VALUE"""),115000.0)</f>
        <v>115000</v>
      </c>
      <c r="E501" s="1">
        <f>IFERROR(__xludf.DUMMYFUNCTION("""COMPUTED_VALUE"""),115000.0)</f>
        <v>115000</v>
      </c>
      <c r="F501" s="1">
        <f>IFERROR(__xludf.DUMMYFUNCTION("""COMPUTED_VALUE"""),120404.0)</f>
        <v>120404</v>
      </c>
    </row>
    <row r="502">
      <c r="A502" s="2">
        <f>IFERROR(__xludf.DUMMYFUNCTION("""COMPUTED_VALUE"""),44861.64583333333)</f>
        <v>44861.64583</v>
      </c>
      <c r="B502" s="1">
        <f>IFERROR(__xludf.DUMMYFUNCTION("""COMPUTED_VALUE"""),117000.0)</f>
        <v>117000</v>
      </c>
      <c r="C502" s="1">
        <f>IFERROR(__xludf.DUMMYFUNCTION("""COMPUTED_VALUE"""),121000.0)</f>
        <v>121000</v>
      </c>
      <c r="D502" s="1">
        <f>IFERROR(__xludf.DUMMYFUNCTION("""COMPUTED_VALUE"""),116500.0)</f>
        <v>116500</v>
      </c>
      <c r="E502" s="1">
        <f>IFERROR(__xludf.DUMMYFUNCTION("""COMPUTED_VALUE"""),119000.0)</f>
        <v>119000</v>
      </c>
      <c r="F502" s="1">
        <f>IFERROR(__xludf.DUMMYFUNCTION("""COMPUTED_VALUE"""),147272.0)</f>
        <v>147272</v>
      </c>
    </row>
    <row r="503">
      <c r="A503" s="2">
        <f>IFERROR(__xludf.DUMMYFUNCTION("""COMPUTED_VALUE"""),44862.64583333333)</f>
        <v>44862.64583</v>
      </c>
      <c r="B503" s="1">
        <f>IFERROR(__xludf.DUMMYFUNCTION("""COMPUTED_VALUE"""),119000.0)</f>
        <v>119000</v>
      </c>
      <c r="C503" s="1">
        <f>IFERROR(__xludf.DUMMYFUNCTION("""COMPUTED_VALUE"""),123500.0)</f>
        <v>123500</v>
      </c>
      <c r="D503" s="1">
        <f>IFERROR(__xludf.DUMMYFUNCTION("""COMPUTED_VALUE"""),118000.0)</f>
        <v>118000</v>
      </c>
      <c r="E503" s="1">
        <f>IFERROR(__xludf.DUMMYFUNCTION("""COMPUTED_VALUE"""),119000.0)</f>
        <v>119000</v>
      </c>
      <c r="F503" s="1">
        <f>IFERROR(__xludf.DUMMYFUNCTION("""COMPUTED_VALUE"""),159529.0)</f>
        <v>159529</v>
      </c>
    </row>
    <row r="504">
      <c r="A504" s="2">
        <f>IFERROR(__xludf.DUMMYFUNCTION("""COMPUTED_VALUE"""),44865.64583333333)</f>
        <v>44865.64583</v>
      </c>
      <c r="B504" s="1">
        <f>IFERROR(__xludf.DUMMYFUNCTION("""COMPUTED_VALUE"""),121500.0)</f>
        <v>121500</v>
      </c>
      <c r="C504" s="1">
        <f>IFERROR(__xludf.DUMMYFUNCTION("""COMPUTED_VALUE"""),123000.0)</f>
        <v>123000</v>
      </c>
      <c r="D504" s="1">
        <f>IFERROR(__xludf.DUMMYFUNCTION("""COMPUTED_VALUE"""),118500.0)</f>
        <v>118500</v>
      </c>
      <c r="E504" s="1">
        <f>IFERROR(__xludf.DUMMYFUNCTION("""COMPUTED_VALUE"""),121000.0)</f>
        <v>121000</v>
      </c>
      <c r="F504" s="1">
        <f>IFERROR(__xludf.DUMMYFUNCTION("""COMPUTED_VALUE"""),147619.0)</f>
        <v>147619</v>
      </c>
    </row>
    <row r="505">
      <c r="A505" s="2">
        <f>IFERROR(__xludf.DUMMYFUNCTION("""COMPUTED_VALUE"""),44866.64583333333)</f>
        <v>44866.64583</v>
      </c>
      <c r="B505" s="1">
        <f>IFERROR(__xludf.DUMMYFUNCTION("""COMPUTED_VALUE"""),121000.0)</f>
        <v>121000</v>
      </c>
      <c r="C505" s="1">
        <f>IFERROR(__xludf.DUMMYFUNCTION("""COMPUTED_VALUE"""),124000.0)</f>
        <v>124000</v>
      </c>
      <c r="D505" s="1">
        <f>IFERROR(__xludf.DUMMYFUNCTION("""COMPUTED_VALUE"""),120000.0)</f>
        <v>120000</v>
      </c>
      <c r="E505" s="1">
        <f>IFERROR(__xludf.DUMMYFUNCTION("""COMPUTED_VALUE"""),122000.0)</f>
        <v>122000</v>
      </c>
      <c r="F505" s="1">
        <f>IFERROR(__xludf.DUMMYFUNCTION("""COMPUTED_VALUE"""),141844.0)</f>
        <v>141844</v>
      </c>
    </row>
    <row r="506">
      <c r="A506" s="2">
        <f>IFERROR(__xludf.DUMMYFUNCTION("""COMPUTED_VALUE"""),44867.64583333333)</f>
        <v>44867.64583</v>
      </c>
      <c r="B506" s="1">
        <f>IFERROR(__xludf.DUMMYFUNCTION("""COMPUTED_VALUE"""),121000.0)</f>
        <v>121000</v>
      </c>
      <c r="C506" s="1">
        <f>IFERROR(__xludf.DUMMYFUNCTION("""COMPUTED_VALUE"""),129000.0)</f>
        <v>129000</v>
      </c>
      <c r="D506" s="1">
        <f>IFERROR(__xludf.DUMMYFUNCTION("""COMPUTED_VALUE"""),119500.0)</f>
        <v>119500</v>
      </c>
      <c r="E506" s="1">
        <f>IFERROR(__xludf.DUMMYFUNCTION("""COMPUTED_VALUE"""),127000.0)</f>
        <v>127000</v>
      </c>
      <c r="F506" s="1">
        <f>IFERROR(__xludf.DUMMYFUNCTION("""COMPUTED_VALUE"""),202996.0)</f>
        <v>202996</v>
      </c>
    </row>
    <row r="507">
      <c r="A507" s="2">
        <f>IFERROR(__xludf.DUMMYFUNCTION("""COMPUTED_VALUE"""),44868.64583333333)</f>
        <v>44868.64583</v>
      </c>
      <c r="B507" s="1">
        <f>IFERROR(__xludf.DUMMYFUNCTION("""COMPUTED_VALUE"""),123500.0)</f>
        <v>123500</v>
      </c>
      <c r="C507" s="1">
        <f>IFERROR(__xludf.DUMMYFUNCTION("""COMPUTED_VALUE"""),129000.0)</f>
        <v>129000</v>
      </c>
      <c r="D507" s="1">
        <f>IFERROR(__xludf.DUMMYFUNCTION("""COMPUTED_VALUE"""),120500.0)</f>
        <v>120500</v>
      </c>
      <c r="E507" s="1">
        <f>IFERROR(__xludf.DUMMYFUNCTION("""COMPUTED_VALUE"""),124500.0)</f>
        <v>124500</v>
      </c>
      <c r="F507" s="1">
        <f>IFERROR(__xludf.DUMMYFUNCTION("""COMPUTED_VALUE"""),276169.0)</f>
        <v>276169</v>
      </c>
    </row>
    <row r="508">
      <c r="A508" s="2">
        <f>IFERROR(__xludf.DUMMYFUNCTION("""COMPUTED_VALUE"""),44869.64583333333)</f>
        <v>44869.64583</v>
      </c>
      <c r="B508" s="1">
        <f>IFERROR(__xludf.DUMMYFUNCTION("""COMPUTED_VALUE"""),122500.0)</f>
        <v>122500</v>
      </c>
      <c r="C508" s="1">
        <f>IFERROR(__xludf.DUMMYFUNCTION("""COMPUTED_VALUE"""),124000.0)</f>
        <v>124000</v>
      </c>
      <c r="D508" s="1">
        <f>IFERROR(__xludf.DUMMYFUNCTION("""COMPUTED_VALUE"""),119500.0)</f>
        <v>119500</v>
      </c>
      <c r="E508" s="1">
        <f>IFERROR(__xludf.DUMMYFUNCTION("""COMPUTED_VALUE"""),122500.0)</f>
        <v>122500</v>
      </c>
      <c r="F508" s="1">
        <f>IFERROR(__xludf.DUMMYFUNCTION("""COMPUTED_VALUE"""),163152.0)</f>
        <v>163152</v>
      </c>
    </row>
    <row r="509">
      <c r="A509" s="2">
        <f>IFERROR(__xludf.DUMMYFUNCTION("""COMPUTED_VALUE"""),44872.64583333333)</f>
        <v>44872.64583</v>
      </c>
      <c r="B509" s="1">
        <f>IFERROR(__xludf.DUMMYFUNCTION("""COMPUTED_VALUE"""),121500.0)</f>
        <v>121500</v>
      </c>
      <c r="C509" s="1">
        <f>IFERROR(__xludf.DUMMYFUNCTION("""COMPUTED_VALUE"""),125500.0)</f>
        <v>125500</v>
      </c>
      <c r="D509" s="1">
        <f>IFERROR(__xludf.DUMMYFUNCTION("""COMPUTED_VALUE"""),121500.0)</f>
        <v>121500</v>
      </c>
      <c r="E509" s="1">
        <f>IFERROR(__xludf.DUMMYFUNCTION("""COMPUTED_VALUE"""),123500.0)</f>
        <v>123500</v>
      </c>
      <c r="F509" s="1">
        <f>IFERROR(__xludf.DUMMYFUNCTION("""COMPUTED_VALUE"""),74092.0)</f>
        <v>74092</v>
      </c>
    </row>
    <row r="510">
      <c r="A510" s="2">
        <f>IFERROR(__xludf.DUMMYFUNCTION("""COMPUTED_VALUE"""),44873.64583333333)</f>
        <v>44873.64583</v>
      </c>
      <c r="B510" s="1">
        <f>IFERROR(__xludf.DUMMYFUNCTION("""COMPUTED_VALUE"""),125500.0)</f>
        <v>125500</v>
      </c>
      <c r="C510" s="1">
        <f>IFERROR(__xludf.DUMMYFUNCTION("""COMPUTED_VALUE"""),129500.0)</f>
        <v>129500</v>
      </c>
      <c r="D510" s="1">
        <f>IFERROR(__xludf.DUMMYFUNCTION("""COMPUTED_VALUE"""),123500.0)</f>
        <v>123500</v>
      </c>
      <c r="E510" s="1">
        <f>IFERROR(__xludf.DUMMYFUNCTION("""COMPUTED_VALUE"""),129500.0)</f>
        <v>129500</v>
      </c>
      <c r="F510" s="1">
        <f>IFERROR(__xludf.DUMMYFUNCTION("""COMPUTED_VALUE"""),174799.0)</f>
        <v>174799</v>
      </c>
    </row>
    <row r="511">
      <c r="A511" s="2">
        <f>IFERROR(__xludf.DUMMYFUNCTION("""COMPUTED_VALUE"""),44874.64583333333)</f>
        <v>44874.64583</v>
      </c>
      <c r="B511" s="1">
        <f>IFERROR(__xludf.DUMMYFUNCTION("""COMPUTED_VALUE"""),131000.0)</f>
        <v>131000</v>
      </c>
      <c r="C511" s="1">
        <f>IFERROR(__xludf.DUMMYFUNCTION("""COMPUTED_VALUE"""),133000.0)</f>
        <v>133000</v>
      </c>
      <c r="D511" s="1">
        <f>IFERROR(__xludf.DUMMYFUNCTION("""COMPUTED_VALUE"""),129500.0)</f>
        <v>129500</v>
      </c>
      <c r="E511" s="1">
        <f>IFERROR(__xludf.DUMMYFUNCTION("""COMPUTED_VALUE"""),130500.0)</f>
        <v>130500</v>
      </c>
      <c r="F511" s="1">
        <f>IFERROR(__xludf.DUMMYFUNCTION("""COMPUTED_VALUE"""),167942.0)</f>
        <v>167942</v>
      </c>
    </row>
    <row r="512">
      <c r="A512" s="2">
        <f>IFERROR(__xludf.DUMMYFUNCTION("""COMPUTED_VALUE"""),44875.64583333333)</f>
        <v>44875.64583</v>
      </c>
      <c r="B512" s="1">
        <f>IFERROR(__xludf.DUMMYFUNCTION("""COMPUTED_VALUE"""),126000.0)</f>
        <v>126000</v>
      </c>
      <c r="C512" s="1">
        <f>IFERROR(__xludf.DUMMYFUNCTION("""COMPUTED_VALUE"""),130000.0)</f>
        <v>130000</v>
      </c>
      <c r="D512" s="1">
        <f>IFERROR(__xludf.DUMMYFUNCTION("""COMPUTED_VALUE"""),126000.0)</f>
        <v>126000</v>
      </c>
      <c r="E512" s="1">
        <f>IFERROR(__xludf.DUMMYFUNCTION("""COMPUTED_VALUE"""),126500.0)</f>
        <v>126500</v>
      </c>
      <c r="F512" s="1">
        <f>IFERROR(__xludf.DUMMYFUNCTION("""COMPUTED_VALUE"""),161369.0)</f>
        <v>161369</v>
      </c>
    </row>
    <row r="513">
      <c r="A513" s="2">
        <f>IFERROR(__xludf.DUMMYFUNCTION("""COMPUTED_VALUE"""),44876.64583333333)</f>
        <v>44876.64583</v>
      </c>
      <c r="B513" s="1">
        <f>IFERROR(__xludf.DUMMYFUNCTION("""COMPUTED_VALUE"""),133500.0)</f>
        <v>133500</v>
      </c>
      <c r="C513" s="1">
        <f>IFERROR(__xludf.DUMMYFUNCTION("""COMPUTED_VALUE"""),144000.0)</f>
        <v>144000</v>
      </c>
      <c r="D513" s="1">
        <f>IFERROR(__xludf.DUMMYFUNCTION("""COMPUTED_VALUE"""),133000.0)</f>
        <v>133000</v>
      </c>
      <c r="E513" s="1">
        <f>IFERROR(__xludf.DUMMYFUNCTION("""COMPUTED_VALUE"""),141000.0)</f>
        <v>141000</v>
      </c>
      <c r="F513" s="1">
        <f>IFERROR(__xludf.DUMMYFUNCTION("""COMPUTED_VALUE"""),412850.0)</f>
        <v>412850</v>
      </c>
    </row>
    <row r="514">
      <c r="A514" s="2">
        <f>IFERROR(__xludf.DUMMYFUNCTION("""COMPUTED_VALUE"""),44879.64583333333)</f>
        <v>44879.64583</v>
      </c>
      <c r="B514" s="1">
        <f>IFERROR(__xludf.DUMMYFUNCTION("""COMPUTED_VALUE"""),139500.0)</f>
        <v>139500</v>
      </c>
      <c r="C514" s="1">
        <f>IFERROR(__xludf.DUMMYFUNCTION("""COMPUTED_VALUE"""),141000.0)</f>
        <v>141000</v>
      </c>
      <c r="D514" s="1">
        <f>IFERROR(__xludf.DUMMYFUNCTION("""COMPUTED_VALUE"""),135000.0)</f>
        <v>135000</v>
      </c>
      <c r="E514" s="1">
        <f>IFERROR(__xludf.DUMMYFUNCTION("""COMPUTED_VALUE"""),135500.0)</f>
        <v>135500</v>
      </c>
      <c r="F514" s="1">
        <f>IFERROR(__xludf.DUMMYFUNCTION("""COMPUTED_VALUE"""),186311.0)</f>
        <v>186311</v>
      </c>
    </row>
    <row r="515">
      <c r="A515" s="2">
        <f>IFERROR(__xludf.DUMMYFUNCTION("""COMPUTED_VALUE"""),44880.64583333333)</f>
        <v>44880.64583</v>
      </c>
      <c r="B515" s="1">
        <f>IFERROR(__xludf.DUMMYFUNCTION("""COMPUTED_VALUE"""),134500.0)</f>
        <v>134500</v>
      </c>
      <c r="C515" s="1">
        <f>IFERROR(__xludf.DUMMYFUNCTION("""COMPUTED_VALUE"""),139000.0)</f>
        <v>139000</v>
      </c>
      <c r="D515" s="1">
        <f>IFERROR(__xludf.DUMMYFUNCTION("""COMPUTED_VALUE"""),134500.0)</f>
        <v>134500</v>
      </c>
      <c r="E515" s="1">
        <f>IFERROR(__xludf.DUMMYFUNCTION("""COMPUTED_VALUE"""),138000.0)</f>
        <v>138000</v>
      </c>
      <c r="F515" s="1">
        <f>IFERROR(__xludf.DUMMYFUNCTION("""COMPUTED_VALUE"""),105371.0)</f>
        <v>105371</v>
      </c>
    </row>
    <row r="516">
      <c r="A516" s="2">
        <f>IFERROR(__xludf.DUMMYFUNCTION("""COMPUTED_VALUE"""),44881.64583333333)</f>
        <v>44881.64583</v>
      </c>
      <c r="B516" s="1">
        <f>IFERROR(__xludf.DUMMYFUNCTION("""COMPUTED_VALUE"""),140000.0)</f>
        <v>140000</v>
      </c>
      <c r="C516" s="1">
        <f>IFERROR(__xludf.DUMMYFUNCTION("""COMPUTED_VALUE"""),142500.0)</f>
        <v>142500</v>
      </c>
      <c r="D516" s="1">
        <f>IFERROR(__xludf.DUMMYFUNCTION("""COMPUTED_VALUE"""),138000.0)</f>
        <v>138000</v>
      </c>
      <c r="E516" s="1">
        <f>IFERROR(__xludf.DUMMYFUNCTION("""COMPUTED_VALUE"""),140500.0)</f>
        <v>140500</v>
      </c>
      <c r="F516" s="1">
        <f>IFERROR(__xludf.DUMMYFUNCTION("""COMPUTED_VALUE"""),163231.0)</f>
        <v>163231</v>
      </c>
    </row>
    <row r="517">
      <c r="A517" s="2">
        <f>IFERROR(__xludf.DUMMYFUNCTION("""COMPUTED_VALUE"""),44882.64583333333)</f>
        <v>44882.64583</v>
      </c>
      <c r="B517" s="1">
        <f>IFERROR(__xludf.DUMMYFUNCTION("""COMPUTED_VALUE"""),140000.0)</f>
        <v>140000</v>
      </c>
      <c r="C517" s="1">
        <f>IFERROR(__xludf.DUMMYFUNCTION("""COMPUTED_VALUE"""),147000.0)</f>
        <v>147000</v>
      </c>
      <c r="D517" s="1">
        <f>IFERROR(__xludf.DUMMYFUNCTION("""COMPUTED_VALUE"""),140000.0)</f>
        <v>140000</v>
      </c>
      <c r="E517" s="1">
        <f>IFERROR(__xludf.DUMMYFUNCTION("""COMPUTED_VALUE"""),143000.0)</f>
        <v>143000</v>
      </c>
      <c r="F517" s="1">
        <f>IFERROR(__xludf.DUMMYFUNCTION("""COMPUTED_VALUE"""),209807.0)</f>
        <v>209807</v>
      </c>
    </row>
    <row r="518">
      <c r="A518" s="2">
        <f>IFERROR(__xludf.DUMMYFUNCTION("""COMPUTED_VALUE"""),44883.64583333333)</f>
        <v>44883.64583</v>
      </c>
      <c r="B518" s="1">
        <f>IFERROR(__xludf.DUMMYFUNCTION("""COMPUTED_VALUE"""),143000.0)</f>
        <v>143000</v>
      </c>
      <c r="C518" s="1">
        <f>IFERROR(__xludf.DUMMYFUNCTION("""COMPUTED_VALUE"""),146000.0)</f>
        <v>146000</v>
      </c>
      <c r="D518" s="1">
        <f>IFERROR(__xludf.DUMMYFUNCTION("""COMPUTED_VALUE"""),137000.0)</f>
        <v>137000</v>
      </c>
      <c r="E518" s="1">
        <f>IFERROR(__xludf.DUMMYFUNCTION("""COMPUTED_VALUE"""),137000.0)</f>
        <v>137000</v>
      </c>
      <c r="F518" s="1">
        <f>IFERROR(__xludf.DUMMYFUNCTION("""COMPUTED_VALUE"""),146362.0)</f>
        <v>146362</v>
      </c>
    </row>
    <row r="519">
      <c r="A519" s="2">
        <f>IFERROR(__xludf.DUMMYFUNCTION("""COMPUTED_VALUE"""),44886.64583333333)</f>
        <v>44886.64583</v>
      </c>
      <c r="B519" s="1">
        <f>IFERROR(__xludf.DUMMYFUNCTION("""COMPUTED_VALUE"""),139500.0)</f>
        <v>139500</v>
      </c>
      <c r="C519" s="1">
        <f>IFERROR(__xludf.DUMMYFUNCTION("""COMPUTED_VALUE"""),143000.0)</f>
        <v>143000</v>
      </c>
      <c r="D519" s="1">
        <f>IFERROR(__xludf.DUMMYFUNCTION("""COMPUTED_VALUE"""),135500.0)</f>
        <v>135500</v>
      </c>
      <c r="E519" s="1">
        <f>IFERROR(__xludf.DUMMYFUNCTION("""COMPUTED_VALUE"""),137500.0)</f>
        <v>137500</v>
      </c>
      <c r="F519" s="1">
        <f>IFERROR(__xludf.DUMMYFUNCTION("""COMPUTED_VALUE"""),169182.0)</f>
        <v>169182</v>
      </c>
    </row>
    <row r="520">
      <c r="A520" s="2">
        <f>IFERROR(__xludf.DUMMYFUNCTION("""COMPUTED_VALUE"""),44887.64583333333)</f>
        <v>44887.64583</v>
      </c>
      <c r="B520" s="1">
        <f>IFERROR(__xludf.DUMMYFUNCTION("""COMPUTED_VALUE"""),136500.0)</f>
        <v>136500</v>
      </c>
      <c r="C520" s="1">
        <f>IFERROR(__xludf.DUMMYFUNCTION("""COMPUTED_VALUE"""),138500.0)</f>
        <v>138500</v>
      </c>
      <c r="D520" s="1">
        <f>IFERROR(__xludf.DUMMYFUNCTION("""COMPUTED_VALUE"""),131500.0)</f>
        <v>131500</v>
      </c>
      <c r="E520" s="1">
        <f>IFERROR(__xludf.DUMMYFUNCTION("""COMPUTED_VALUE"""),132000.0)</f>
        <v>132000</v>
      </c>
      <c r="F520" s="1">
        <f>IFERROR(__xludf.DUMMYFUNCTION("""COMPUTED_VALUE"""),109850.0)</f>
        <v>109850</v>
      </c>
    </row>
    <row r="521">
      <c r="A521" s="2">
        <f>IFERROR(__xludf.DUMMYFUNCTION("""COMPUTED_VALUE"""),44888.64583333333)</f>
        <v>44888.64583</v>
      </c>
      <c r="B521" s="1">
        <f>IFERROR(__xludf.DUMMYFUNCTION("""COMPUTED_VALUE"""),135000.0)</f>
        <v>135000</v>
      </c>
      <c r="C521" s="1">
        <f>IFERROR(__xludf.DUMMYFUNCTION("""COMPUTED_VALUE"""),143500.0)</f>
        <v>143500</v>
      </c>
      <c r="D521" s="1">
        <f>IFERROR(__xludf.DUMMYFUNCTION("""COMPUTED_VALUE"""),134500.0)</f>
        <v>134500</v>
      </c>
      <c r="E521" s="1">
        <f>IFERROR(__xludf.DUMMYFUNCTION("""COMPUTED_VALUE"""),141000.0)</f>
        <v>141000</v>
      </c>
      <c r="F521" s="1">
        <f>IFERROR(__xludf.DUMMYFUNCTION("""COMPUTED_VALUE"""),201975.0)</f>
        <v>201975</v>
      </c>
    </row>
    <row r="522">
      <c r="A522" s="2">
        <f>IFERROR(__xludf.DUMMYFUNCTION("""COMPUTED_VALUE"""),44889.64583333333)</f>
        <v>44889.64583</v>
      </c>
      <c r="B522" s="1">
        <f>IFERROR(__xludf.DUMMYFUNCTION("""COMPUTED_VALUE"""),142000.0)</f>
        <v>142000</v>
      </c>
      <c r="C522" s="1">
        <f>IFERROR(__xludf.DUMMYFUNCTION("""COMPUTED_VALUE"""),144000.0)</f>
        <v>144000</v>
      </c>
      <c r="D522" s="1">
        <f>IFERROR(__xludf.DUMMYFUNCTION("""COMPUTED_VALUE"""),139000.0)</f>
        <v>139000</v>
      </c>
      <c r="E522" s="1">
        <f>IFERROR(__xludf.DUMMYFUNCTION("""COMPUTED_VALUE"""),143000.0)</f>
        <v>143000</v>
      </c>
      <c r="F522" s="1">
        <f>IFERROR(__xludf.DUMMYFUNCTION("""COMPUTED_VALUE"""),134981.0)</f>
        <v>134981</v>
      </c>
    </row>
    <row r="523">
      <c r="A523" s="2">
        <f>IFERROR(__xludf.DUMMYFUNCTION("""COMPUTED_VALUE"""),44890.64583333333)</f>
        <v>44890.64583</v>
      </c>
      <c r="B523" s="1">
        <f>IFERROR(__xludf.DUMMYFUNCTION("""COMPUTED_VALUE"""),142000.0)</f>
        <v>142000</v>
      </c>
      <c r="C523" s="1">
        <f>IFERROR(__xludf.DUMMYFUNCTION("""COMPUTED_VALUE"""),144000.0)</f>
        <v>144000</v>
      </c>
      <c r="D523" s="1">
        <f>IFERROR(__xludf.DUMMYFUNCTION("""COMPUTED_VALUE"""),138500.0)</f>
        <v>138500</v>
      </c>
      <c r="E523" s="1">
        <f>IFERROR(__xludf.DUMMYFUNCTION("""COMPUTED_VALUE"""),139000.0)</f>
        <v>139000</v>
      </c>
      <c r="F523" s="1">
        <f>IFERROR(__xludf.DUMMYFUNCTION("""COMPUTED_VALUE"""),138106.0)</f>
        <v>138106</v>
      </c>
    </row>
    <row r="524">
      <c r="A524" s="2">
        <f>IFERROR(__xludf.DUMMYFUNCTION("""COMPUTED_VALUE"""),44893.64583333333)</f>
        <v>44893.64583</v>
      </c>
      <c r="B524" s="1">
        <f>IFERROR(__xludf.DUMMYFUNCTION("""COMPUTED_VALUE"""),139000.0)</f>
        <v>139000</v>
      </c>
      <c r="C524" s="1">
        <f>IFERROR(__xludf.DUMMYFUNCTION("""COMPUTED_VALUE"""),140000.0)</f>
        <v>140000</v>
      </c>
      <c r="D524" s="1">
        <f>IFERROR(__xludf.DUMMYFUNCTION("""COMPUTED_VALUE"""),135500.0)</f>
        <v>135500</v>
      </c>
      <c r="E524" s="1">
        <f>IFERROR(__xludf.DUMMYFUNCTION("""COMPUTED_VALUE"""),138000.0)</f>
        <v>138000</v>
      </c>
      <c r="F524" s="1">
        <f>IFERROR(__xludf.DUMMYFUNCTION("""COMPUTED_VALUE"""),113583.0)</f>
        <v>113583</v>
      </c>
    </row>
    <row r="525">
      <c r="A525" s="2">
        <f>IFERROR(__xludf.DUMMYFUNCTION("""COMPUTED_VALUE"""),44894.64583333333)</f>
        <v>44894.64583</v>
      </c>
      <c r="B525" s="1">
        <f>IFERROR(__xludf.DUMMYFUNCTION("""COMPUTED_VALUE"""),137000.0)</f>
        <v>137000</v>
      </c>
      <c r="C525" s="1">
        <f>IFERROR(__xludf.DUMMYFUNCTION("""COMPUTED_VALUE"""),146000.0)</f>
        <v>146000</v>
      </c>
      <c r="D525" s="1">
        <f>IFERROR(__xludf.DUMMYFUNCTION("""COMPUTED_VALUE"""),137000.0)</f>
        <v>137000</v>
      </c>
      <c r="E525" s="1">
        <f>IFERROR(__xludf.DUMMYFUNCTION("""COMPUTED_VALUE"""),144000.0)</f>
        <v>144000</v>
      </c>
      <c r="F525" s="1">
        <f>IFERROR(__xludf.DUMMYFUNCTION("""COMPUTED_VALUE"""),168762.0)</f>
        <v>168762</v>
      </c>
    </row>
    <row r="526">
      <c r="A526" s="2">
        <f>IFERROR(__xludf.DUMMYFUNCTION("""COMPUTED_VALUE"""),44895.64583333333)</f>
        <v>44895.64583</v>
      </c>
      <c r="B526" s="1">
        <f>IFERROR(__xludf.DUMMYFUNCTION("""COMPUTED_VALUE"""),143500.0)</f>
        <v>143500</v>
      </c>
      <c r="C526" s="1">
        <f>IFERROR(__xludf.DUMMYFUNCTION("""COMPUTED_VALUE"""),144500.0)</f>
        <v>144500</v>
      </c>
      <c r="D526" s="1">
        <f>IFERROR(__xludf.DUMMYFUNCTION("""COMPUTED_VALUE"""),140500.0)</f>
        <v>140500</v>
      </c>
      <c r="E526" s="1">
        <f>IFERROR(__xludf.DUMMYFUNCTION("""COMPUTED_VALUE"""),143000.0)</f>
        <v>143000</v>
      </c>
      <c r="F526" s="1">
        <f>IFERROR(__xludf.DUMMYFUNCTION("""COMPUTED_VALUE"""),125388.0)</f>
        <v>125388</v>
      </c>
    </row>
    <row r="527">
      <c r="A527" s="2">
        <f>IFERROR(__xludf.DUMMYFUNCTION("""COMPUTED_VALUE"""),44896.64583333333)</f>
        <v>44896.64583</v>
      </c>
      <c r="B527" s="1">
        <f>IFERROR(__xludf.DUMMYFUNCTION("""COMPUTED_VALUE"""),147000.0)</f>
        <v>147000</v>
      </c>
      <c r="C527" s="1">
        <f>IFERROR(__xludf.DUMMYFUNCTION("""COMPUTED_VALUE"""),156000.0)</f>
        <v>156000</v>
      </c>
      <c r="D527" s="1">
        <f>IFERROR(__xludf.DUMMYFUNCTION("""COMPUTED_VALUE"""),145500.0)</f>
        <v>145500</v>
      </c>
      <c r="E527" s="1">
        <f>IFERROR(__xludf.DUMMYFUNCTION("""COMPUTED_VALUE"""),153500.0)</f>
        <v>153500</v>
      </c>
      <c r="F527" s="1">
        <f>IFERROR(__xludf.DUMMYFUNCTION("""COMPUTED_VALUE"""),393983.0)</f>
        <v>393983</v>
      </c>
    </row>
    <row r="528">
      <c r="A528" s="2">
        <f>IFERROR(__xludf.DUMMYFUNCTION("""COMPUTED_VALUE"""),44897.64583333333)</f>
        <v>44897.64583</v>
      </c>
      <c r="B528" s="1">
        <f>IFERROR(__xludf.DUMMYFUNCTION("""COMPUTED_VALUE"""),153500.0)</f>
        <v>153500</v>
      </c>
      <c r="C528" s="1">
        <f>IFERROR(__xludf.DUMMYFUNCTION("""COMPUTED_VALUE"""),154000.0)</f>
        <v>154000</v>
      </c>
      <c r="D528" s="1">
        <f>IFERROR(__xludf.DUMMYFUNCTION("""COMPUTED_VALUE"""),150000.0)</f>
        <v>150000</v>
      </c>
      <c r="E528" s="1">
        <f>IFERROR(__xludf.DUMMYFUNCTION("""COMPUTED_VALUE"""),151000.0)</f>
        <v>151000</v>
      </c>
      <c r="F528" s="1">
        <f>IFERROR(__xludf.DUMMYFUNCTION("""COMPUTED_VALUE"""),152969.0)</f>
        <v>152969</v>
      </c>
    </row>
    <row r="529">
      <c r="A529" s="2">
        <f>IFERROR(__xludf.DUMMYFUNCTION("""COMPUTED_VALUE"""),44900.64583333333)</f>
        <v>44900.64583</v>
      </c>
      <c r="B529" s="1">
        <f>IFERROR(__xludf.DUMMYFUNCTION("""COMPUTED_VALUE"""),151500.0)</f>
        <v>151500</v>
      </c>
      <c r="C529" s="1">
        <f>IFERROR(__xludf.DUMMYFUNCTION("""COMPUTED_VALUE"""),155500.0)</f>
        <v>155500</v>
      </c>
      <c r="D529" s="1">
        <f>IFERROR(__xludf.DUMMYFUNCTION("""COMPUTED_VALUE"""),150500.0)</f>
        <v>150500</v>
      </c>
      <c r="E529" s="1">
        <f>IFERROR(__xludf.DUMMYFUNCTION("""COMPUTED_VALUE"""),152000.0)</f>
        <v>152000</v>
      </c>
      <c r="F529" s="1">
        <f>IFERROR(__xludf.DUMMYFUNCTION("""COMPUTED_VALUE"""),172743.0)</f>
        <v>172743</v>
      </c>
    </row>
    <row r="530">
      <c r="A530" s="2">
        <f>IFERROR(__xludf.DUMMYFUNCTION("""COMPUTED_VALUE"""),44901.64583333333)</f>
        <v>44901.64583</v>
      </c>
      <c r="B530" s="1">
        <f>IFERROR(__xludf.DUMMYFUNCTION("""COMPUTED_VALUE"""),150500.0)</f>
        <v>150500</v>
      </c>
      <c r="C530" s="1">
        <f>IFERROR(__xludf.DUMMYFUNCTION("""COMPUTED_VALUE"""),150500.0)</f>
        <v>150500</v>
      </c>
      <c r="D530" s="1">
        <f>IFERROR(__xludf.DUMMYFUNCTION("""COMPUTED_VALUE"""),145000.0)</f>
        <v>145000</v>
      </c>
      <c r="E530" s="1">
        <f>IFERROR(__xludf.DUMMYFUNCTION("""COMPUTED_VALUE"""),145000.0)</f>
        <v>145000</v>
      </c>
      <c r="F530" s="1">
        <f>IFERROR(__xludf.DUMMYFUNCTION("""COMPUTED_VALUE"""),166530.0)</f>
        <v>166530</v>
      </c>
    </row>
    <row r="531">
      <c r="A531" s="2">
        <f>IFERROR(__xludf.DUMMYFUNCTION("""COMPUTED_VALUE"""),44902.64583333333)</f>
        <v>44902.64583</v>
      </c>
      <c r="B531" s="1">
        <f>IFERROR(__xludf.DUMMYFUNCTION("""COMPUTED_VALUE"""),144500.0)</f>
        <v>144500</v>
      </c>
      <c r="C531" s="1">
        <f>IFERROR(__xludf.DUMMYFUNCTION("""COMPUTED_VALUE"""),149000.0)</f>
        <v>149000</v>
      </c>
      <c r="D531" s="1">
        <f>IFERROR(__xludf.DUMMYFUNCTION("""COMPUTED_VALUE"""),143000.0)</f>
        <v>143000</v>
      </c>
      <c r="E531" s="1">
        <f>IFERROR(__xludf.DUMMYFUNCTION("""COMPUTED_VALUE"""),145000.0)</f>
        <v>145000</v>
      </c>
      <c r="F531" s="1">
        <f>IFERROR(__xludf.DUMMYFUNCTION("""COMPUTED_VALUE"""),113589.0)</f>
        <v>113589</v>
      </c>
    </row>
    <row r="532">
      <c r="A532" s="2">
        <f>IFERROR(__xludf.DUMMYFUNCTION("""COMPUTED_VALUE"""),44903.64583333333)</f>
        <v>44903.64583</v>
      </c>
      <c r="B532" s="1">
        <f>IFERROR(__xludf.DUMMYFUNCTION("""COMPUTED_VALUE"""),145500.0)</f>
        <v>145500</v>
      </c>
      <c r="C532" s="1">
        <f>IFERROR(__xludf.DUMMYFUNCTION("""COMPUTED_VALUE"""),147500.0)</f>
        <v>147500</v>
      </c>
      <c r="D532" s="1">
        <f>IFERROR(__xludf.DUMMYFUNCTION("""COMPUTED_VALUE"""),141500.0)</f>
        <v>141500</v>
      </c>
      <c r="E532" s="1">
        <f>IFERROR(__xludf.DUMMYFUNCTION("""COMPUTED_VALUE"""),145000.0)</f>
        <v>145000</v>
      </c>
      <c r="F532" s="1">
        <f>IFERROR(__xludf.DUMMYFUNCTION("""COMPUTED_VALUE"""),128477.0)</f>
        <v>128477</v>
      </c>
    </row>
    <row r="533">
      <c r="A533" s="2">
        <f>IFERROR(__xludf.DUMMYFUNCTION("""COMPUTED_VALUE"""),44904.64583333333)</f>
        <v>44904.64583</v>
      </c>
      <c r="B533" s="1">
        <f>IFERROR(__xludf.DUMMYFUNCTION("""COMPUTED_VALUE"""),147500.0)</f>
        <v>147500</v>
      </c>
      <c r="C533" s="1">
        <f>IFERROR(__xludf.DUMMYFUNCTION("""COMPUTED_VALUE"""),158500.0)</f>
        <v>158500</v>
      </c>
      <c r="D533" s="1">
        <f>IFERROR(__xludf.DUMMYFUNCTION("""COMPUTED_VALUE"""),147000.0)</f>
        <v>147000</v>
      </c>
      <c r="E533" s="1">
        <f>IFERROR(__xludf.DUMMYFUNCTION("""COMPUTED_VALUE"""),156500.0)</f>
        <v>156500</v>
      </c>
      <c r="F533" s="1">
        <f>IFERROR(__xludf.DUMMYFUNCTION("""COMPUTED_VALUE"""),404438.0)</f>
        <v>404438</v>
      </c>
    </row>
    <row r="534">
      <c r="A534" s="2">
        <f>IFERROR(__xludf.DUMMYFUNCTION("""COMPUTED_VALUE"""),44907.64583333333)</f>
        <v>44907.64583</v>
      </c>
      <c r="B534" s="1">
        <f>IFERROR(__xludf.DUMMYFUNCTION("""COMPUTED_VALUE"""),155000.0)</f>
        <v>155000</v>
      </c>
      <c r="C534" s="1">
        <f>IFERROR(__xludf.DUMMYFUNCTION("""COMPUTED_VALUE"""),162500.0)</f>
        <v>162500</v>
      </c>
      <c r="D534" s="1">
        <f>IFERROR(__xludf.DUMMYFUNCTION("""COMPUTED_VALUE"""),154000.0)</f>
        <v>154000</v>
      </c>
      <c r="E534" s="1">
        <f>IFERROR(__xludf.DUMMYFUNCTION("""COMPUTED_VALUE"""),157000.0)</f>
        <v>157000</v>
      </c>
      <c r="F534" s="1">
        <f>IFERROR(__xludf.DUMMYFUNCTION("""COMPUTED_VALUE"""),249465.0)</f>
        <v>249465</v>
      </c>
    </row>
    <row r="535">
      <c r="A535" s="2">
        <f>IFERROR(__xludf.DUMMYFUNCTION("""COMPUTED_VALUE"""),44908.64583333333)</f>
        <v>44908.64583</v>
      </c>
      <c r="B535" s="1">
        <f>IFERROR(__xludf.DUMMYFUNCTION("""COMPUTED_VALUE"""),157500.0)</f>
        <v>157500</v>
      </c>
      <c r="C535" s="1">
        <f>IFERROR(__xludf.DUMMYFUNCTION("""COMPUTED_VALUE"""),159000.0)</f>
        <v>159000</v>
      </c>
      <c r="D535" s="1">
        <f>IFERROR(__xludf.DUMMYFUNCTION("""COMPUTED_VALUE"""),154500.0)</f>
        <v>154500</v>
      </c>
      <c r="E535" s="1">
        <f>IFERROR(__xludf.DUMMYFUNCTION("""COMPUTED_VALUE"""),155500.0)</f>
        <v>155500</v>
      </c>
      <c r="F535" s="1">
        <f>IFERROR(__xludf.DUMMYFUNCTION("""COMPUTED_VALUE"""),180480.0)</f>
        <v>180480</v>
      </c>
    </row>
    <row r="536">
      <c r="A536" s="2">
        <f>IFERROR(__xludf.DUMMYFUNCTION("""COMPUTED_VALUE"""),44909.64583333333)</f>
        <v>44909.64583</v>
      </c>
      <c r="B536" s="1">
        <f>IFERROR(__xludf.DUMMYFUNCTION("""COMPUTED_VALUE"""),156500.0)</f>
        <v>156500</v>
      </c>
      <c r="C536" s="1">
        <f>IFERROR(__xludf.DUMMYFUNCTION("""COMPUTED_VALUE"""),164500.0)</f>
        <v>164500</v>
      </c>
      <c r="D536" s="1">
        <f>IFERROR(__xludf.DUMMYFUNCTION("""COMPUTED_VALUE"""),156500.0)</f>
        <v>156500</v>
      </c>
      <c r="E536" s="1">
        <f>IFERROR(__xludf.DUMMYFUNCTION("""COMPUTED_VALUE"""),163000.0)</f>
        <v>163000</v>
      </c>
      <c r="F536" s="1">
        <f>IFERROR(__xludf.DUMMYFUNCTION("""COMPUTED_VALUE"""),262419.0)</f>
        <v>262419</v>
      </c>
    </row>
    <row r="537">
      <c r="A537" s="2">
        <f>IFERROR(__xludf.DUMMYFUNCTION("""COMPUTED_VALUE"""),44910.64583333333)</f>
        <v>44910.64583</v>
      </c>
      <c r="B537" s="1">
        <f>IFERROR(__xludf.DUMMYFUNCTION("""COMPUTED_VALUE"""),161500.0)</f>
        <v>161500</v>
      </c>
      <c r="C537" s="1">
        <f>IFERROR(__xludf.DUMMYFUNCTION("""COMPUTED_VALUE"""),165000.0)</f>
        <v>165000</v>
      </c>
      <c r="D537" s="1">
        <f>IFERROR(__xludf.DUMMYFUNCTION("""COMPUTED_VALUE"""),155500.0)</f>
        <v>155500</v>
      </c>
      <c r="E537" s="1">
        <f>IFERROR(__xludf.DUMMYFUNCTION("""COMPUTED_VALUE"""),157500.0)</f>
        <v>157500</v>
      </c>
      <c r="F537" s="1">
        <f>IFERROR(__xludf.DUMMYFUNCTION("""COMPUTED_VALUE"""),237924.0)</f>
        <v>237924</v>
      </c>
    </row>
    <row r="538">
      <c r="A538" s="2">
        <f>IFERROR(__xludf.DUMMYFUNCTION("""COMPUTED_VALUE"""),44911.64583333333)</f>
        <v>44911.64583</v>
      </c>
      <c r="B538" s="1">
        <f>IFERROR(__xludf.DUMMYFUNCTION("""COMPUTED_VALUE"""),153500.0)</f>
        <v>153500</v>
      </c>
      <c r="C538" s="1">
        <f>IFERROR(__xludf.DUMMYFUNCTION("""COMPUTED_VALUE"""),166500.0)</f>
        <v>166500</v>
      </c>
      <c r="D538" s="1">
        <f>IFERROR(__xludf.DUMMYFUNCTION("""COMPUTED_VALUE"""),153000.0)</f>
        <v>153000</v>
      </c>
      <c r="E538" s="1">
        <f>IFERROR(__xludf.DUMMYFUNCTION("""COMPUTED_VALUE"""),164000.0)</f>
        <v>164000</v>
      </c>
      <c r="F538" s="1">
        <f>IFERROR(__xludf.DUMMYFUNCTION("""COMPUTED_VALUE"""),319185.0)</f>
        <v>319185</v>
      </c>
    </row>
    <row r="539">
      <c r="A539" s="2">
        <f>IFERROR(__xludf.DUMMYFUNCTION("""COMPUTED_VALUE"""),44914.64583333333)</f>
        <v>44914.64583</v>
      </c>
      <c r="B539" s="1">
        <f>IFERROR(__xludf.DUMMYFUNCTION("""COMPUTED_VALUE"""),164500.0)</f>
        <v>164500</v>
      </c>
      <c r="C539" s="1">
        <f>IFERROR(__xludf.DUMMYFUNCTION("""COMPUTED_VALUE"""),169000.0)</f>
        <v>169000</v>
      </c>
      <c r="D539" s="1">
        <f>IFERROR(__xludf.DUMMYFUNCTION("""COMPUTED_VALUE"""),162000.0)</f>
        <v>162000</v>
      </c>
      <c r="E539" s="1">
        <f>IFERROR(__xludf.DUMMYFUNCTION("""COMPUTED_VALUE"""),167000.0)</f>
        <v>167000</v>
      </c>
      <c r="F539" s="1">
        <f>IFERROR(__xludf.DUMMYFUNCTION("""COMPUTED_VALUE"""),202717.0)</f>
        <v>202717</v>
      </c>
    </row>
    <row r="540">
      <c r="A540" s="2">
        <f>IFERROR(__xludf.DUMMYFUNCTION("""COMPUTED_VALUE"""),44915.64583333333)</f>
        <v>44915.64583</v>
      </c>
      <c r="B540" s="1">
        <f>IFERROR(__xludf.DUMMYFUNCTION("""COMPUTED_VALUE"""),167000.0)</f>
        <v>167000</v>
      </c>
      <c r="C540" s="1">
        <f>IFERROR(__xludf.DUMMYFUNCTION("""COMPUTED_VALUE"""),168500.0)</f>
        <v>168500</v>
      </c>
      <c r="D540" s="1">
        <f>IFERROR(__xludf.DUMMYFUNCTION("""COMPUTED_VALUE"""),161000.0)</f>
        <v>161000</v>
      </c>
      <c r="E540" s="1">
        <f>IFERROR(__xludf.DUMMYFUNCTION("""COMPUTED_VALUE"""),162500.0)</f>
        <v>162500</v>
      </c>
      <c r="F540" s="1">
        <f>IFERROR(__xludf.DUMMYFUNCTION("""COMPUTED_VALUE"""),166667.0)</f>
        <v>166667</v>
      </c>
    </row>
    <row r="541">
      <c r="A541" s="2">
        <f>IFERROR(__xludf.DUMMYFUNCTION("""COMPUTED_VALUE"""),44916.64583333333)</f>
        <v>44916.64583</v>
      </c>
      <c r="B541" s="1">
        <f>IFERROR(__xludf.DUMMYFUNCTION("""COMPUTED_VALUE"""),165000.0)</f>
        <v>165000</v>
      </c>
      <c r="C541" s="1">
        <f>IFERROR(__xludf.DUMMYFUNCTION("""COMPUTED_VALUE"""),169000.0)</f>
        <v>169000</v>
      </c>
      <c r="D541" s="1">
        <f>IFERROR(__xludf.DUMMYFUNCTION("""COMPUTED_VALUE"""),160500.0)</f>
        <v>160500</v>
      </c>
      <c r="E541" s="1">
        <f>IFERROR(__xludf.DUMMYFUNCTION("""COMPUTED_VALUE"""),169000.0)</f>
        <v>169000</v>
      </c>
      <c r="F541" s="1">
        <f>IFERROR(__xludf.DUMMYFUNCTION("""COMPUTED_VALUE"""),229363.0)</f>
        <v>229363</v>
      </c>
    </row>
    <row r="542">
      <c r="A542" s="2">
        <f>IFERROR(__xludf.DUMMYFUNCTION("""COMPUTED_VALUE"""),44917.64583333333)</f>
        <v>44917.64583</v>
      </c>
      <c r="B542" s="1">
        <f>IFERROR(__xludf.DUMMYFUNCTION("""COMPUTED_VALUE"""),169500.0)</f>
        <v>169500</v>
      </c>
      <c r="C542" s="1">
        <f>IFERROR(__xludf.DUMMYFUNCTION("""COMPUTED_VALUE"""),177000.0)</f>
        <v>177000</v>
      </c>
      <c r="D542" s="1">
        <f>IFERROR(__xludf.DUMMYFUNCTION("""COMPUTED_VALUE"""),169000.0)</f>
        <v>169000</v>
      </c>
      <c r="E542" s="1">
        <f>IFERROR(__xludf.DUMMYFUNCTION("""COMPUTED_VALUE"""),175000.0)</f>
        <v>175000</v>
      </c>
      <c r="F542" s="1">
        <f>IFERROR(__xludf.DUMMYFUNCTION("""COMPUTED_VALUE"""),341749.0)</f>
        <v>341749</v>
      </c>
    </row>
    <row r="543">
      <c r="A543" s="2">
        <f>IFERROR(__xludf.DUMMYFUNCTION("""COMPUTED_VALUE"""),44918.64583333333)</f>
        <v>44918.64583</v>
      </c>
      <c r="B543" s="1">
        <f>IFERROR(__xludf.DUMMYFUNCTION("""COMPUTED_VALUE"""),173000.0)</f>
        <v>173000</v>
      </c>
      <c r="C543" s="1">
        <f>IFERROR(__xludf.DUMMYFUNCTION("""COMPUTED_VALUE"""),179500.0)</f>
        <v>179500</v>
      </c>
      <c r="D543" s="1">
        <f>IFERROR(__xludf.DUMMYFUNCTION("""COMPUTED_VALUE"""),172500.0)</f>
        <v>172500</v>
      </c>
      <c r="E543" s="1">
        <f>IFERROR(__xludf.DUMMYFUNCTION("""COMPUTED_VALUE"""),175000.0)</f>
        <v>175000</v>
      </c>
      <c r="F543" s="1">
        <f>IFERROR(__xludf.DUMMYFUNCTION("""COMPUTED_VALUE"""),283230.0)</f>
        <v>283230</v>
      </c>
    </row>
    <row r="544">
      <c r="A544" s="2">
        <f>IFERROR(__xludf.DUMMYFUNCTION("""COMPUTED_VALUE"""),44921.64583333333)</f>
        <v>44921.64583</v>
      </c>
      <c r="B544" s="1">
        <f>IFERROR(__xludf.DUMMYFUNCTION("""COMPUTED_VALUE"""),173500.0)</f>
        <v>173500</v>
      </c>
      <c r="C544" s="1">
        <f>IFERROR(__xludf.DUMMYFUNCTION("""COMPUTED_VALUE"""),174500.0)</f>
        <v>174500</v>
      </c>
      <c r="D544" s="1">
        <f>IFERROR(__xludf.DUMMYFUNCTION("""COMPUTED_VALUE"""),169000.0)</f>
        <v>169000</v>
      </c>
      <c r="E544" s="1">
        <f>IFERROR(__xludf.DUMMYFUNCTION("""COMPUTED_VALUE"""),171500.0)</f>
        <v>171500</v>
      </c>
      <c r="F544" s="1">
        <f>IFERROR(__xludf.DUMMYFUNCTION("""COMPUTED_VALUE"""),190601.0)</f>
        <v>190601</v>
      </c>
    </row>
    <row r="545">
      <c r="A545" s="2">
        <f>IFERROR(__xludf.DUMMYFUNCTION("""COMPUTED_VALUE"""),44922.64583333333)</f>
        <v>44922.64583</v>
      </c>
      <c r="B545" s="1">
        <f>IFERROR(__xludf.DUMMYFUNCTION("""COMPUTED_VALUE"""),173000.0)</f>
        <v>173000</v>
      </c>
      <c r="C545" s="1">
        <f>IFERROR(__xludf.DUMMYFUNCTION("""COMPUTED_VALUE"""),175000.0)</f>
        <v>175000</v>
      </c>
      <c r="D545" s="1">
        <f>IFERROR(__xludf.DUMMYFUNCTION("""COMPUTED_VALUE"""),168000.0)</f>
        <v>168000</v>
      </c>
      <c r="E545" s="1">
        <f>IFERROR(__xludf.DUMMYFUNCTION("""COMPUTED_VALUE"""),170500.0)</f>
        <v>170500</v>
      </c>
      <c r="F545" s="1">
        <f>IFERROR(__xludf.DUMMYFUNCTION("""COMPUTED_VALUE"""),202232.0)</f>
        <v>202232</v>
      </c>
    </row>
    <row r="546">
      <c r="A546" s="2">
        <f>IFERROR(__xludf.DUMMYFUNCTION("""COMPUTED_VALUE"""),44923.64583333333)</f>
        <v>44923.64583</v>
      </c>
      <c r="B546" s="1">
        <f>IFERROR(__xludf.DUMMYFUNCTION("""COMPUTED_VALUE"""),170000.0)</f>
        <v>170000</v>
      </c>
      <c r="C546" s="1">
        <f>IFERROR(__xludf.DUMMYFUNCTION("""COMPUTED_VALUE"""),171500.0)</f>
        <v>171500</v>
      </c>
      <c r="D546" s="1">
        <f>IFERROR(__xludf.DUMMYFUNCTION("""COMPUTED_VALUE"""),166500.0)</f>
        <v>166500</v>
      </c>
      <c r="E546" s="1">
        <f>IFERROR(__xludf.DUMMYFUNCTION("""COMPUTED_VALUE"""),170000.0)</f>
        <v>170000</v>
      </c>
      <c r="F546" s="1">
        <f>IFERROR(__xludf.DUMMYFUNCTION("""COMPUTED_VALUE"""),174958.0)</f>
        <v>174958</v>
      </c>
    </row>
    <row r="547">
      <c r="A547" s="2">
        <f>IFERROR(__xludf.DUMMYFUNCTION("""COMPUTED_VALUE"""),44924.64583333333)</f>
        <v>44924.64583</v>
      </c>
      <c r="B547" s="1">
        <f>IFERROR(__xludf.DUMMYFUNCTION("""COMPUTED_VALUE"""),168000.0)</f>
        <v>168000</v>
      </c>
      <c r="C547" s="1">
        <f>IFERROR(__xludf.DUMMYFUNCTION("""COMPUTED_VALUE"""),175500.0)</f>
        <v>175500</v>
      </c>
      <c r="D547" s="1">
        <f>IFERROR(__xludf.DUMMYFUNCTION("""COMPUTED_VALUE"""),168000.0)</f>
        <v>168000</v>
      </c>
      <c r="E547" s="1">
        <f>IFERROR(__xludf.DUMMYFUNCTION("""COMPUTED_VALUE"""),173500.0)</f>
        <v>173500</v>
      </c>
      <c r="F547" s="1">
        <f>IFERROR(__xludf.DUMMYFUNCTION("""COMPUTED_VALUE"""),194427.0)</f>
        <v>194427</v>
      </c>
    </row>
    <row r="548">
      <c r="A548" s="2">
        <f>IFERROR(__xludf.DUMMYFUNCTION("""COMPUTED_VALUE"""),44928.64583333333)</f>
        <v>44928.64583</v>
      </c>
      <c r="B548" s="1">
        <f>IFERROR(__xludf.DUMMYFUNCTION("""COMPUTED_VALUE"""),174500.0)</f>
        <v>174500</v>
      </c>
      <c r="C548" s="1">
        <f>IFERROR(__xludf.DUMMYFUNCTION("""COMPUTED_VALUE"""),176000.0)</f>
        <v>176000</v>
      </c>
      <c r="D548" s="1">
        <f>IFERROR(__xludf.DUMMYFUNCTION("""COMPUTED_VALUE"""),166500.0)</f>
        <v>166500</v>
      </c>
      <c r="E548" s="1">
        <f>IFERROR(__xludf.DUMMYFUNCTION("""COMPUTED_VALUE"""),169500.0)</f>
        <v>169500</v>
      </c>
      <c r="F548" s="1">
        <f>IFERROR(__xludf.DUMMYFUNCTION("""COMPUTED_VALUE"""),183432.0)</f>
        <v>183432</v>
      </c>
    </row>
    <row r="549">
      <c r="A549" s="2">
        <f>IFERROR(__xludf.DUMMYFUNCTION("""COMPUTED_VALUE"""),44929.64583333333)</f>
        <v>44929.64583</v>
      </c>
      <c r="B549" s="1">
        <f>IFERROR(__xludf.DUMMYFUNCTION("""COMPUTED_VALUE"""),170000.0)</f>
        <v>170000</v>
      </c>
      <c r="C549" s="1">
        <f>IFERROR(__xludf.DUMMYFUNCTION("""COMPUTED_VALUE"""),182000.0)</f>
        <v>182000</v>
      </c>
      <c r="D549" s="1">
        <f>IFERROR(__xludf.DUMMYFUNCTION("""COMPUTED_VALUE"""),170000.0)</f>
        <v>170000</v>
      </c>
      <c r="E549" s="1">
        <f>IFERROR(__xludf.DUMMYFUNCTION("""COMPUTED_VALUE"""),176500.0)</f>
        <v>176500</v>
      </c>
      <c r="F549" s="1">
        <f>IFERROR(__xludf.DUMMYFUNCTION("""COMPUTED_VALUE"""),522683.0)</f>
        <v>522683</v>
      </c>
    </row>
    <row r="550">
      <c r="A550" s="2">
        <f>IFERROR(__xludf.DUMMYFUNCTION("""COMPUTED_VALUE"""),44930.64583333333)</f>
        <v>44930.64583</v>
      </c>
      <c r="B550" s="1">
        <f>IFERROR(__xludf.DUMMYFUNCTION("""COMPUTED_VALUE"""),176500.0)</f>
        <v>176500</v>
      </c>
      <c r="C550" s="1">
        <f>IFERROR(__xludf.DUMMYFUNCTION("""COMPUTED_VALUE"""),177000.0)</f>
        <v>177000</v>
      </c>
      <c r="D550" s="1">
        <f>IFERROR(__xludf.DUMMYFUNCTION("""COMPUTED_VALUE"""),169000.0)</f>
        <v>169000</v>
      </c>
      <c r="E550" s="1">
        <f>IFERROR(__xludf.DUMMYFUNCTION("""COMPUTED_VALUE"""),171500.0)</f>
        <v>171500</v>
      </c>
      <c r="F550" s="1">
        <f>IFERROR(__xludf.DUMMYFUNCTION("""COMPUTED_VALUE"""),251334.0)</f>
        <v>251334</v>
      </c>
    </row>
    <row r="551">
      <c r="A551" s="2">
        <f>IFERROR(__xludf.DUMMYFUNCTION("""COMPUTED_VALUE"""),44931.64583333333)</f>
        <v>44931.64583</v>
      </c>
      <c r="B551" s="1">
        <f>IFERROR(__xludf.DUMMYFUNCTION("""COMPUTED_VALUE"""),172000.0)</f>
        <v>172000</v>
      </c>
      <c r="C551" s="1">
        <f>IFERROR(__xludf.DUMMYFUNCTION("""COMPUTED_VALUE"""),177000.0)</f>
        <v>177000</v>
      </c>
      <c r="D551" s="1">
        <f>IFERROR(__xludf.DUMMYFUNCTION("""COMPUTED_VALUE"""),171000.0)</f>
        <v>171000</v>
      </c>
      <c r="E551" s="1">
        <f>IFERROR(__xludf.DUMMYFUNCTION("""COMPUTED_VALUE"""),172000.0)</f>
        <v>172000</v>
      </c>
      <c r="F551" s="1">
        <f>IFERROR(__xludf.DUMMYFUNCTION("""COMPUTED_VALUE"""),173260.0)</f>
        <v>173260</v>
      </c>
    </row>
    <row r="552">
      <c r="A552" s="2">
        <f>IFERROR(__xludf.DUMMYFUNCTION("""COMPUTED_VALUE"""),44932.64583333333)</f>
        <v>44932.64583</v>
      </c>
      <c r="B552" s="1">
        <f>IFERROR(__xludf.DUMMYFUNCTION("""COMPUTED_VALUE"""),170000.0)</f>
        <v>170000</v>
      </c>
      <c r="C552" s="1">
        <f>IFERROR(__xludf.DUMMYFUNCTION("""COMPUTED_VALUE"""),172000.0)</f>
        <v>172000</v>
      </c>
      <c r="D552" s="1">
        <f>IFERROR(__xludf.DUMMYFUNCTION("""COMPUTED_VALUE"""),160500.0)</f>
        <v>160500</v>
      </c>
      <c r="E552" s="1">
        <f>IFERROR(__xludf.DUMMYFUNCTION("""COMPUTED_VALUE"""),168000.0)</f>
        <v>168000</v>
      </c>
      <c r="F552" s="1">
        <f>IFERROR(__xludf.DUMMYFUNCTION("""COMPUTED_VALUE"""),509214.0)</f>
        <v>509214</v>
      </c>
    </row>
    <row r="553">
      <c r="A553" s="2">
        <f>IFERROR(__xludf.DUMMYFUNCTION("""COMPUTED_VALUE"""),44935.64583333333)</f>
        <v>44935.64583</v>
      </c>
      <c r="B553" s="1">
        <f>IFERROR(__xludf.DUMMYFUNCTION("""COMPUTED_VALUE"""),170500.0)</f>
        <v>170500</v>
      </c>
      <c r="C553" s="1">
        <f>IFERROR(__xludf.DUMMYFUNCTION("""COMPUTED_VALUE"""),176500.0)</f>
        <v>176500</v>
      </c>
      <c r="D553" s="1">
        <f>IFERROR(__xludf.DUMMYFUNCTION("""COMPUTED_VALUE"""),170500.0)</f>
        <v>170500</v>
      </c>
      <c r="E553" s="1">
        <f>IFERROR(__xludf.DUMMYFUNCTION("""COMPUTED_VALUE"""),173500.0)</f>
        <v>173500</v>
      </c>
      <c r="F553" s="1">
        <f>IFERROR(__xludf.DUMMYFUNCTION("""COMPUTED_VALUE"""),204808.0)</f>
        <v>204808</v>
      </c>
    </row>
    <row r="554">
      <c r="A554" s="2">
        <f>IFERROR(__xludf.DUMMYFUNCTION("""COMPUTED_VALUE"""),44936.64583333333)</f>
        <v>44936.64583</v>
      </c>
      <c r="B554" s="1">
        <f>IFERROR(__xludf.DUMMYFUNCTION("""COMPUTED_VALUE"""),173500.0)</f>
        <v>173500</v>
      </c>
      <c r="C554" s="1">
        <f>IFERROR(__xludf.DUMMYFUNCTION("""COMPUTED_VALUE"""),175000.0)</f>
        <v>175000</v>
      </c>
      <c r="D554" s="1">
        <f>IFERROR(__xludf.DUMMYFUNCTION("""COMPUTED_VALUE"""),169500.0)</f>
        <v>169500</v>
      </c>
      <c r="E554" s="1">
        <f>IFERROR(__xludf.DUMMYFUNCTION("""COMPUTED_VALUE"""),170500.0)</f>
        <v>170500</v>
      </c>
      <c r="F554" s="1">
        <f>IFERROR(__xludf.DUMMYFUNCTION("""COMPUTED_VALUE"""),179809.0)</f>
        <v>179809</v>
      </c>
    </row>
    <row r="555">
      <c r="A555" s="2">
        <f>IFERROR(__xludf.DUMMYFUNCTION("""COMPUTED_VALUE"""),44937.64583333333)</f>
        <v>44937.64583</v>
      </c>
      <c r="B555" s="1">
        <f>IFERROR(__xludf.DUMMYFUNCTION("""COMPUTED_VALUE"""),172000.0)</f>
        <v>172000</v>
      </c>
      <c r="C555" s="1">
        <f>IFERROR(__xludf.DUMMYFUNCTION("""COMPUTED_VALUE"""),176000.0)</f>
        <v>176000</v>
      </c>
      <c r="D555" s="1">
        <f>IFERROR(__xludf.DUMMYFUNCTION("""COMPUTED_VALUE"""),167000.0)</f>
        <v>167000</v>
      </c>
      <c r="E555" s="1">
        <f>IFERROR(__xludf.DUMMYFUNCTION("""COMPUTED_VALUE"""),174500.0)</f>
        <v>174500</v>
      </c>
      <c r="F555" s="1">
        <f>IFERROR(__xludf.DUMMYFUNCTION("""COMPUTED_VALUE"""),200157.0)</f>
        <v>200157</v>
      </c>
    </row>
    <row r="556">
      <c r="A556" s="2">
        <f>IFERROR(__xludf.DUMMYFUNCTION("""COMPUTED_VALUE"""),44938.64583333333)</f>
        <v>44938.64583</v>
      </c>
      <c r="B556" s="1">
        <f>IFERROR(__xludf.DUMMYFUNCTION("""COMPUTED_VALUE"""),174500.0)</f>
        <v>174500</v>
      </c>
      <c r="C556" s="1">
        <f>IFERROR(__xludf.DUMMYFUNCTION("""COMPUTED_VALUE"""),177000.0)</f>
        <v>177000</v>
      </c>
      <c r="D556" s="1">
        <f>IFERROR(__xludf.DUMMYFUNCTION("""COMPUTED_VALUE"""),171500.0)</f>
        <v>171500</v>
      </c>
      <c r="E556" s="1">
        <f>IFERROR(__xludf.DUMMYFUNCTION("""COMPUTED_VALUE"""),173000.0)</f>
        <v>173000</v>
      </c>
      <c r="F556" s="1">
        <f>IFERROR(__xludf.DUMMYFUNCTION("""COMPUTED_VALUE"""),167481.0)</f>
        <v>167481</v>
      </c>
    </row>
    <row r="557">
      <c r="A557" s="2">
        <f>IFERROR(__xludf.DUMMYFUNCTION("""COMPUTED_VALUE"""),44939.64583333333)</f>
        <v>44939.64583</v>
      </c>
      <c r="B557" s="1">
        <f>IFERROR(__xludf.DUMMYFUNCTION("""COMPUTED_VALUE"""),174000.0)</f>
        <v>174000</v>
      </c>
      <c r="C557" s="1">
        <f>IFERROR(__xludf.DUMMYFUNCTION("""COMPUTED_VALUE"""),177500.0)</f>
        <v>177500</v>
      </c>
      <c r="D557" s="1">
        <f>IFERROR(__xludf.DUMMYFUNCTION("""COMPUTED_VALUE"""),173000.0)</f>
        <v>173000</v>
      </c>
      <c r="E557" s="1">
        <f>IFERROR(__xludf.DUMMYFUNCTION("""COMPUTED_VALUE"""),174500.0)</f>
        <v>174500</v>
      </c>
      <c r="F557" s="1">
        <f>IFERROR(__xludf.DUMMYFUNCTION("""COMPUTED_VALUE"""),145611.0)</f>
        <v>145611</v>
      </c>
    </row>
    <row r="558">
      <c r="A558" s="2">
        <f>IFERROR(__xludf.DUMMYFUNCTION("""COMPUTED_VALUE"""),44942.64583333333)</f>
        <v>44942.64583</v>
      </c>
      <c r="B558" s="1">
        <f>IFERROR(__xludf.DUMMYFUNCTION("""COMPUTED_VALUE"""),173500.0)</f>
        <v>173500</v>
      </c>
      <c r="C558" s="1">
        <f>IFERROR(__xludf.DUMMYFUNCTION("""COMPUTED_VALUE"""),179000.0)</f>
        <v>179000</v>
      </c>
      <c r="D558" s="1">
        <f>IFERROR(__xludf.DUMMYFUNCTION("""COMPUTED_VALUE"""),173000.0)</f>
        <v>173000</v>
      </c>
      <c r="E558" s="1">
        <f>IFERROR(__xludf.DUMMYFUNCTION("""COMPUTED_VALUE"""),178500.0)</f>
        <v>178500</v>
      </c>
      <c r="F558" s="1">
        <f>IFERROR(__xludf.DUMMYFUNCTION("""COMPUTED_VALUE"""),223077.0)</f>
        <v>223077</v>
      </c>
    </row>
    <row r="559">
      <c r="A559" s="2">
        <f>IFERROR(__xludf.DUMMYFUNCTION("""COMPUTED_VALUE"""),44943.64583333333)</f>
        <v>44943.64583</v>
      </c>
      <c r="B559" s="1">
        <f>IFERROR(__xludf.DUMMYFUNCTION("""COMPUTED_VALUE"""),178500.0)</f>
        <v>178500</v>
      </c>
      <c r="C559" s="1">
        <f>IFERROR(__xludf.DUMMYFUNCTION("""COMPUTED_VALUE"""),180500.0)</f>
        <v>180500</v>
      </c>
      <c r="D559" s="1">
        <f>IFERROR(__xludf.DUMMYFUNCTION("""COMPUTED_VALUE"""),176000.0)</f>
        <v>176000</v>
      </c>
      <c r="E559" s="1">
        <f>IFERROR(__xludf.DUMMYFUNCTION("""COMPUTED_VALUE"""),177000.0)</f>
        <v>177000</v>
      </c>
      <c r="F559" s="1">
        <f>IFERROR(__xludf.DUMMYFUNCTION("""COMPUTED_VALUE"""),167937.0)</f>
        <v>167937</v>
      </c>
    </row>
    <row r="560">
      <c r="A560" s="2">
        <f>IFERROR(__xludf.DUMMYFUNCTION("""COMPUTED_VALUE"""),44944.64583333333)</f>
        <v>44944.64583</v>
      </c>
      <c r="B560" s="1">
        <f>IFERROR(__xludf.DUMMYFUNCTION("""COMPUTED_VALUE"""),177500.0)</f>
        <v>177500</v>
      </c>
      <c r="C560" s="1">
        <f>IFERROR(__xludf.DUMMYFUNCTION("""COMPUTED_VALUE"""),182000.0)</f>
        <v>182000</v>
      </c>
      <c r="D560" s="1">
        <f>IFERROR(__xludf.DUMMYFUNCTION("""COMPUTED_VALUE"""),176000.0)</f>
        <v>176000</v>
      </c>
      <c r="E560" s="1">
        <f>IFERROR(__xludf.DUMMYFUNCTION("""COMPUTED_VALUE"""),179000.0)</f>
        <v>179000</v>
      </c>
      <c r="F560" s="1">
        <f>IFERROR(__xludf.DUMMYFUNCTION("""COMPUTED_VALUE"""),221721.0)</f>
        <v>221721</v>
      </c>
    </row>
    <row r="561">
      <c r="A561" s="2">
        <f>IFERROR(__xludf.DUMMYFUNCTION("""COMPUTED_VALUE"""),44945.64583333333)</f>
        <v>44945.64583</v>
      </c>
      <c r="B561" s="1">
        <f>IFERROR(__xludf.DUMMYFUNCTION("""COMPUTED_VALUE"""),179500.0)</f>
        <v>179500</v>
      </c>
      <c r="C561" s="1">
        <f>IFERROR(__xludf.DUMMYFUNCTION("""COMPUTED_VALUE"""),189000.0)</f>
        <v>189000</v>
      </c>
      <c r="D561" s="1">
        <f>IFERROR(__xludf.DUMMYFUNCTION("""COMPUTED_VALUE"""),179500.0)</f>
        <v>179500</v>
      </c>
      <c r="E561" s="1">
        <f>IFERROR(__xludf.DUMMYFUNCTION("""COMPUTED_VALUE"""),188000.0)</f>
        <v>188000</v>
      </c>
      <c r="F561" s="1">
        <f>IFERROR(__xludf.DUMMYFUNCTION("""COMPUTED_VALUE"""),399272.0)</f>
        <v>399272</v>
      </c>
    </row>
    <row r="562">
      <c r="A562" s="2">
        <f>IFERROR(__xludf.DUMMYFUNCTION("""COMPUTED_VALUE"""),44946.64583333333)</f>
        <v>44946.64583</v>
      </c>
      <c r="B562" s="1">
        <f>IFERROR(__xludf.DUMMYFUNCTION("""COMPUTED_VALUE"""),187500.0)</f>
        <v>187500</v>
      </c>
      <c r="C562" s="1">
        <f>IFERROR(__xludf.DUMMYFUNCTION("""COMPUTED_VALUE"""),191000.0)</f>
        <v>191000</v>
      </c>
      <c r="D562" s="1">
        <f>IFERROR(__xludf.DUMMYFUNCTION("""COMPUTED_VALUE"""),186000.0)</f>
        <v>186000</v>
      </c>
      <c r="E562" s="1">
        <f>IFERROR(__xludf.DUMMYFUNCTION("""COMPUTED_VALUE"""),187000.0)</f>
        <v>187000</v>
      </c>
      <c r="F562" s="1">
        <f>IFERROR(__xludf.DUMMYFUNCTION("""COMPUTED_VALUE"""),181112.0)</f>
        <v>181112</v>
      </c>
    </row>
    <row r="563">
      <c r="A563" s="2">
        <f>IFERROR(__xludf.DUMMYFUNCTION("""COMPUTED_VALUE"""),44951.64583333333)</f>
        <v>44951.64583</v>
      </c>
      <c r="B563" s="1">
        <f>IFERROR(__xludf.DUMMYFUNCTION("""COMPUTED_VALUE"""),188000.0)</f>
        <v>188000</v>
      </c>
      <c r="C563" s="1">
        <f>IFERROR(__xludf.DUMMYFUNCTION("""COMPUTED_VALUE"""),188500.0)</f>
        <v>188500</v>
      </c>
      <c r="D563" s="1">
        <f>IFERROR(__xludf.DUMMYFUNCTION("""COMPUTED_VALUE"""),185000.0)</f>
        <v>185000</v>
      </c>
      <c r="E563" s="1">
        <f>IFERROR(__xludf.DUMMYFUNCTION("""COMPUTED_VALUE"""),186400.0)</f>
        <v>186400</v>
      </c>
      <c r="F563" s="1">
        <f>IFERROR(__xludf.DUMMYFUNCTION("""COMPUTED_VALUE"""),198658.0)</f>
        <v>198658</v>
      </c>
    </row>
    <row r="564">
      <c r="A564" s="2">
        <f>IFERROR(__xludf.DUMMYFUNCTION("""COMPUTED_VALUE"""),44952.64583333333)</f>
        <v>44952.64583</v>
      </c>
      <c r="B564" s="1">
        <f>IFERROR(__xludf.DUMMYFUNCTION("""COMPUTED_VALUE"""),187000.0)</f>
        <v>187000</v>
      </c>
      <c r="C564" s="1">
        <f>IFERROR(__xludf.DUMMYFUNCTION("""COMPUTED_VALUE"""),194200.0)</f>
        <v>194200</v>
      </c>
      <c r="D564" s="1">
        <f>IFERROR(__xludf.DUMMYFUNCTION("""COMPUTED_VALUE"""),186200.0)</f>
        <v>186200</v>
      </c>
      <c r="E564" s="1">
        <f>IFERROR(__xludf.DUMMYFUNCTION("""COMPUTED_VALUE"""),190400.0)</f>
        <v>190400</v>
      </c>
      <c r="F564" s="1">
        <f>IFERROR(__xludf.DUMMYFUNCTION("""COMPUTED_VALUE"""),292592.0)</f>
        <v>292592</v>
      </c>
    </row>
    <row r="565">
      <c r="A565" s="2">
        <f>IFERROR(__xludf.DUMMYFUNCTION("""COMPUTED_VALUE"""),44953.64583333333)</f>
        <v>44953.64583</v>
      </c>
      <c r="B565" s="1">
        <f>IFERROR(__xludf.DUMMYFUNCTION("""COMPUTED_VALUE"""),192200.0)</f>
        <v>192200</v>
      </c>
      <c r="C565" s="1">
        <f>IFERROR(__xludf.DUMMYFUNCTION("""COMPUTED_VALUE"""),194800.0)</f>
        <v>194800</v>
      </c>
      <c r="D565" s="1">
        <f>IFERROR(__xludf.DUMMYFUNCTION("""COMPUTED_VALUE"""),189000.0)</f>
        <v>189000</v>
      </c>
      <c r="E565" s="1">
        <f>IFERROR(__xludf.DUMMYFUNCTION("""COMPUTED_VALUE"""),194000.0)</f>
        <v>194000</v>
      </c>
      <c r="F565" s="1">
        <f>IFERROR(__xludf.DUMMYFUNCTION("""COMPUTED_VALUE"""),190667.0)</f>
        <v>190667</v>
      </c>
    </row>
    <row r="566">
      <c r="A566" s="2">
        <f>IFERROR(__xludf.DUMMYFUNCTION("""COMPUTED_VALUE"""),44956.64583333333)</f>
        <v>44956.64583</v>
      </c>
      <c r="B566" s="1">
        <f>IFERROR(__xludf.DUMMYFUNCTION("""COMPUTED_VALUE"""),194900.0)</f>
        <v>194900</v>
      </c>
      <c r="C566" s="1">
        <f>IFERROR(__xludf.DUMMYFUNCTION("""COMPUTED_VALUE"""),196000.0)</f>
        <v>196000</v>
      </c>
      <c r="D566" s="1">
        <f>IFERROR(__xludf.DUMMYFUNCTION("""COMPUTED_VALUE"""),187700.0)</f>
        <v>187700</v>
      </c>
      <c r="E566" s="1">
        <f>IFERROR(__xludf.DUMMYFUNCTION("""COMPUTED_VALUE"""),188900.0)</f>
        <v>188900</v>
      </c>
      <c r="F566" s="1">
        <f>IFERROR(__xludf.DUMMYFUNCTION("""COMPUTED_VALUE"""),226787.0)</f>
        <v>226787</v>
      </c>
    </row>
    <row r="567">
      <c r="A567" s="2">
        <f>IFERROR(__xludf.DUMMYFUNCTION("""COMPUTED_VALUE"""),44957.64583333333)</f>
        <v>44957.64583</v>
      </c>
      <c r="B567" s="1">
        <f>IFERROR(__xludf.DUMMYFUNCTION("""COMPUTED_VALUE"""),186100.0)</f>
        <v>186100</v>
      </c>
      <c r="C567" s="1">
        <f>IFERROR(__xludf.DUMMYFUNCTION("""COMPUTED_VALUE"""),193500.0)</f>
        <v>193500</v>
      </c>
      <c r="D567" s="1">
        <f>IFERROR(__xludf.DUMMYFUNCTION("""COMPUTED_VALUE"""),185700.0)</f>
        <v>185700</v>
      </c>
      <c r="E567" s="1">
        <f>IFERROR(__xludf.DUMMYFUNCTION("""COMPUTED_VALUE"""),191700.0)</f>
        <v>191700</v>
      </c>
      <c r="F567" s="1">
        <f>IFERROR(__xludf.DUMMYFUNCTION("""COMPUTED_VALUE"""),249181.0)</f>
        <v>249181</v>
      </c>
    </row>
    <row r="568">
      <c r="A568" s="2">
        <f>IFERROR(__xludf.DUMMYFUNCTION("""COMPUTED_VALUE"""),44958.64583333333)</f>
        <v>44958.64583</v>
      </c>
      <c r="B568" s="1">
        <f>IFERROR(__xludf.DUMMYFUNCTION("""COMPUTED_VALUE"""),189500.0)</f>
        <v>189500</v>
      </c>
      <c r="C568" s="1">
        <f>IFERROR(__xludf.DUMMYFUNCTION("""COMPUTED_VALUE"""),191500.0)</f>
        <v>191500</v>
      </c>
      <c r="D568" s="1">
        <f>IFERROR(__xludf.DUMMYFUNCTION("""COMPUTED_VALUE"""),188500.0)</f>
        <v>188500</v>
      </c>
      <c r="E568" s="1">
        <f>IFERROR(__xludf.DUMMYFUNCTION("""COMPUTED_VALUE"""),189500.0)</f>
        <v>189500</v>
      </c>
      <c r="F568" s="1">
        <f>IFERROR(__xludf.DUMMYFUNCTION("""COMPUTED_VALUE"""),131283.0)</f>
        <v>131283</v>
      </c>
    </row>
    <row r="569">
      <c r="A569" s="2">
        <f>IFERROR(__xludf.DUMMYFUNCTION("""COMPUTED_VALUE"""),44959.64583333333)</f>
        <v>44959.64583</v>
      </c>
      <c r="B569" s="1">
        <f>IFERROR(__xludf.DUMMYFUNCTION("""COMPUTED_VALUE"""),189700.0)</f>
        <v>189700</v>
      </c>
      <c r="C569" s="1">
        <f>IFERROR(__xludf.DUMMYFUNCTION("""COMPUTED_VALUE"""),192000.0)</f>
        <v>192000</v>
      </c>
      <c r="D569" s="1">
        <f>IFERROR(__xludf.DUMMYFUNCTION("""COMPUTED_VALUE"""),187300.0)</f>
        <v>187300</v>
      </c>
      <c r="E569" s="1">
        <f>IFERROR(__xludf.DUMMYFUNCTION("""COMPUTED_VALUE"""),187900.0)</f>
        <v>187900</v>
      </c>
      <c r="F569" s="1">
        <f>IFERROR(__xludf.DUMMYFUNCTION("""COMPUTED_VALUE"""),191183.0)</f>
        <v>191183</v>
      </c>
    </row>
    <row r="570">
      <c r="A570" s="2">
        <f>IFERROR(__xludf.DUMMYFUNCTION("""COMPUTED_VALUE"""),44960.64583333333)</f>
        <v>44960.64583</v>
      </c>
      <c r="B570" s="1">
        <f>IFERROR(__xludf.DUMMYFUNCTION("""COMPUTED_VALUE"""),187900.0)</f>
        <v>187900</v>
      </c>
      <c r="C570" s="1">
        <f>IFERROR(__xludf.DUMMYFUNCTION("""COMPUTED_VALUE"""),197200.0)</f>
        <v>197200</v>
      </c>
      <c r="D570" s="1">
        <f>IFERROR(__xludf.DUMMYFUNCTION("""COMPUTED_VALUE"""),187100.0)</f>
        <v>187100</v>
      </c>
      <c r="E570" s="1">
        <f>IFERROR(__xludf.DUMMYFUNCTION("""COMPUTED_VALUE"""),195600.0)</f>
        <v>195600</v>
      </c>
      <c r="F570" s="1">
        <f>IFERROR(__xludf.DUMMYFUNCTION("""COMPUTED_VALUE"""),287588.0)</f>
        <v>287588</v>
      </c>
    </row>
    <row r="571">
      <c r="A571" s="2">
        <f>IFERROR(__xludf.DUMMYFUNCTION("""COMPUTED_VALUE"""),44963.64583333333)</f>
        <v>44963.64583</v>
      </c>
      <c r="B571" s="1">
        <f>IFERROR(__xludf.DUMMYFUNCTION("""COMPUTED_VALUE"""),195400.0)</f>
        <v>195400</v>
      </c>
      <c r="C571" s="1">
        <f>IFERROR(__xludf.DUMMYFUNCTION("""COMPUTED_VALUE"""),195500.0)</f>
        <v>195500</v>
      </c>
      <c r="D571" s="1">
        <f>IFERROR(__xludf.DUMMYFUNCTION("""COMPUTED_VALUE"""),188800.0)</f>
        <v>188800</v>
      </c>
      <c r="E571" s="1">
        <f>IFERROR(__xludf.DUMMYFUNCTION("""COMPUTED_VALUE"""),188800.0)</f>
        <v>188800</v>
      </c>
      <c r="F571" s="1">
        <f>IFERROR(__xludf.DUMMYFUNCTION("""COMPUTED_VALUE"""),206034.0)</f>
        <v>206034</v>
      </c>
    </row>
    <row r="572">
      <c r="A572" s="2">
        <f>IFERROR(__xludf.DUMMYFUNCTION("""COMPUTED_VALUE"""),44964.64583333333)</f>
        <v>44964.64583</v>
      </c>
      <c r="B572" s="1">
        <f>IFERROR(__xludf.DUMMYFUNCTION("""COMPUTED_VALUE"""),188800.0)</f>
        <v>188800</v>
      </c>
      <c r="C572" s="1">
        <f>IFERROR(__xludf.DUMMYFUNCTION("""COMPUTED_VALUE"""),190600.0)</f>
        <v>190600</v>
      </c>
      <c r="D572" s="1">
        <f>IFERROR(__xludf.DUMMYFUNCTION("""COMPUTED_VALUE"""),184300.0)</f>
        <v>184300</v>
      </c>
      <c r="E572" s="1">
        <f>IFERROR(__xludf.DUMMYFUNCTION("""COMPUTED_VALUE"""),189500.0)</f>
        <v>189500</v>
      </c>
      <c r="F572" s="1">
        <f>IFERROR(__xludf.DUMMYFUNCTION("""COMPUTED_VALUE"""),239570.0)</f>
        <v>239570</v>
      </c>
    </row>
    <row r="573">
      <c r="A573" s="2">
        <f>IFERROR(__xludf.DUMMYFUNCTION("""COMPUTED_VALUE"""),44965.64583333333)</f>
        <v>44965.64583</v>
      </c>
      <c r="B573" s="1">
        <f>IFERROR(__xludf.DUMMYFUNCTION("""COMPUTED_VALUE"""),189600.0)</f>
        <v>189600</v>
      </c>
      <c r="C573" s="1">
        <f>IFERROR(__xludf.DUMMYFUNCTION("""COMPUTED_VALUE"""),200000.0)</f>
        <v>200000</v>
      </c>
      <c r="D573" s="1">
        <f>IFERROR(__xludf.DUMMYFUNCTION("""COMPUTED_VALUE"""),189600.0)</f>
        <v>189600</v>
      </c>
      <c r="E573" s="1">
        <f>IFERROR(__xludf.DUMMYFUNCTION("""COMPUTED_VALUE"""),197600.0)</f>
        <v>197600</v>
      </c>
      <c r="F573" s="1">
        <f>IFERROR(__xludf.DUMMYFUNCTION("""COMPUTED_VALUE"""),420258.0)</f>
        <v>420258</v>
      </c>
    </row>
    <row r="574">
      <c r="A574" s="2">
        <f>IFERROR(__xludf.DUMMYFUNCTION("""COMPUTED_VALUE"""),44966.64583333333)</f>
        <v>44966.64583</v>
      </c>
      <c r="B574" s="1">
        <f>IFERROR(__xludf.DUMMYFUNCTION("""COMPUTED_VALUE"""),198000.0)</f>
        <v>198000</v>
      </c>
      <c r="C574" s="1">
        <f>IFERROR(__xludf.DUMMYFUNCTION("""COMPUTED_VALUE"""),205500.0)</f>
        <v>205500</v>
      </c>
      <c r="D574" s="1">
        <f>IFERROR(__xludf.DUMMYFUNCTION("""COMPUTED_VALUE"""),196800.0)</f>
        <v>196800</v>
      </c>
      <c r="E574" s="1">
        <f>IFERROR(__xludf.DUMMYFUNCTION("""COMPUTED_VALUE"""),198300.0)</f>
        <v>198300</v>
      </c>
      <c r="F574" s="1">
        <f>IFERROR(__xludf.DUMMYFUNCTION("""COMPUTED_VALUE"""),324646.0)</f>
        <v>324646</v>
      </c>
    </row>
    <row r="575">
      <c r="A575" s="2">
        <f>IFERROR(__xludf.DUMMYFUNCTION("""COMPUTED_VALUE"""),44967.64583333333)</f>
        <v>44967.64583</v>
      </c>
      <c r="B575" s="1">
        <f>IFERROR(__xludf.DUMMYFUNCTION("""COMPUTED_VALUE"""),212500.0)</f>
        <v>212500</v>
      </c>
      <c r="C575" s="1">
        <f>IFERROR(__xludf.DUMMYFUNCTION("""COMPUTED_VALUE"""),218500.0)</f>
        <v>218500</v>
      </c>
      <c r="D575" s="1">
        <f>IFERROR(__xludf.DUMMYFUNCTION("""COMPUTED_VALUE"""),193800.0)</f>
        <v>193800</v>
      </c>
      <c r="E575" s="1">
        <f>IFERROR(__xludf.DUMMYFUNCTION("""COMPUTED_VALUE"""),195300.0)</f>
        <v>195300</v>
      </c>
      <c r="F575" s="1">
        <f>IFERROR(__xludf.DUMMYFUNCTION("""COMPUTED_VALUE"""),2102129.0)</f>
        <v>2102129</v>
      </c>
    </row>
    <row r="576">
      <c r="A576" s="2">
        <f>IFERROR(__xludf.DUMMYFUNCTION("""COMPUTED_VALUE"""),44970.64583333333)</f>
        <v>44970.64583</v>
      </c>
      <c r="B576" s="1">
        <f>IFERROR(__xludf.DUMMYFUNCTION("""COMPUTED_VALUE"""),204000.0)</f>
        <v>204000</v>
      </c>
      <c r="C576" s="1">
        <f>IFERROR(__xludf.DUMMYFUNCTION("""COMPUTED_VALUE"""),204500.0)</f>
        <v>204500</v>
      </c>
      <c r="D576" s="1">
        <f>IFERROR(__xludf.DUMMYFUNCTION("""COMPUTED_VALUE"""),188800.0)</f>
        <v>188800</v>
      </c>
      <c r="E576" s="1">
        <f>IFERROR(__xludf.DUMMYFUNCTION("""COMPUTED_VALUE"""),189000.0)</f>
        <v>189000</v>
      </c>
      <c r="F576" s="1">
        <f>IFERROR(__xludf.DUMMYFUNCTION("""COMPUTED_VALUE"""),731578.0)</f>
        <v>731578</v>
      </c>
    </row>
    <row r="577">
      <c r="A577" s="2">
        <f>IFERROR(__xludf.DUMMYFUNCTION("""COMPUTED_VALUE"""),44971.64583333333)</f>
        <v>44971.64583</v>
      </c>
      <c r="B577" s="1">
        <f>IFERROR(__xludf.DUMMYFUNCTION("""COMPUTED_VALUE"""),191300.0)</f>
        <v>191300</v>
      </c>
      <c r="C577" s="1">
        <f>IFERROR(__xludf.DUMMYFUNCTION("""COMPUTED_VALUE"""),203000.0)</f>
        <v>203000</v>
      </c>
      <c r="D577" s="1">
        <f>IFERROR(__xludf.DUMMYFUNCTION("""COMPUTED_VALUE"""),189900.0)</f>
        <v>189900</v>
      </c>
      <c r="E577" s="1">
        <f>IFERROR(__xludf.DUMMYFUNCTION("""COMPUTED_VALUE"""),202000.0)</f>
        <v>202000</v>
      </c>
      <c r="F577" s="1">
        <f>IFERROR(__xludf.DUMMYFUNCTION("""COMPUTED_VALUE"""),869251.0)</f>
        <v>869251</v>
      </c>
    </row>
    <row r="578">
      <c r="A578" s="2">
        <f>IFERROR(__xludf.DUMMYFUNCTION("""COMPUTED_VALUE"""),44972.64583333333)</f>
        <v>44972.64583</v>
      </c>
      <c r="B578" s="1">
        <f>IFERROR(__xludf.DUMMYFUNCTION("""COMPUTED_VALUE"""),199900.0)</f>
        <v>199900</v>
      </c>
      <c r="C578" s="1">
        <f>IFERROR(__xludf.DUMMYFUNCTION("""COMPUTED_VALUE"""),201500.0)</f>
        <v>201500</v>
      </c>
      <c r="D578" s="1">
        <f>IFERROR(__xludf.DUMMYFUNCTION("""COMPUTED_VALUE"""),192500.0)</f>
        <v>192500</v>
      </c>
      <c r="E578" s="1">
        <f>IFERROR(__xludf.DUMMYFUNCTION("""COMPUTED_VALUE"""),197200.0)</f>
        <v>197200</v>
      </c>
      <c r="F578" s="1">
        <f>IFERROR(__xludf.DUMMYFUNCTION("""COMPUTED_VALUE"""),575230.0)</f>
        <v>575230</v>
      </c>
    </row>
    <row r="579">
      <c r="A579" s="2">
        <f>IFERROR(__xludf.DUMMYFUNCTION("""COMPUTED_VALUE"""),44973.64583333333)</f>
        <v>44973.64583</v>
      </c>
      <c r="B579" s="1">
        <f>IFERROR(__xludf.DUMMYFUNCTION("""COMPUTED_VALUE"""),194100.0)</f>
        <v>194100</v>
      </c>
      <c r="C579" s="1">
        <f>IFERROR(__xludf.DUMMYFUNCTION("""COMPUTED_VALUE"""),196200.0)</f>
        <v>196200</v>
      </c>
      <c r="D579" s="1">
        <f>IFERROR(__xludf.DUMMYFUNCTION("""COMPUTED_VALUE"""),189800.0)</f>
        <v>189800</v>
      </c>
      <c r="E579" s="1">
        <f>IFERROR(__xludf.DUMMYFUNCTION("""COMPUTED_VALUE"""),190500.0)</f>
        <v>190500</v>
      </c>
      <c r="F579" s="1">
        <f>IFERROR(__xludf.DUMMYFUNCTION("""COMPUTED_VALUE"""),582216.0)</f>
        <v>582216</v>
      </c>
    </row>
    <row r="580">
      <c r="A580" s="2">
        <f>IFERROR(__xludf.DUMMYFUNCTION("""COMPUTED_VALUE"""),44974.64583333333)</f>
        <v>44974.64583</v>
      </c>
      <c r="B580" s="1">
        <f>IFERROR(__xludf.DUMMYFUNCTION("""COMPUTED_VALUE"""),189400.0)</f>
        <v>189400</v>
      </c>
      <c r="C580" s="1">
        <f>IFERROR(__xludf.DUMMYFUNCTION("""COMPUTED_VALUE"""),189400.0)</f>
        <v>189400</v>
      </c>
      <c r="D580" s="1">
        <f>IFERROR(__xludf.DUMMYFUNCTION("""COMPUTED_VALUE"""),179900.0)</f>
        <v>179900</v>
      </c>
      <c r="E580" s="1">
        <f>IFERROR(__xludf.DUMMYFUNCTION("""COMPUTED_VALUE"""),182000.0)</f>
        <v>182000</v>
      </c>
      <c r="F580" s="1">
        <f>IFERROR(__xludf.DUMMYFUNCTION("""COMPUTED_VALUE"""),564813.0)</f>
        <v>564813</v>
      </c>
    </row>
    <row r="581">
      <c r="A581" s="2">
        <f>IFERROR(__xludf.DUMMYFUNCTION("""COMPUTED_VALUE"""),44977.64583333333)</f>
        <v>44977.64583</v>
      </c>
      <c r="B581" s="1">
        <f>IFERROR(__xludf.DUMMYFUNCTION("""COMPUTED_VALUE"""),181000.0)</f>
        <v>181000</v>
      </c>
      <c r="C581" s="1">
        <f>IFERROR(__xludf.DUMMYFUNCTION("""COMPUTED_VALUE"""),188100.0)</f>
        <v>188100</v>
      </c>
      <c r="D581" s="1">
        <f>IFERROR(__xludf.DUMMYFUNCTION("""COMPUTED_VALUE"""),181000.0)</f>
        <v>181000</v>
      </c>
      <c r="E581" s="1">
        <f>IFERROR(__xludf.DUMMYFUNCTION("""COMPUTED_VALUE"""),184500.0)</f>
        <v>184500</v>
      </c>
      <c r="F581" s="1">
        <f>IFERROR(__xludf.DUMMYFUNCTION("""COMPUTED_VALUE"""),328567.0)</f>
        <v>328567</v>
      </c>
    </row>
    <row r="582">
      <c r="A582" s="2">
        <f>IFERROR(__xludf.DUMMYFUNCTION("""COMPUTED_VALUE"""),44978.64583333333)</f>
        <v>44978.64583</v>
      </c>
      <c r="B582" s="1">
        <f>IFERROR(__xludf.DUMMYFUNCTION("""COMPUTED_VALUE"""),183800.0)</f>
        <v>183800</v>
      </c>
      <c r="C582" s="1">
        <f>IFERROR(__xludf.DUMMYFUNCTION("""COMPUTED_VALUE"""),184500.0)</f>
        <v>184500</v>
      </c>
      <c r="D582" s="1">
        <f>IFERROR(__xludf.DUMMYFUNCTION("""COMPUTED_VALUE"""),180900.0)</f>
        <v>180900</v>
      </c>
      <c r="E582" s="1">
        <f>IFERROR(__xludf.DUMMYFUNCTION("""COMPUTED_VALUE"""),182100.0)</f>
        <v>182100</v>
      </c>
      <c r="F582" s="1">
        <f>IFERROR(__xludf.DUMMYFUNCTION("""COMPUTED_VALUE"""),172604.0)</f>
        <v>172604</v>
      </c>
    </row>
    <row r="583">
      <c r="A583" s="2">
        <f>IFERROR(__xludf.DUMMYFUNCTION("""COMPUTED_VALUE"""),44979.64583333333)</f>
        <v>44979.64583</v>
      </c>
      <c r="B583" s="1">
        <f>IFERROR(__xludf.DUMMYFUNCTION("""COMPUTED_VALUE"""),183900.0)</f>
        <v>183900</v>
      </c>
      <c r="C583" s="1">
        <f>IFERROR(__xludf.DUMMYFUNCTION("""COMPUTED_VALUE"""),192900.0)</f>
        <v>192900</v>
      </c>
      <c r="D583" s="1">
        <f>IFERROR(__xludf.DUMMYFUNCTION("""COMPUTED_VALUE"""),183800.0)</f>
        <v>183800</v>
      </c>
      <c r="E583" s="1">
        <f>IFERROR(__xludf.DUMMYFUNCTION("""COMPUTED_VALUE"""),187700.0)</f>
        <v>187700</v>
      </c>
      <c r="F583" s="1">
        <f>IFERROR(__xludf.DUMMYFUNCTION("""COMPUTED_VALUE"""),605997.0)</f>
        <v>605997</v>
      </c>
    </row>
    <row r="584">
      <c r="A584" s="2">
        <f>IFERROR(__xludf.DUMMYFUNCTION("""COMPUTED_VALUE"""),44980.64583333333)</f>
        <v>44980.64583</v>
      </c>
      <c r="B584" s="1">
        <f>IFERROR(__xludf.DUMMYFUNCTION("""COMPUTED_VALUE"""),192000.0)</f>
        <v>192000</v>
      </c>
      <c r="C584" s="1">
        <f>IFERROR(__xludf.DUMMYFUNCTION("""COMPUTED_VALUE"""),192100.0)</f>
        <v>192100</v>
      </c>
      <c r="D584" s="1">
        <f>IFERROR(__xludf.DUMMYFUNCTION("""COMPUTED_VALUE"""),187600.0)</f>
        <v>187600</v>
      </c>
      <c r="E584" s="1">
        <f>IFERROR(__xludf.DUMMYFUNCTION("""COMPUTED_VALUE"""),187700.0)</f>
        <v>187700</v>
      </c>
      <c r="F584" s="1">
        <f>IFERROR(__xludf.DUMMYFUNCTION("""COMPUTED_VALUE"""),229292.0)</f>
        <v>229292</v>
      </c>
    </row>
    <row r="585">
      <c r="A585" s="2">
        <f>IFERROR(__xludf.DUMMYFUNCTION("""COMPUTED_VALUE"""),44981.64583333333)</f>
        <v>44981.64583</v>
      </c>
      <c r="B585" s="1">
        <f>IFERROR(__xludf.DUMMYFUNCTION("""COMPUTED_VALUE"""),187600.0)</f>
        <v>187600</v>
      </c>
      <c r="C585" s="1">
        <f>IFERROR(__xludf.DUMMYFUNCTION("""COMPUTED_VALUE"""),188200.0)</f>
        <v>188200</v>
      </c>
      <c r="D585" s="1">
        <f>IFERROR(__xludf.DUMMYFUNCTION("""COMPUTED_VALUE"""),182700.0)</f>
        <v>182700</v>
      </c>
      <c r="E585" s="1">
        <f>IFERROR(__xludf.DUMMYFUNCTION("""COMPUTED_VALUE"""),183200.0)</f>
        <v>183200</v>
      </c>
      <c r="F585" s="1">
        <f>IFERROR(__xludf.DUMMYFUNCTION("""COMPUTED_VALUE"""),227726.0)</f>
        <v>227726</v>
      </c>
    </row>
    <row r="586">
      <c r="A586" s="2">
        <f>IFERROR(__xludf.DUMMYFUNCTION("""COMPUTED_VALUE"""),44984.64583333333)</f>
        <v>44984.64583</v>
      </c>
      <c r="B586" s="1">
        <f>IFERROR(__xludf.DUMMYFUNCTION("""COMPUTED_VALUE"""),181000.0)</f>
        <v>181000</v>
      </c>
      <c r="C586" s="1">
        <f>IFERROR(__xludf.DUMMYFUNCTION("""COMPUTED_VALUE"""),185200.0)</f>
        <v>185200</v>
      </c>
      <c r="D586" s="1">
        <f>IFERROR(__xludf.DUMMYFUNCTION("""COMPUTED_VALUE"""),178100.0)</f>
        <v>178100</v>
      </c>
      <c r="E586" s="1">
        <f>IFERROR(__xludf.DUMMYFUNCTION("""COMPUTED_VALUE"""),182400.0)</f>
        <v>182400</v>
      </c>
      <c r="F586" s="1">
        <f>IFERROR(__xludf.DUMMYFUNCTION("""COMPUTED_VALUE"""),293030.0)</f>
        <v>293030</v>
      </c>
    </row>
    <row r="587">
      <c r="A587" s="2">
        <f>IFERROR(__xludf.DUMMYFUNCTION("""COMPUTED_VALUE"""),44985.64583333333)</f>
        <v>44985.64583</v>
      </c>
      <c r="B587" s="1">
        <f>IFERROR(__xludf.DUMMYFUNCTION("""COMPUTED_VALUE"""),184000.0)</f>
        <v>184000</v>
      </c>
      <c r="C587" s="1">
        <f>IFERROR(__xludf.DUMMYFUNCTION("""COMPUTED_VALUE"""),190000.0)</f>
        <v>190000</v>
      </c>
      <c r="D587" s="1">
        <f>IFERROR(__xludf.DUMMYFUNCTION("""COMPUTED_VALUE"""),183000.0)</f>
        <v>183000</v>
      </c>
      <c r="E587" s="1">
        <f>IFERROR(__xludf.DUMMYFUNCTION("""COMPUTED_VALUE"""),185100.0)</f>
        <v>185100</v>
      </c>
      <c r="F587" s="1">
        <f>IFERROR(__xludf.DUMMYFUNCTION("""COMPUTED_VALUE"""),350642.0)</f>
        <v>350642</v>
      </c>
    </row>
    <row r="588">
      <c r="A588" s="2">
        <f>IFERROR(__xludf.DUMMYFUNCTION("""COMPUTED_VALUE"""),44987.64583333333)</f>
        <v>44987.64583</v>
      </c>
      <c r="B588" s="1">
        <f>IFERROR(__xludf.DUMMYFUNCTION("""COMPUTED_VALUE"""),185100.0)</f>
        <v>185100</v>
      </c>
      <c r="C588" s="1">
        <f>IFERROR(__xludf.DUMMYFUNCTION("""COMPUTED_VALUE"""),189900.0)</f>
        <v>189900</v>
      </c>
      <c r="D588" s="1">
        <f>IFERROR(__xludf.DUMMYFUNCTION("""COMPUTED_VALUE"""),182500.0)</f>
        <v>182500</v>
      </c>
      <c r="E588" s="1">
        <f>IFERROR(__xludf.DUMMYFUNCTION("""COMPUTED_VALUE"""),187000.0)</f>
        <v>187000</v>
      </c>
      <c r="F588" s="1">
        <f>IFERROR(__xludf.DUMMYFUNCTION("""COMPUTED_VALUE"""),208411.0)</f>
        <v>208411</v>
      </c>
    </row>
    <row r="589">
      <c r="A589" s="2">
        <f>IFERROR(__xludf.DUMMYFUNCTION("""COMPUTED_VALUE"""),44988.64583333333)</f>
        <v>44988.64583</v>
      </c>
      <c r="B589" s="1">
        <f>IFERROR(__xludf.DUMMYFUNCTION("""COMPUTED_VALUE"""),185200.0)</f>
        <v>185200</v>
      </c>
      <c r="C589" s="1">
        <f>IFERROR(__xludf.DUMMYFUNCTION("""COMPUTED_VALUE"""),188900.0)</f>
        <v>188900</v>
      </c>
      <c r="D589" s="1">
        <f>IFERROR(__xludf.DUMMYFUNCTION("""COMPUTED_VALUE"""),185200.0)</f>
        <v>185200</v>
      </c>
      <c r="E589" s="1">
        <f>IFERROR(__xludf.DUMMYFUNCTION("""COMPUTED_VALUE"""),187400.0)</f>
        <v>187400</v>
      </c>
      <c r="F589" s="1">
        <f>IFERROR(__xludf.DUMMYFUNCTION("""COMPUTED_VALUE"""),124515.0)</f>
        <v>124515</v>
      </c>
    </row>
    <row r="590">
      <c r="A590" s="2">
        <f>IFERROR(__xludf.DUMMYFUNCTION("""COMPUTED_VALUE"""),44991.64583333333)</f>
        <v>44991.64583</v>
      </c>
      <c r="B590" s="1">
        <f>IFERROR(__xludf.DUMMYFUNCTION("""COMPUTED_VALUE"""),194200.0)</f>
        <v>194200</v>
      </c>
      <c r="C590" s="1">
        <f>IFERROR(__xludf.DUMMYFUNCTION("""COMPUTED_VALUE"""),195900.0)</f>
        <v>195900</v>
      </c>
      <c r="D590" s="1">
        <f>IFERROR(__xludf.DUMMYFUNCTION("""COMPUTED_VALUE"""),189400.0)</f>
        <v>189400</v>
      </c>
      <c r="E590" s="1">
        <f>IFERROR(__xludf.DUMMYFUNCTION("""COMPUTED_VALUE"""),191800.0)</f>
        <v>191800</v>
      </c>
      <c r="F590" s="1">
        <f>IFERROR(__xludf.DUMMYFUNCTION("""COMPUTED_VALUE"""),354913.0)</f>
        <v>354913</v>
      </c>
    </row>
    <row r="591">
      <c r="A591" s="2">
        <f>IFERROR(__xludf.DUMMYFUNCTION("""COMPUTED_VALUE"""),44992.64583333333)</f>
        <v>44992.64583</v>
      </c>
      <c r="B591" s="1">
        <f>IFERROR(__xludf.DUMMYFUNCTION("""COMPUTED_VALUE"""),186900.0)</f>
        <v>186900</v>
      </c>
      <c r="C591" s="1">
        <f>IFERROR(__xludf.DUMMYFUNCTION("""COMPUTED_VALUE"""),191000.0)</f>
        <v>191000</v>
      </c>
      <c r="D591" s="1">
        <f>IFERROR(__xludf.DUMMYFUNCTION("""COMPUTED_VALUE"""),184000.0)</f>
        <v>184000</v>
      </c>
      <c r="E591" s="1">
        <f>IFERROR(__xludf.DUMMYFUNCTION("""COMPUTED_VALUE"""),188500.0)</f>
        <v>188500</v>
      </c>
      <c r="F591" s="1">
        <f>IFERROR(__xludf.DUMMYFUNCTION("""COMPUTED_VALUE"""),308012.0)</f>
        <v>308012</v>
      </c>
    </row>
    <row r="592">
      <c r="A592" s="2">
        <f>IFERROR(__xludf.DUMMYFUNCTION("""COMPUTED_VALUE"""),44993.64583333333)</f>
        <v>44993.64583</v>
      </c>
      <c r="B592" s="1">
        <f>IFERROR(__xludf.DUMMYFUNCTION("""COMPUTED_VALUE"""),188500.0)</f>
        <v>188500</v>
      </c>
      <c r="C592" s="1">
        <f>IFERROR(__xludf.DUMMYFUNCTION("""COMPUTED_VALUE"""),189900.0)</f>
        <v>189900</v>
      </c>
      <c r="D592" s="1">
        <f>IFERROR(__xludf.DUMMYFUNCTION("""COMPUTED_VALUE"""),175400.0)</f>
        <v>175400</v>
      </c>
      <c r="E592" s="1">
        <f>IFERROR(__xludf.DUMMYFUNCTION("""COMPUTED_VALUE"""),177200.0)</f>
        <v>177200</v>
      </c>
      <c r="F592" s="1">
        <f>IFERROR(__xludf.DUMMYFUNCTION("""COMPUTED_VALUE"""),475591.0)</f>
        <v>475591</v>
      </c>
    </row>
    <row r="593">
      <c r="A593" s="2">
        <f>IFERROR(__xludf.DUMMYFUNCTION("""COMPUTED_VALUE"""),44994.64583333333)</f>
        <v>44994.64583</v>
      </c>
      <c r="B593" s="1">
        <f>IFERROR(__xludf.DUMMYFUNCTION("""COMPUTED_VALUE"""),177800.0)</f>
        <v>177800</v>
      </c>
      <c r="C593" s="1">
        <f>IFERROR(__xludf.DUMMYFUNCTION("""COMPUTED_VALUE"""),179500.0)</f>
        <v>179500</v>
      </c>
      <c r="D593" s="1">
        <f>IFERROR(__xludf.DUMMYFUNCTION("""COMPUTED_VALUE"""),174800.0)</f>
        <v>174800</v>
      </c>
      <c r="E593" s="1">
        <f>IFERROR(__xludf.DUMMYFUNCTION("""COMPUTED_VALUE"""),176500.0)</f>
        <v>176500</v>
      </c>
      <c r="F593" s="1">
        <f>IFERROR(__xludf.DUMMYFUNCTION("""COMPUTED_VALUE"""),216070.0)</f>
        <v>216070</v>
      </c>
    </row>
    <row r="594">
      <c r="A594" s="2">
        <f>IFERROR(__xludf.DUMMYFUNCTION("""COMPUTED_VALUE"""),44995.64583333333)</f>
        <v>44995.64583</v>
      </c>
      <c r="B594" s="1">
        <f>IFERROR(__xludf.DUMMYFUNCTION("""COMPUTED_VALUE"""),174100.0)</f>
        <v>174100</v>
      </c>
      <c r="C594" s="1">
        <f>IFERROR(__xludf.DUMMYFUNCTION("""COMPUTED_VALUE"""),189800.0)</f>
        <v>189800</v>
      </c>
      <c r="D594" s="1">
        <f>IFERROR(__xludf.DUMMYFUNCTION("""COMPUTED_VALUE"""),173900.0)</f>
        <v>173900</v>
      </c>
      <c r="E594" s="1">
        <f>IFERROR(__xludf.DUMMYFUNCTION("""COMPUTED_VALUE"""),183700.0)</f>
        <v>183700</v>
      </c>
      <c r="F594" s="1">
        <f>IFERROR(__xludf.DUMMYFUNCTION("""COMPUTED_VALUE"""),505221.0)</f>
        <v>505221</v>
      </c>
    </row>
    <row r="595">
      <c r="A595" s="2">
        <f>IFERROR(__xludf.DUMMYFUNCTION("""COMPUTED_VALUE"""),44998.64583333333)</f>
        <v>44998.64583</v>
      </c>
      <c r="B595" s="1">
        <f>IFERROR(__xludf.DUMMYFUNCTION("""COMPUTED_VALUE"""),185600.0)</f>
        <v>185600</v>
      </c>
      <c r="C595" s="1">
        <f>IFERROR(__xludf.DUMMYFUNCTION("""COMPUTED_VALUE"""),196600.0)</f>
        <v>196600</v>
      </c>
      <c r="D595" s="1">
        <f>IFERROR(__xludf.DUMMYFUNCTION("""COMPUTED_VALUE"""),182600.0)</f>
        <v>182600</v>
      </c>
      <c r="E595" s="1">
        <f>IFERROR(__xludf.DUMMYFUNCTION("""COMPUTED_VALUE"""),189600.0)</f>
        <v>189600</v>
      </c>
      <c r="F595" s="1">
        <f>IFERROR(__xludf.DUMMYFUNCTION("""COMPUTED_VALUE"""),849993.0)</f>
        <v>849993</v>
      </c>
    </row>
    <row r="596">
      <c r="A596" s="2">
        <f>IFERROR(__xludf.DUMMYFUNCTION("""COMPUTED_VALUE"""),44999.64583333333)</f>
        <v>44999.64583</v>
      </c>
      <c r="B596" s="1">
        <f>IFERROR(__xludf.DUMMYFUNCTION("""COMPUTED_VALUE"""),187700.0)</f>
        <v>187700</v>
      </c>
      <c r="C596" s="1">
        <f>IFERROR(__xludf.DUMMYFUNCTION("""COMPUTED_VALUE"""),189300.0)</f>
        <v>189300</v>
      </c>
      <c r="D596" s="1">
        <f>IFERROR(__xludf.DUMMYFUNCTION("""COMPUTED_VALUE"""),173000.0)</f>
        <v>173000</v>
      </c>
      <c r="E596" s="1">
        <f>IFERROR(__xludf.DUMMYFUNCTION("""COMPUTED_VALUE"""),173700.0)</f>
        <v>173700</v>
      </c>
      <c r="F596" s="1">
        <f>IFERROR(__xludf.DUMMYFUNCTION("""COMPUTED_VALUE"""),431611.0)</f>
        <v>431611</v>
      </c>
    </row>
    <row r="597">
      <c r="A597" s="2">
        <f>IFERROR(__xludf.DUMMYFUNCTION("""COMPUTED_VALUE"""),45000.64583333333)</f>
        <v>45000.64583</v>
      </c>
      <c r="B597" s="1">
        <f>IFERROR(__xludf.DUMMYFUNCTION("""COMPUTED_VALUE"""),176400.0)</f>
        <v>176400</v>
      </c>
      <c r="C597" s="1">
        <f>IFERROR(__xludf.DUMMYFUNCTION("""COMPUTED_VALUE"""),176400.0)</f>
        <v>176400</v>
      </c>
      <c r="D597" s="1">
        <f>IFERROR(__xludf.DUMMYFUNCTION("""COMPUTED_VALUE"""),170300.0)</f>
        <v>170300</v>
      </c>
      <c r="E597" s="1">
        <f>IFERROR(__xludf.DUMMYFUNCTION("""COMPUTED_VALUE"""),173500.0)</f>
        <v>173500</v>
      </c>
      <c r="F597" s="1">
        <f>IFERROR(__xludf.DUMMYFUNCTION("""COMPUTED_VALUE"""),244634.0)</f>
        <v>244634</v>
      </c>
    </row>
    <row r="598">
      <c r="A598" s="2">
        <f>IFERROR(__xludf.DUMMYFUNCTION("""COMPUTED_VALUE"""),45001.64583333333)</f>
        <v>45001.64583</v>
      </c>
      <c r="B598" s="1">
        <f>IFERROR(__xludf.DUMMYFUNCTION("""COMPUTED_VALUE"""),172000.0)</f>
        <v>172000</v>
      </c>
      <c r="C598" s="1">
        <f>IFERROR(__xludf.DUMMYFUNCTION("""COMPUTED_VALUE"""),178000.0)</f>
        <v>178000</v>
      </c>
      <c r="D598" s="1">
        <f>IFERROR(__xludf.DUMMYFUNCTION("""COMPUTED_VALUE"""),171000.0)</f>
        <v>171000</v>
      </c>
      <c r="E598" s="1">
        <f>IFERROR(__xludf.DUMMYFUNCTION("""COMPUTED_VALUE"""),176500.0)</f>
        <v>176500</v>
      </c>
      <c r="F598" s="1">
        <f>IFERROR(__xludf.DUMMYFUNCTION("""COMPUTED_VALUE"""),236020.0)</f>
        <v>236020</v>
      </c>
    </row>
    <row r="599">
      <c r="A599" s="2">
        <f>IFERROR(__xludf.DUMMYFUNCTION("""COMPUTED_VALUE"""),45002.64583333333)</f>
        <v>45002.64583</v>
      </c>
      <c r="B599" s="1">
        <f>IFERROR(__xludf.DUMMYFUNCTION("""COMPUTED_VALUE"""),176600.0)</f>
        <v>176600</v>
      </c>
      <c r="C599" s="1">
        <f>IFERROR(__xludf.DUMMYFUNCTION("""COMPUTED_VALUE"""),183100.0)</f>
        <v>183100</v>
      </c>
      <c r="D599" s="1">
        <f>IFERROR(__xludf.DUMMYFUNCTION("""COMPUTED_VALUE"""),176500.0)</f>
        <v>176500</v>
      </c>
      <c r="E599" s="1">
        <f>IFERROR(__xludf.DUMMYFUNCTION("""COMPUTED_VALUE"""),179400.0)</f>
        <v>179400</v>
      </c>
      <c r="F599" s="1">
        <f>IFERROR(__xludf.DUMMYFUNCTION("""COMPUTED_VALUE"""),201551.0)</f>
        <v>201551</v>
      </c>
    </row>
    <row r="600">
      <c r="A600" s="2">
        <f>IFERROR(__xludf.DUMMYFUNCTION("""COMPUTED_VALUE"""),45005.64583333333)</f>
        <v>45005.64583</v>
      </c>
      <c r="B600" s="1">
        <f>IFERROR(__xludf.DUMMYFUNCTION("""COMPUTED_VALUE"""),179300.0)</f>
        <v>179300</v>
      </c>
      <c r="C600" s="1">
        <f>IFERROR(__xludf.DUMMYFUNCTION("""COMPUTED_VALUE"""),188000.0)</f>
        <v>188000</v>
      </c>
      <c r="D600" s="1">
        <f>IFERROR(__xludf.DUMMYFUNCTION("""COMPUTED_VALUE"""),179300.0)</f>
        <v>179300</v>
      </c>
      <c r="E600" s="1">
        <f>IFERROR(__xludf.DUMMYFUNCTION("""COMPUTED_VALUE"""),184000.0)</f>
        <v>184000</v>
      </c>
      <c r="F600" s="1">
        <f>IFERROR(__xludf.DUMMYFUNCTION("""COMPUTED_VALUE"""),231416.0)</f>
        <v>231416</v>
      </c>
    </row>
    <row r="601">
      <c r="A601" s="2">
        <f>IFERROR(__xludf.DUMMYFUNCTION("""COMPUTED_VALUE"""),45006.64583333333)</f>
        <v>45006.64583</v>
      </c>
      <c r="B601" s="1">
        <f>IFERROR(__xludf.DUMMYFUNCTION("""COMPUTED_VALUE"""),186500.0)</f>
        <v>186500</v>
      </c>
      <c r="C601" s="1">
        <f>IFERROR(__xludf.DUMMYFUNCTION("""COMPUTED_VALUE"""),191300.0)</f>
        <v>191300</v>
      </c>
      <c r="D601" s="1">
        <f>IFERROR(__xludf.DUMMYFUNCTION("""COMPUTED_VALUE"""),186100.0)</f>
        <v>186100</v>
      </c>
      <c r="E601" s="1">
        <f>IFERROR(__xludf.DUMMYFUNCTION("""COMPUTED_VALUE"""),189600.0)</f>
        <v>189600</v>
      </c>
      <c r="F601" s="1">
        <f>IFERROR(__xludf.DUMMYFUNCTION("""COMPUTED_VALUE"""),287767.0)</f>
        <v>287767</v>
      </c>
    </row>
    <row r="602">
      <c r="A602" s="2">
        <f>IFERROR(__xludf.DUMMYFUNCTION("""COMPUTED_VALUE"""),45007.64583333333)</f>
        <v>45007.64583</v>
      </c>
      <c r="B602" s="1">
        <f>IFERROR(__xludf.DUMMYFUNCTION("""COMPUTED_VALUE"""),189200.0)</f>
        <v>189200</v>
      </c>
      <c r="C602" s="1">
        <f>IFERROR(__xludf.DUMMYFUNCTION("""COMPUTED_VALUE"""),191200.0)</f>
        <v>191200</v>
      </c>
      <c r="D602" s="1">
        <f>IFERROR(__xludf.DUMMYFUNCTION("""COMPUTED_VALUE"""),188100.0)</f>
        <v>188100</v>
      </c>
      <c r="E602" s="1">
        <f>IFERROR(__xludf.DUMMYFUNCTION("""COMPUTED_VALUE"""),190300.0)</f>
        <v>190300</v>
      </c>
      <c r="F602" s="1">
        <f>IFERROR(__xludf.DUMMYFUNCTION("""COMPUTED_VALUE"""),126708.0)</f>
        <v>126708</v>
      </c>
    </row>
    <row r="603">
      <c r="A603" s="2">
        <f>IFERROR(__xludf.DUMMYFUNCTION("""COMPUTED_VALUE"""),45008.64583333333)</f>
        <v>45008.64583</v>
      </c>
      <c r="B603" s="1">
        <f>IFERROR(__xludf.DUMMYFUNCTION("""COMPUTED_VALUE"""),190000.0)</f>
        <v>190000</v>
      </c>
      <c r="C603" s="1">
        <f>IFERROR(__xludf.DUMMYFUNCTION("""COMPUTED_VALUE"""),191000.0)</f>
        <v>191000</v>
      </c>
      <c r="D603" s="1">
        <f>IFERROR(__xludf.DUMMYFUNCTION("""COMPUTED_VALUE"""),185400.0)</f>
        <v>185400</v>
      </c>
      <c r="E603" s="1">
        <f>IFERROR(__xludf.DUMMYFUNCTION("""COMPUTED_VALUE"""),188400.0)</f>
        <v>188400</v>
      </c>
      <c r="F603" s="1">
        <f>IFERROR(__xludf.DUMMYFUNCTION("""COMPUTED_VALUE"""),180348.0)</f>
        <v>180348</v>
      </c>
    </row>
    <row r="604">
      <c r="A604" s="2">
        <f>IFERROR(__xludf.DUMMYFUNCTION("""COMPUTED_VALUE"""),45009.64583333333)</f>
        <v>45009.64583</v>
      </c>
      <c r="B604" s="1">
        <f>IFERROR(__xludf.DUMMYFUNCTION("""COMPUTED_VALUE"""),187000.0)</f>
        <v>187000</v>
      </c>
      <c r="C604" s="1">
        <f>IFERROR(__xludf.DUMMYFUNCTION("""COMPUTED_VALUE"""),190600.0)</f>
        <v>190600</v>
      </c>
      <c r="D604" s="1">
        <f>IFERROR(__xludf.DUMMYFUNCTION("""COMPUTED_VALUE"""),184800.0)</f>
        <v>184800</v>
      </c>
      <c r="E604" s="1">
        <f>IFERROR(__xludf.DUMMYFUNCTION("""COMPUTED_VALUE"""),187500.0)</f>
        <v>187500</v>
      </c>
      <c r="F604" s="1">
        <f>IFERROR(__xludf.DUMMYFUNCTION("""COMPUTED_VALUE"""),159391.0)</f>
        <v>159391</v>
      </c>
    </row>
    <row r="605">
      <c r="A605" s="2">
        <f>IFERROR(__xludf.DUMMYFUNCTION("""COMPUTED_VALUE"""),45012.64583333333)</f>
        <v>45012.64583</v>
      </c>
      <c r="B605" s="1">
        <f>IFERROR(__xludf.DUMMYFUNCTION("""COMPUTED_VALUE"""),186400.0)</f>
        <v>186400</v>
      </c>
      <c r="C605" s="1">
        <f>IFERROR(__xludf.DUMMYFUNCTION("""COMPUTED_VALUE"""),188600.0)</f>
        <v>188600</v>
      </c>
      <c r="D605" s="1">
        <f>IFERROR(__xludf.DUMMYFUNCTION("""COMPUTED_VALUE"""),177900.0)</f>
        <v>177900</v>
      </c>
      <c r="E605" s="1">
        <f>IFERROR(__xludf.DUMMYFUNCTION("""COMPUTED_VALUE"""),182100.0)</f>
        <v>182100</v>
      </c>
      <c r="F605" s="1">
        <f>IFERROR(__xludf.DUMMYFUNCTION("""COMPUTED_VALUE"""),237102.0)</f>
        <v>237102</v>
      </c>
    </row>
    <row r="606">
      <c r="A606" s="2">
        <f>IFERROR(__xludf.DUMMYFUNCTION("""COMPUTED_VALUE"""),45013.64583333333)</f>
        <v>45013.64583</v>
      </c>
      <c r="B606" s="1">
        <f>IFERROR(__xludf.DUMMYFUNCTION("""COMPUTED_VALUE"""),181400.0)</f>
        <v>181400</v>
      </c>
      <c r="C606" s="1">
        <f>IFERROR(__xludf.DUMMYFUNCTION("""COMPUTED_VALUE"""),187800.0)</f>
        <v>187800</v>
      </c>
      <c r="D606" s="1">
        <f>IFERROR(__xludf.DUMMYFUNCTION("""COMPUTED_VALUE"""),178900.0)</f>
        <v>178900</v>
      </c>
      <c r="E606" s="1">
        <f>IFERROR(__xludf.DUMMYFUNCTION("""COMPUTED_VALUE"""),187300.0)</f>
        <v>187300</v>
      </c>
      <c r="F606" s="1">
        <f>IFERROR(__xludf.DUMMYFUNCTION("""COMPUTED_VALUE"""),195777.0)</f>
        <v>195777</v>
      </c>
    </row>
    <row r="607">
      <c r="A607" s="2">
        <f>IFERROR(__xludf.DUMMYFUNCTION("""COMPUTED_VALUE"""),45014.64583333333)</f>
        <v>45014.64583</v>
      </c>
      <c r="B607" s="1">
        <f>IFERROR(__xludf.DUMMYFUNCTION("""COMPUTED_VALUE"""),186000.0)</f>
        <v>186000</v>
      </c>
      <c r="C607" s="1">
        <f>IFERROR(__xludf.DUMMYFUNCTION("""COMPUTED_VALUE"""),191300.0)</f>
        <v>191300</v>
      </c>
      <c r="D607" s="1">
        <f>IFERROR(__xludf.DUMMYFUNCTION("""COMPUTED_VALUE"""),186000.0)</f>
        <v>186000</v>
      </c>
      <c r="E607" s="1">
        <f>IFERROR(__xludf.DUMMYFUNCTION("""COMPUTED_VALUE"""),190100.0)</f>
        <v>190100</v>
      </c>
      <c r="F607" s="1">
        <f>IFERROR(__xludf.DUMMYFUNCTION("""COMPUTED_VALUE"""),169791.0)</f>
        <v>169791</v>
      </c>
    </row>
    <row r="608">
      <c r="A608" s="2">
        <f>IFERROR(__xludf.DUMMYFUNCTION("""COMPUTED_VALUE"""),45015.64583333333)</f>
        <v>45015.64583</v>
      </c>
      <c r="B608" s="1">
        <f>IFERROR(__xludf.DUMMYFUNCTION("""COMPUTED_VALUE"""),189900.0)</f>
        <v>189900</v>
      </c>
      <c r="C608" s="1">
        <f>IFERROR(__xludf.DUMMYFUNCTION("""COMPUTED_VALUE"""),192000.0)</f>
        <v>192000</v>
      </c>
      <c r="D608" s="1">
        <f>IFERROR(__xludf.DUMMYFUNCTION("""COMPUTED_VALUE"""),187000.0)</f>
        <v>187000</v>
      </c>
      <c r="E608" s="1">
        <f>IFERROR(__xludf.DUMMYFUNCTION("""COMPUTED_VALUE"""),188000.0)</f>
        <v>188000</v>
      </c>
      <c r="F608" s="1">
        <f>IFERROR(__xludf.DUMMYFUNCTION("""COMPUTED_VALUE"""),129308.0)</f>
        <v>129308</v>
      </c>
    </row>
    <row r="609">
      <c r="A609" s="2">
        <f>IFERROR(__xludf.DUMMYFUNCTION("""COMPUTED_VALUE"""),45016.64583333333)</f>
        <v>45016.64583</v>
      </c>
      <c r="B609" s="1">
        <f>IFERROR(__xludf.DUMMYFUNCTION("""COMPUTED_VALUE"""),189000.0)</f>
        <v>189000</v>
      </c>
      <c r="C609" s="1">
        <f>IFERROR(__xludf.DUMMYFUNCTION("""COMPUTED_VALUE"""),191300.0)</f>
        <v>191300</v>
      </c>
      <c r="D609" s="1">
        <f>IFERROR(__xludf.DUMMYFUNCTION("""COMPUTED_VALUE"""),185300.0)</f>
        <v>185300</v>
      </c>
      <c r="E609" s="1">
        <f>IFERROR(__xludf.DUMMYFUNCTION("""COMPUTED_VALUE"""),188900.0)</f>
        <v>188900</v>
      </c>
      <c r="F609" s="1">
        <f>IFERROR(__xludf.DUMMYFUNCTION("""COMPUTED_VALUE"""),137451.0)</f>
        <v>137451</v>
      </c>
    </row>
    <row r="610">
      <c r="A610" s="2">
        <f>IFERROR(__xludf.DUMMYFUNCTION("""COMPUTED_VALUE"""),45019.64583333333)</f>
        <v>45019.64583</v>
      </c>
      <c r="B610" s="1">
        <f>IFERROR(__xludf.DUMMYFUNCTION("""COMPUTED_VALUE"""),188000.0)</f>
        <v>188000</v>
      </c>
      <c r="C610" s="1">
        <f>IFERROR(__xludf.DUMMYFUNCTION("""COMPUTED_VALUE"""),189500.0)</f>
        <v>189500</v>
      </c>
      <c r="D610" s="1">
        <f>IFERROR(__xludf.DUMMYFUNCTION("""COMPUTED_VALUE"""),183700.0)</f>
        <v>183700</v>
      </c>
      <c r="E610" s="1">
        <f>IFERROR(__xludf.DUMMYFUNCTION("""COMPUTED_VALUE"""),184000.0)</f>
        <v>184000</v>
      </c>
      <c r="F610" s="1">
        <f>IFERROR(__xludf.DUMMYFUNCTION("""COMPUTED_VALUE"""),141199.0)</f>
        <v>141199</v>
      </c>
    </row>
    <row r="611">
      <c r="A611" s="2">
        <f>IFERROR(__xludf.DUMMYFUNCTION("""COMPUTED_VALUE"""),45020.64583333333)</f>
        <v>45020.64583</v>
      </c>
      <c r="B611" s="1">
        <f>IFERROR(__xludf.DUMMYFUNCTION("""COMPUTED_VALUE"""),184900.0)</f>
        <v>184900</v>
      </c>
      <c r="C611" s="1">
        <f>IFERROR(__xludf.DUMMYFUNCTION("""COMPUTED_VALUE"""),190900.0)</f>
        <v>190900</v>
      </c>
      <c r="D611" s="1">
        <f>IFERROR(__xludf.DUMMYFUNCTION("""COMPUTED_VALUE"""),184500.0)</f>
        <v>184500</v>
      </c>
      <c r="E611" s="1">
        <f>IFERROR(__xludf.DUMMYFUNCTION("""COMPUTED_VALUE"""),190300.0)</f>
        <v>190300</v>
      </c>
      <c r="F611" s="1">
        <f>IFERROR(__xludf.DUMMYFUNCTION("""COMPUTED_VALUE"""),191538.0)</f>
        <v>191538</v>
      </c>
    </row>
    <row r="612">
      <c r="A612" s="2">
        <f>IFERROR(__xludf.DUMMYFUNCTION("""COMPUTED_VALUE"""),45021.64583333333)</f>
        <v>45021.64583</v>
      </c>
      <c r="B612" s="1">
        <f>IFERROR(__xludf.DUMMYFUNCTION("""COMPUTED_VALUE"""),190200.0)</f>
        <v>190200</v>
      </c>
      <c r="C612" s="1">
        <f>IFERROR(__xludf.DUMMYFUNCTION("""COMPUTED_VALUE"""),191300.0)</f>
        <v>191300</v>
      </c>
      <c r="D612" s="1">
        <f>IFERROR(__xludf.DUMMYFUNCTION("""COMPUTED_VALUE"""),188200.0)</f>
        <v>188200</v>
      </c>
      <c r="E612" s="1">
        <f>IFERROR(__xludf.DUMMYFUNCTION("""COMPUTED_VALUE"""),190700.0)</f>
        <v>190700</v>
      </c>
      <c r="F612" s="1">
        <f>IFERROR(__xludf.DUMMYFUNCTION("""COMPUTED_VALUE"""),114403.0)</f>
        <v>114403</v>
      </c>
    </row>
    <row r="613">
      <c r="A613" s="2">
        <f>IFERROR(__xludf.DUMMYFUNCTION("""COMPUTED_VALUE"""),45022.64583333333)</f>
        <v>45022.64583</v>
      </c>
      <c r="B613" s="1">
        <f>IFERROR(__xludf.DUMMYFUNCTION("""COMPUTED_VALUE"""),190300.0)</f>
        <v>190300</v>
      </c>
      <c r="C613" s="1">
        <f>IFERROR(__xludf.DUMMYFUNCTION("""COMPUTED_VALUE"""),212500.0)</f>
        <v>212500</v>
      </c>
      <c r="D613" s="1">
        <f>IFERROR(__xludf.DUMMYFUNCTION("""COMPUTED_VALUE"""),190300.0)</f>
        <v>190300</v>
      </c>
      <c r="E613" s="1">
        <f>IFERROR(__xludf.DUMMYFUNCTION("""COMPUTED_VALUE"""),205000.0)</f>
        <v>205000</v>
      </c>
      <c r="F613" s="1">
        <f>IFERROR(__xludf.DUMMYFUNCTION("""COMPUTED_VALUE"""),862698.0)</f>
        <v>862698</v>
      </c>
    </row>
    <row r="614">
      <c r="A614" s="2">
        <f>IFERROR(__xludf.DUMMYFUNCTION("""COMPUTED_VALUE"""),45023.64583333333)</f>
        <v>45023.64583</v>
      </c>
      <c r="B614" s="1">
        <f>IFERROR(__xludf.DUMMYFUNCTION("""COMPUTED_VALUE"""),206000.0)</f>
        <v>206000</v>
      </c>
      <c r="C614" s="1">
        <f>IFERROR(__xludf.DUMMYFUNCTION("""COMPUTED_VALUE"""),219000.0)</f>
        <v>219000</v>
      </c>
      <c r="D614" s="1">
        <f>IFERROR(__xludf.DUMMYFUNCTION("""COMPUTED_VALUE"""),200500.0)</f>
        <v>200500</v>
      </c>
      <c r="E614" s="1">
        <f>IFERROR(__xludf.DUMMYFUNCTION("""COMPUTED_VALUE"""),217000.0)</f>
        <v>217000</v>
      </c>
      <c r="F614" s="1">
        <f>IFERROR(__xludf.DUMMYFUNCTION("""COMPUTED_VALUE"""),493700.0)</f>
        <v>493700</v>
      </c>
    </row>
    <row r="615">
      <c r="A615" s="2">
        <f>IFERROR(__xludf.DUMMYFUNCTION("""COMPUTED_VALUE"""),45026.64583333333)</f>
        <v>45026.64583</v>
      </c>
      <c r="B615" s="1">
        <f>IFERROR(__xludf.DUMMYFUNCTION("""COMPUTED_VALUE"""),218500.0)</f>
        <v>218500</v>
      </c>
      <c r="C615" s="1">
        <f>IFERROR(__xludf.DUMMYFUNCTION("""COMPUTED_VALUE"""),223000.0)</f>
        <v>223000</v>
      </c>
      <c r="D615" s="1">
        <f>IFERROR(__xludf.DUMMYFUNCTION("""COMPUTED_VALUE"""),215000.0)</f>
        <v>215000</v>
      </c>
      <c r="E615" s="1">
        <f>IFERROR(__xludf.DUMMYFUNCTION("""COMPUTED_VALUE"""),222000.0)</f>
        <v>222000</v>
      </c>
      <c r="F615" s="1">
        <f>IFERROR(__xludf.DUMMYFUNCTION("""COMPUTED_VALUE"""),265446.0)</f>
        <v>265446</v>
      </c>
    </row>
    <row r="616">
      <c r="A616" s="2">
        <f>IFERROR(__xludf.DUMMYFUNCTION("""COMPUTED_VALUE"""),45027.64583333333)</f>
        <v>45027.64583</v>
      </c>
      <c r="B616" s="1">
        <f>IFERROR(__xludf.DUMMYFUNCTION("""COMPUTED_VALUE"""),222500.0)</f>
        <v>222500</v>
      </c>
      <c r="C616" s="1">
        <f>IFERROR(__xludf.DUMMYFUNCTION("""COMPUTED_VALUE"""),227000.0)</f>
        <v>227000</v>
      </c>
      <c r="D616" s="1">
        <f>IFERROR(__xludf.DUMMYFUNCTION("""COMPUTED_VALUE"""),216000.0)</f>
        <v>216000</v>
      </c>
      <c r="E616" s="1">
        <f>IFERROR(__xludf.DUMMYFUNCTION("""COMPUTED_VALUE"""),224500.0)</f>
        <v>224500</v>
      </c>
      <c r="F616" s="1">
        <f>IFERROR(__xludf.DUMMYFUNCTION("""COMPUTED_VALUE"""),223899.0)</f>
        <v>223899</v>
      </c>
    </row>
    <row r="617">
      <c r="A617" s="2">
        <f>IFERROR(__xludf.DUMMYFUNCTION("""COMPUTED_VALUE"""),45028.64583333333)</f>
        <v>45028.64583</v>
      </c>
      <c r="B617" s="1">
        <f>IFERROR(__xludf.DUMMYFUNCTION("""COMPUTED_VALUE"""),223500.0)</f>
        <v>223500</v>
      </c>
      <c r="C617" s="1">
        <f>IFERROR(__xludf.DUMMYFUNCTION("""COMPUTED_VALUE"""),237000.0)</f>
        <v>237000</v>
      </c>
      <c r="D617" s="1">
        <f>IFERROR(__xludf.DUMMYFUNCTION("""COMPUTED_VALUE"""),222500.0)</f>
        <v>222500</v>
      </c>
      <c r="E617" s="1">
        <f>IFERROR(__xludf.DUMMYFUNCTION("""COMPUTED_VALUE"""),235500.0)</f>
        <v>235500</v>
      </c>
      <c r="F617" s="1">
        <f>IFERROR(__xludf.DUMMYFUNCTION("""COMPUTED_VALUE"""),321808.0)</f>
        <v>321808</v>
      </c>
    </row>
    <row r="618">
      <c r="A618" s="2">
        <f>IFERROR(__xludf.DUMMYFUNCTION("""COMPUTED_VALUE"""),45029.64583333333)</f>
        <v>45029.64583</v>
      </c>
      <c r="B618" s="1">
        <f>IFERROR(__xludf.DUMMYFUNCTION("""COMPUTED_VALUE"""),238000.0)</f>
        <v>238000</v>
      </c>
      <c r="C618" s="1">
        <f>IFERROR(__xludf.DUMMYFUNCTION("""COMPUTED_VALUE"""),249500.0)</f>
        <v>249500</v>
      </c>
      <c r="D618" s="1">
        <f>IFERROR(__xludf.DUMMYFUNCTION("""COMPUTED_VALUE"""),231500.0)</f>
        <v>231500</v>
      </c>
      <c r="E618" s="1">
        <f>IFERROR(__xludf.DUMMYFUNCTION("""COMPUTED_VALUE"""),245000.0)</f>
        <v>245000</v>
      </c>
      <c r="F618" s="1">
        <f>IFERROR(__xludf.DUMMYFUNCTION("""COMPUTED_VALUE"""),511910.0)</f>
        <v>511910</v>
      </c>
    </row>
    <row r="619">
      <c r="A619" s="2">
        <f>IFERROR(__xludf.DUMMYFUNCTION("""COMPUTED_VALUE"""),45030.64583333333)</f>
        <v>45030.64583</v>
      </c>
      <c r="B619" s="1">
        <f>IFERROR(__xludf.DUMMYFUNCTION("""COMPUTED_VALUE"""),246000.0)</f>
        <v>246000</v>
      </c>
      <c r="C619" s="1">
        <f>IFERROR(__xludf.DUMMYFUNCTION("""COMPUTED_VALUE"""),263000.0)</f>
        <v>263000</v>
      </c>
      <c r="D619" s="1">
        <f>IFERROR(__xludf.DUMMYFUNCTION("""COMPUTED_VALUE"""),245500.0)</f>
        <v>245500</v>
      </c>
      <c r="E619" s="1">
        <f>IFERROR(__xludf.DUMMYFUNCTION("""COMPUTED_VALUE"""),259000.0)</f>
        <v>259000</v>
      </c>
      <c r="F619" s="1">
        <f>IFERROR(__xludf.DUMMYFUNCTION("""COMPUTED_VALUE"""),625603.0)</f>
        <v>625603</v>
      </c>
    </row>
    <row r="620">
      <c r="A620" s="2">
        <f>IFERROR(__xludf.DUMMYFUNCTION("""COMPUTED_VALUE"""),45033.64583333333)</f>
        <v>45033.64583</v>
      </c>
      <c r="B620" s="1">
        <f>IFERROR(__xludf.DUMMYFUNCTION("""COMPUTED_VALUE"""),265000.0)</f>
        <v>265000</v>
      </c>
      <c r="C620" s="1">
        <f>IFERROR(__xludf.DUMMYFUNCTION("""COMPUTED_VALUE"""),270000.0)</f>
        <v>270000</v>
      </c>
      <c r="D620" s="1">
        <f>IFERROR(__xludf.DUMMYFUNCTION("""COMPUTED_VALUE"""),254500.0)</f>
        <v>254500</v>
      </c>
      <c r="E620" s="1">
        <f>IFERROR(__xludf.DUMMYFUNCTION("""COMPUTED_VALUE"""),260000.0)</f>
        <v>260000</v>
      </c>
      <c r="F620" s="1">
        <f>IFERROR(__xludf.DUMMYFUNCTION("""COMPUTED_VALUE"""),347729.0)</f>
        <v>347729</v>
      </c>
    </row>
    <row r="621">
      <c r="A621" s="2">
        <f>IFERROR(__xludf.DUMMYFUNCTION("""COMPUTED_VALUE"""),45034.64583333333)</f>
        <v>45034.64583</v>
      </c>
      <c r="B621" s="1">
        <f>IFERROR(__xludf.DUMMYFUNCTION("""COMPUTED_VALUE"""),262000.0)</f>
        <v>262000</v>
      </c>
      <c r="C621" s="1">
        <f>IFERROR(__xludf.DUMMYFUNCTION("""COMPUTED_VALUE"""),270000.0)</f>
        <v>270000</v>
      </c>
      <c r="D621" s="1">
        <f>IFERROR(__xludf.DUMMYFUNCTION("""COMPUTED_VALUE"""),256500.0)</f>
        <v>256500</v>
      </c>
      <c r="E621" s="1">
        <f>IFERROR(__xludf.DUMMYFUNCTION("""COMPUTED_VALUE"""),258500.0)</f>
        <v>258500</v>
      </c>
      <c r="F621" s="1">
        <f>IFERROR(__xludf.DUMMYFUNCTION("""COMPUTED_VALUE"""),246929.0)</f>
        <v>246929</v>
      </c>
    </row>
    <row r="622">
      <c r="A622" s="2">
        <f>IFERROR(__xludf.DUMMYFUNCTION("""COMPUTED_VALUE"""),45035.64583333333)</f>
        <v>45035.64583</v>
      </c>
      <c r="B622" s="1">
        <f>IFERROR(__xludf.DUMMYFUNCTION("""COMPUTED_VALUE"""),260500.0)</f>
        <v>260500</v>
      </c>
      <c r="C622" s="1">
        <f>IFERROR(__xludf.DUMMYFUNCTION("""COMPUTED_VALUE"""),261500.0)</f>
        <v>261500</v>
      </c>
      <c r="D622" s="1">
        <f>IFERROR(__xludf.DUMMYFUNCTION("""COMPUTED_VALUE"""),249500.0)</f>
        <v>249500</v>
      </c>
      <c r="E622" s="1">
        <f>IFERROR(__xludf.DUMMYFUNCTION("""COMPUTED_VALUE"""),251500.0)</f>
        <v>251500</v>
      </c>
      <c r="F622" s="1">
        <f>IFERROR(__xludf.DUMMYFUNCTION("""COMPUTED_VALUE"""),241084.0)</f>
        <v>241084</v>
      </c>
    </row>
    <row r="623">
      <c r="A623" s="2">
        <f>IFERROR(__xludf.DUMMYFUNCTION("""COMPUTED_VALUE"""),45036.64583333333)</f>
        <v>45036.64583</v>
      </c>
      <c r="B623" s="1">
        <f>IFERROR(__xludf.DUMMYFUNCTION("""COMPUTED_VALUE"""),250500.0)</f>
        <v>250500</v>
      </c>
      <c r="C623" s="1">
        <f>IFERROR(__xludf.DUMMYFUNCTION("""COMPUTED_VALUE"""),267000.0)</f>
        <v>267000</v>
      </c>
      <c r="D623" s="1">
        <f>IFERROR(__xludf.DUMMYFUNCTION("""COMPUTED_VALUE"""),242500.0)</f>
        <v>242500</v>
      </c>
      <c r="E623" s="1">
        <f>IFERROR(__xludf.DUMMYFUNCTION("""COMPUTED_VALUE"""),257000.0)</f>
        <v>257000</v>
      </c>
      <c r="F623" s="1">
        <f>IFERROR(__xludf.DUMMYFUNCTION("""COMPUTED_VALUE"""),436176.0)</f>
        <v>436176</v>
      </c>
    </row>
    <row r="624">
      <c r="A624" s="2">
        <f>IFERROR(__xludf.DUMMYFUNCTION("""COMPUTED_VALUE"""),45037.64583333333)</f>
        <v>45037.64583</v>
      </c>
      <c r="B624" s="1">
        <f>IFERROR(__xludf.DUMMYFUNCTION("""COMPUTED_VALUE"""),255500.0)</f>
        <v>255500</v>
      </c>
      <c r="C624" s="1">
        <f>IFERROR(__xludf.DUMMYFUNCTION("""COMPUTED_VALUE"""),258500.0)</f>
        <v>258500</v>
      </c>
      <c r="D624" s="1">
        <f>IFERROR(__xludf.DUMMYFUNCTION("""COMPUTED_VALUE"""),243500.0)</f>
        <v>243500</v>
      </c>
      <c r="E624" s="1">
        <f>IFERROR(__xludf.DUMMYFUNCTION("""COMPUTED_VALUE"""),250000.0)</f>
        <v>250000</v>
      </c>
      <c r="F624" s="1">
        <f>IFERROR(__xludf.DUMMYFUNCTION("""COMPUTED_VALUE"""),231363.0)</f>
        <v>231363</v>
      </c>
    </row>
    <row r="625">
      <c r="A625" s="2">
        <f>IFERROR(__xludf.DUMMYFUNCTION("""COMPUTED_VALUE"""),45040.64583333333)</f>
        <v>45040.64583</v>
      </c>
      <c r="B625" s="1">
        <f>IFERROR(__xludf.DUMMYFUNCTION("""COMPUTED_VALUE"""),250000.0)</f>
        <v>250000</v>
      </c>
      <c r="C625" s="1">
        <f>IFERROR(__xludf.DUMMYFUNCTION("""COMPUTED_VALUE"""),262000.0)</f>
        <v>262000</v>
      </c>
      <c r="D625" s="1">
        <f>IFERROR(__xludf.DUMMYFUNCTION("""COMPUTED_VALUE"""),247500.0)</f>
        <v>247500</v>
      </c>
      <c r="E625" s="1">
        <f>IFERROR(__xludf.DUMMYFUNCTION("""COMPUTED_VALUE"""),259000.0)</f>
        <v>259000</v>
      </c>
      <c r="F625" s="1">
        <f>IFERROR(__xludf.DUMMYFUNCTION("""COMPUTED_VALUE"""),270654.0)</f>
        <v>270654</v>
      </c>
    </row>
    <row r="626">
      <c r="A626" s="2">
        <f>IFERROR(__xludf.DUMMYFUNCTION("""COMPUTED_VALUE"""),45041.64583333333)</f>
        <v>45041.64583</v>
      </c>
      <c r="B626" s="1">
        <f>IFERROR(__xludf.DUMMYFUNCTION("""COMPUTED_VALUE"""),261000.0)</f>
        <v>261000</v>
      </c>
      <c r="C626" s="1">
        <f>IFERROR(__xludf.DUMMYFUNCTION("""COMPUTED_VALUE"""),265000.0)</f>
        <v>265000</v>
      </c>
      <c r="D626" s="1">
        <f>IFERROR(__xludf.DUMMYFUNCTION("""COMPUTED_VALUE"""),257000.0)</f>
        <v>257000</v>
      </c>
      <c r="E626" s="1">
        <f>IFERROR(__xludf.DUMMYFUNCTION("""COMPUTED_VALUE"""),260500.0)</f>
        <v>260500</v>
      </c>
      <c r="F626" s="1">
        <f>IFERROR(__xludf.DUMMYFUNCTION("""COMPUTED_VALUE"""),193822.0)</f>
        <v>193822</v>
      </c>
    </row>
    <row r="627">
      <c r="A627" s="2">
        <f>IFERROR(__xludf.DUMMYFUNCTION("""COMPUTED_VALUE"""),45042.64583333333)</f>
        <v>45042.64583</v>
      </c>
      <c r="B627" s="1">
        <f>IFERROR(__xludf.DUMMYFUNCTION("""COMPUTED_VALUE"""),260000.0)</f>
        <v>260000</v>
      </c>
      <c r="C627" s="1">
        <f>IFERROR(__xludf.DUMMYFUNCTION("""COMPUTED_VALUE"""),270000.0)</f>
        <v>270000</v>
      </c>
      <c r="D627" s="1">
        <f>IFERROR(__xludf.DUMMYFUNCTION("""COMPUTED_VALUE"""),259500.0)</f>
        <v>259500</v>
      </c>
      <c r="E627" s="1">
        <f>IFERROR(__xludf.DUMMYFUNCTION("""COMPUTED_VALUE"""),265000.0)</f>
        <v>265000</v>
      </c>
      <c r="F627" s="1">
        <f>IFERROR(__xludf.DUMMYFUNCTION("""COMPUTED_VALUE"""),265975.0)</f>
        <v>265975</v>
      </c>
    </row>
    <row r="628">
      <c r="A628" s="2">
        <f>IFERROR(__xludf.DUMMYFUNCTION("""COMPUTED_VALUE"""),45043.64583333333)</f>
        <v>45043.64583</v>
      </c>
      <c r="B628" s="1">
        <f>IFERROR(__xludf.DUMMYFUNCTION("""COMPUTED_VALUE"""),265000.0)</f>
        <v>265000</v>
      </c>
      <c r="C628" s="1">
        <f>IFERROR(__xludf.DUMMYFUNCTION("""COMPUTED_VALUE"""),269000.0)</f>
        <v>269000</v>
      </c>
      <c r="D628" s="1">
        <f>IFERROR(__xludf.DUMMYFUNCTION("""COMPUTED_VALUE"""),259500.0)</f>
        <v>259500</v>
      </c>
      <c r="E628" s="1">
        <f>IFERROR(__xludf.DUMMYFUNCTION("""COMPUTED_VALUE"""),264000.0)</f>
        <v>264000</v>
      </c>
      <c r="F628" s="1">
        <f>IFERROR(__xludf.DUMMYFUNCTION("""COMPUTED_VALUE"""),175062.0)</f>
        <v>175062</v>
      </c>
    </row>
    <row r="629">
      <c r="A629" s="2">
        <f>IFERROR(__xludf.DUMMYFUNCTION("""COMPUTED_VALUE"""),45044.64583333333)</f>
        <v>45044.64583</v>
      </c>
      <c r="B629" s="1">
        <f>IFERROR(__xludf.DUMMYFUNCTION("""COMPUTED_VALUE"""),264000.0)</f>
        <v>264000</v>
      </c>
      <c r="C629" s="1">
        <f>IFERROR(__xludf.DUMMYFUNCTION("""COMPUTED_VALUE"""),277000.0)</f>
        <v>277000</v>
      </c>
      <c r="D629" s="1">
        <f>IFERROR(__xludf.DUMMYFUNCTION("""COMPUTED_VALUE"""),263000.0)</f>
        <v>263000</v>
      </c>
      <c r="E629" s="1">
        <f>IFERROR(__xludf.DUMMYFUNCTION("""COMPUTED_VALUE"""),270000.0)</f>
        <v>270000</v>
      </c>
      <c r="F629" s="1">
        <f>IFERROR(__xludf.DUMMYFUNCTION("""COMPUTED_VALUE"""),248614.0)</f>
        <v>248614</v>
      </c>
    </row>
    <row r="630">
      <c r="A630" s="2">
        <f>IFERROR(__xludf.DUMMYFUNCTION("""COMPUTED_VALUE"""),45048.64583333333)</f>
        <v>45048.64583</v>
      </c>
      <c r="B630" s="1">
        <f>IFERROR(__xludf.DUMMYFUNCTION("""COMPUTED_VALUE"""),270500.0)</f>
        <v>270500</v>
      </c>
      <c r="C630" s="1">
        <f>IFERROR(__xludf.DUMMYFUNCTION("""COMPUTED_VALUE"""),285000.0)</f>
        <v>285000</v>
      </c>
      <c r="D630" s="1">
        <f>IFERROR(__xludf.DUMMYFUNCTION("""COMPUTED_VALUE"""),269000.0)</f>
        <v>269000</v>
      </c>
      <c r="E630" s="1">
        <f>IFERROR(__xludf.DUMMYFUNCTION("""COMPUTED_VALUE"""),284500.0)</f>
        <v>284500</v>
      </c>
      <c r="F630" s="1">
        <f>IFERROR(__xludf.DUMMYFUNCTION("""COMPUTED_VALUE"""),447119.0)</f>
        <v>447119</v>
      </c>
    </row>
    <row r="631">
      <c r="A631" s="2">
        <f>IFERROR(__xludf.DUMMYFUNCTION("""COMPUTED_VALUE"""),45049.64583333333)</f>
        <v>45049.64583</v>
      </c>
      <c r="B631" s="1">
        <f>IFERROR(__xludf.DUMMYFUNCTION("""COMPUTED_VALUE"""),285500.0)</f>
        <v>285500</v>
      </c>
      <c r="C631" s="1">
        <f>IFERROR(__xludf.DUMMYFUNCTION("""COMPUTED_VALUE"""),303000.0)</f>
        <v>303000</v>
      </c>
      <c r="D631" s="1">
        <f>IFERROR(__xludf.DUMMYFUNCTION("""COMPUTED_VALUE"""),285000.0)</f>
        <v>285000</v>
      </c>
      <c r="E631" s="1">
        <f>IFERROR(__xludf.DUMMYFUNCTION("""COMPUTED_VALUE"""),294500.0)</f>
        <v>294500</v>
      </c>
      <c r="F631" s="1">
        <f>IFERROR(__xludf.DUMMYFUNCTION("""COMPUTED_VALUE"""),573639.0)</f>
        <v>573639</v>
      </c>
    </row>
    <row r="632">
      <c r="A632" s="2">
        <f>IFERROR(__xludf.DUMMYFUNCTION("""COMPUTED_VALUE"""),45050.64583333333)</f>
        <v>45050.64583</v>
      </c>
      <c r="B632" s="1">
        <f>IFERROR(__xludf.DUMMYFUNCTION("""COMPUTED_VALUE"""),295000.0)</f>
        <v>295000</v>
      </c>
      <c r="C632" s="1">
        <f>IFERROR(__xludf.DUMMYFUNCTION("""COMPUTED_VALUE"""),298000.0)</f>
        <v>298000</v>
      </c>
      <c r="D632" s="1">
        <f>IFERROR(__xludf.DUMMYFUNCTION("""COMPUTED_VALUE"""),284000.0)</f>
        <v>284000</v>
      </c>
      <c r="E632" s="1">
        <f>IFERROR(__xludf.DUMMYFUNCTION("""COMPUTED_VALUE"""),292500.0)</f>
        <v>292500</v>
      </c>
      <c r="F632" s="1">
        <f>IFERROR(__xludf.DUMMYFUNCTION("""COMPUTED_VALUE"""),258060.0)</f>
        <v>258060</v>
      </c>
    </row>
    <row r="633">
      <c r="A633" s="2">
        <f>IFERROR(__xludf.DUMMYFUNCTION("""COMPUTED_VALUE"""),45054.64583333333)</f>
        <v>45054.64583</v>
      </c>
      <c r="B633" s="1">
        <f>IFERROR(__xludf.DUMMYFUNCTION("""COMPUTED_VALUE"""),290000.0)</f>
        <v>290000</v>
      </c>
      <c r="C633" s="1">
        <f>IFERROR(__xludf.DUMMYFUNCTION("""COMPUTED_VALUE"""),294500.0)</f>
        <v>294500</v>
      </c>
      <c r="D633" s="1">
        <f>IFERROR(__xludf.DUMMYFUNCTION("""COMPUTED_VALUE"""),276000.0)</f>
        <v>276000</v>
      </c>
      <c r="E633" s="1">
        <f>IFERROR(__xludf.DUMMYFUNCTION("""COMPUTED_VALUE"""),279000.0)</f>
        <v>279000</v>
      </c>
      <c r="F633" s="1">
        <f>IFERROR(__xludf.DUMMYFUNCTION("""COMPUTED_VALUE"""),309476.0)</f>
        <v>309476</v>
      </c>
    </row>
    <row r="634">
      <c r="A634" s="2">
        <f>IFERROR(__xludf.DUMMYFUNCTION("""COMPUTED_VALUE"""),45055.64583333333)</f>
        <v>45055.64583</v>
      </c>
      <c r="B634" s="1">
        <f>IFERROR(__xludf.DUMMYFUNCTION("""COMPUTED_VALUE"""),278000.0)</f>
        <v>278000</v>
      </c>
      <c r="C634" s="1">
        <f>IFERROR(__xludf.DUMMYFUNCTION("""COMPUTED_VALUE"""),283000.0)</f>
        <v>283000</v>
      </c>
      <c r="D634" s="1">
        <f>IFERROR(__xludf.DUMMYFUNCTION("""COMPUTED_VALUE"""),273000.0)</f>
        <v>273000</v>
      </c>
      <c r="E634" s="1">
        <f>IFERROR(__xludf.DUMMYFUNCTION("""COMPUTED_VALUE"""),277500.0)</f>
        <v>277500</v>
      </c>
      <c r="F634" s="1">
        <f>IFERROR(__xludf.DUMMYFUNCTION("""COMPUTED_VALUE"""),182461.0)</f>
        <v>182461</v>
      </c>
    </row>
    <row r="635">
      <c r="A635" s="2">
        <f>IFERROR(__xludf.DUMMYFUNCTION("""COMPUTED_VALUE"""),45056.64583333333)</f>
        <v>45056.64583</v>
      </c>
      <c r="B635" s="1">
        <f>IFERROR(__xludf.DUMMYFUNCTION("""COMPUTED_VALUE"""),277500.0)</f>
        <v>277500</v>
      </c>
      <c r="C635" s="1">
        <f>IFERROR(__xludf.DUMMYFUNCTION("""COMPUTED_VALUE"""),282500.0)</f>
        <v>282500</v>
      </c>
      <c r="D635" s="1">
        <f>IFERROR(__xludf.DUMMYFUNCTION("""COMPUTED_VALUE"""),271000.0)</f>
        <v>271000</v>
      </c>
      <c r="E635" s="1">
        <f>IFERROR(__xludf.DUMMYFUNCTION("""COMPUTED_VALUE"""),279500.0)</f>
        <v>279500</v>
      </c>
      <c r="F635" s="1">
        <f>IFERROR(__xludf.DUMMYFUNCTION("""COMPUTED_VALUE"""),171679.0)</f>
        <v>171679</v>
      </c>
    </row>
    <row r="636">
      <c r="A636" s="2">
        <f>IFERROR(__xludf.DUMMYFUNCTION("""COMPUTED_VALUE"""),45057.64583333333)</f>
        <v>45057.64583</v>
      </c>
      <c r="B636" s="1">
        <f>IFERROR(__xludf.DUMMYFUNCTION("""COMPUTED_VALUE"""),281000.0)</f>
        <v>281000</v>
      </c>
      <c r="C636" s="1">
        <f>IFERROR(__xludf.DUMMYFUNCTION("""COMPUTED_VALUE"""),282000.0)</f>
        <v>282000</v>
      </c>
      <c r="D636" s="1">
        <f>IFERROR(__xludf.DUMMYFUNCTION("""COMPUTED_VALUE"""),269000.0)</f>
        <v>269000</v>
      </c>
      <c r="E636" s="1">
        <f>IFERROR(__xludf.DUMMYFUNCTION("""COMPUTED_VALUE"""),277500.0)</f>
        <v>277500</v>
      </c>
      <c r="F636" s="1">
        <f>IFERROR(__xludf.DUMMYFUNCTION("""COMPUTED_VALUE"""),210118.0)</f>
        <v>210118</v>
      </c>
    </row>
    <row r="637">
      <c r="A637" s="2">
        <f>IFERROR(__xludf.DUMMYFUNCTION("""COMPUTED_VALUE"""),45058.64583333333)</f>
        <v>45058.64583</v>
      </c>
      <c r="B637" s="1">
        <f>IFERROR(__xludf.DUMMYFUNCTION("""COMPUTED_VALUE"""),280500.0)</f>
        <v>280500</v>
      </c>
      <c r="C637" s="1">
        <f>IFERROR(__xludf.DUMMYFUNCTION("""COMPUTED_VALUE"""),287500.0)</f>
        <v>287500</v>
      </c>
      <c r="D637" s="1">
        <f>IFERROR(__xludf.DUMMYFUNCTION("""COMPUTED_VALUE"""),277500.0)</f>
        <v>277500</v>
      </c>
      <c r="E637" s="1">
        <f>IFERROR(__xludf.DUMMYFUNCTION("""COMPUTED_VALUE"""),282000.0)</f>
        <v>282000</v>
      </c>
      <c r="F637" s="1">
        <f>IFERROR(__xludf.DUMMYFUNCTION("""COMPUTED_VALUE"""),243863.0)</f>
        <v>243863</v>
      </c>
    </row>
    <row r="638">
      <c r="A638" s="2">
        <f>IFERROR(__xludf.DUMMYFUNCTION("""COMPUTED_VALUE"""),45061.64583333333)</f>
        <v>45061.64583</v>
      </c>
      <c r="B638" s="1">
        <f>IFERROR(__xludf.DUMMYFUNCTION("""COMPUTED_VALUE"""),280000.0)</f>
        <v>280000</v>
      </c>
      <c r="C638" s="1">
        <f>IFERROR(__xludf.DUMMYFUNCTION("""COMPUTED_VALUE"""),289500.0)</f>
        <v>289500</v>
      </c>
      <c r="D638" s="1">
        <f>IFERROR(__xludf.DUMMYFUNCTION("""COMPUTED_VALUE"""),276500.0)</f>
        <v>276500</v>
      </c>
      <c r="E638" s="1">
        <f>IFERROR(__xludf.DUMMYFUNCTION("""COMPUTED_VALUE"""),278500.0)</f>
        <v>278500</v>
      </c>
      <c r="F638" s="1">
        <f>IFERROR(__xludf.DUMMYFUNCTION("""COMPUTED_VALUE"""),160301.0)</f>
        <v>160301</v>
      </c>
    </row>
    <row r="639">
      <c r="A639" s="2">
        <f>IFERROR(__xludf.DUMMYFUNCTION("""COMPUTED_VALUE"""),45062.64583333333)</f>
        <v>45062.64583</v>
      </c>
      <c r="B639" s="1">
        <f>IFERROR(__xludf.DUMMYFUNCTION("""COMPUTED_VALUE"""),279000.0)</f>
        <v>279000</v>
      </c>
      <c r="C639" s="1">
        <f>IFERROR(__xludf.DUMMYFUNCTION("""COMPUTED_VALUE"""),288000.0)</f>
        <v>288000</v>
      </c>
      <c r="D639" s="1">
        <f>IFERROR(__xludf.DUMMYFUNCTION("""COMPUTED_VALUE"""),276500.0)</f>
        <v>276500</v>
      </c>
      <c r="E639" s="1">
        <f>IFERROR(__xludf.DUMMYFUNCTION("""COMPUTED_VALUE"""),284000.0)</f>
        <v>284000</v>
      </c>
      <c r="F639" s="1">
        <f>IFERROR(__xludf.DUMMYFUNCTION("""COMPUTED_VALUE"""),297601.0)</f>
        <v>297601</v>
      </c>
    </row>
    <row r="640">
      <c r="A640" s="2">
        <f>IFERROR(__xludf.DUMMYFUNCTION("""COMPUTED_VALUE"""),45063.64583333333)</f>
        <v>45063.64583</v>
      </c>
      <c r="B640" s="1">
        <f>IFERROR(__xludf.DUMMYFUNCTION("""COMPUTED_VALUE"""),285000.0)</f>
        <v>285000</v>
      </c>
      <c r="C640" s="1">
        <f>IFERROR(__xludf.DUMMYFUNCTION("""COMPUTED_VALUE"""),295000.0)</f>
        <v>295000</v>
      </c>
      <c r="D640" s="1">
        <f>IFERROR(__xludf.DUMMYFUNCTION("""COMPUTED_VALUE"""),282500.0)</f>
        <v>282500</v>
      </c>
      <c r="E640" s="1">
        <f>IFERROR(__xludf.DUMMYFUNCTION("""COMPUTED_VALUE"""),292000.0)</f>
        <v>292000</v>
      </c>
      <c r="F640" s="1">
        <f>IFERROR(__xludf.DUMMYFUNCTION("""COMPUTED_VALUE"""),372362.0)</f>
        <v>372362</v>
      </c>
    </row>
    <row r="641">
      <c r="A641" s="2">
        <f>IFERROR(__xludf.DUMMYFUNCTION("""COMPUTED_VALUE"""),45064.64583333333)</f>
        <v>45064.64583</v>
      </c>
      <c r="B641" s="1">
        <f>IFERROR(__xludf.DUMMYFUNCTION("""COMPUTED_VALUE"""),292500.0)</f>
        <v>292500</v>
      </c>
      <c r="C641" s="1">
        <f>IFERROR(__xludf.DUMMYFUNCTION("""COMPUTED_VALUE"""),294000.0)</f>
        <v>294000</v>
      </c>
      <c r="D641" s="1">
        <f>IFERROR(__xludf.DUMMYFUNCTION("""COMPUTED_VALUE"""),284500.0)</f>
        <v>284500</v>
      </c>
      <c r="E641" s="1">
        <f>IFERROR(__xludf.DUMMYFUNCTION("""COMPUTED_VALUE"""),286000.0)</f>
        <v>286000</v>
      </c>
      <c r="F641" s="1">
        <f>IFERROR(__xludf.DUMMYFUNCTION("""COMPUTED_VALUE"""),159742.0)</f>
        <v>159742</v>
      </c>
    </row>
    <row r="642">
      <c r="A642" s="2">
        <f>IFERROR(__xludf.DUMMYFUNCTION("""COMPUTED_VALUE"""),45065.64583333333)</f>
        <v>45065.64583</v>
      </c>
      <c r="B642" s="1">
        <f>IFERROR(__xludf.DUMMYFUNCTION("""COMPUTED_VALUE"""),286000.0)</f>
        <v>286000</v>
      </c>
      <c r="C642" s="1">
        <f>IFERROR(__xludf.DUMMYFUNCTION("""COMPUTED_VALUE"""),288500.0)</f>
        <v>288500</v>
      </c>
      <c r="D642" s="1">
        <f>IFERROR(__xludf.DUMMYFUNCTION("""COMPUTED_VALUE"""),276500.0)</f>
        <v>276500</v>
      </c>
      <c r="E642" s="1">
        <f>IFERROR(__xludf.DUMMYFUNCTION("""COMPUTED_VALUE"""),281000.0)</f>
        <v>281000</v>
      </c>
      <c r="F642" s="1">
        <f>IFERROR(__xludf.DUMMYFUNCTION("""COMPUTED_VALUE"""),205231.0)</f>
        <v>205231</v>
      </c>
    </row>
    <row r="643">
      <c r="A643" s="2">
        <f>IFERROR(__xludf.DUMMYFUNCTION("""COMPUTED_VALUE"""),45068.64583333333)</f>
        <v>45068.64583</v>
      </c>
      <c r="B643" s="1">
        <f>IFERROR(__xludf.DUMMYFUNCTION("""COMPUTED_VALUE"""),281000.0)</f>
        <v>281000</v>
      </c>
      <c r="C643" s="1">
        <f>IFERROR(__xludf.DUMMYFUNCTION("""COMPUTED_VALUE"""),281000.0)</f>
        <v>281000</v>
      </c>
      <c r="D643" s="1">
        <f>IFERROR(__xludf.DUMMYFUNCTION("""COMPUTED_VALUE"""),261000.0)</f>
        <v>261000</v>
      </c>
      <c r="E643" s="1">
        <f>IFERROR(__xludf.DUMMYFUNCTION("""COMPUTED_VALUE"""),269000.0)</f>
        <v>269000</v>
      </c>
      <c r="F643" s="1">
        <f>IFERROR(__xludf.DUMMYFUNCTION("""COMPUTED_VALUE"""),483751.0)</f>
        <v>483751</v>
      </c>
    </row>
    <row r="644">
      <c r="A644" s="2">
        <f>IFERROR(__xludf.DUMMYFUNCTION("""COMPUTED_VALUE"""),45069.64583333333)</f>
        <v>45069.64583</v>
      </c>
      <c r="B644" s="1">
        <f>IFERROR(__xludf.DUMMYFUNCTION("""COMPUTED_VALUE"""),271000.0)</f>
        <v>271000</v>
      </c>
      <c r="C644" s="1">
        <f>IFERROR(__xludf.DUMMYFUNCTION("""COMPUTED_VALUE"""),273500.0)</f>
        <v>273500</v>
      </c>
      <c r="D644" s="1">
        <f>IFERROR(__xludf.DUMMYFUNCTION("""COMPUTED_VALUE"""),267500.0)</f>
        <v>267500</v>
      </c>
      <c r="E644" s="1">
        <f>IFERROR(__xludf.DUMMYFUNCTION("""COMPUTED_VALUE"""),273000.0)</f>
        <v>273000</v>
      </c>
      <c r="F644" s="1">
        <f>IFERROR(__xludf.DUMMYFUNCTION("""COMPUTED_VALUE"""),236713.0)</f>
        <v>236713</v>
      </c>
    </row>
    <row r="645">
      <c r="A645" s="2">
        <f>IFERROR(__xludf.DUMMYFUNCTION("""COMPUTED_VALUE"""),45070.64583333333)</f>
        <v>45070.64583</v>
      </c>
      <c r="B645" s="1">
        <f>IFERROR(__xludf.DUMMYFUNCTION("""COMPUTED_VALUE"""),278000.0)</f>
        <v>278000</v>
      </c>
      <c r="C645" s="1">
        <f>IFERROR(__xludf.DUMMYFUNCTION("""COMPUTED_VALUE"""),278500.0)</f>
        <v>278500</v>
      </c>
      <c r="D645" s="1">
        <f>IFERROR(__xludf.DUMMYFUNCTION("""COMPUTED_VALUE"""),263500.0)</f>
        <v>263500</v>
      </c>
      <c r="E645" s="1">
        <f>IFERROR(__xludf.DUMMYFUNCTION("""COMPUTED_VALUE"""),267500.0)</f>
        <v>267500</v>
      </c>
      <c r="F645" s="1">
        <f>IFERROR(__xludf.DUMMYFUNCTION("""COMPUTED_VALUE"""),309525.0)</f>
        <v>309525</v>
      </c>
    </row>
    <row r="646">
      <c r="A646" s="2">
        <f>IFERROR(__xludf.DUMMYFUNCTION("""COMPUTED_VALUE"""),45071.64583333333)</f>
        <v>45071.64583</v>
      </c>
      <c r="B646" s="1">
        <f>IFERROR(__xludf.DUMMYFUNCTION("""COMPUTED_VALUE"""),263000.0)</f>
        <v>263000</v>
      </c>
      <c r="C646" s="1">
        <f>IFERROR(__xludf.DUMMYFUNCTION("""COMPUTED_VALUE"""),272000.0)</f>
        <v>272000</v>
      </c>
      <c r="D646" s="1">
        <f>IFERROR(__xludf.DUMMYFUNCTION("""COMPUTED_VALUE"""),262500.0)</f>
        <v>262500</v>
      </c>
      <c r="E646" s="1">
        <f>IFERROR(__xludf.DUMMYFUNCTION("""COMPUTED_VALUE"""),267000.0)</f>
        <v>267000</v>
      </c>
      <c r="F646" s="1">
        <f>IFERROR(__xludf.DUMMYFUNCTION("""COMPUTED_VALUE"""),183552.0)</f>
        <v>183552</v>
      </c>
    </row>
    <row r="647">
      <c r="A647" s="2">
        <f>IFERROR(__xludf.DUMMYFUNCTION("""COMPUTED_VALUE"""),45072.64583333333)</f>
        <v>45072.64583</v>
      </c>
      <c r="B647" s="1">
        <f>IFERROR(__xludf.DUMMYFUNCTION("""COMPUTED_VALUE"""),264500.0)</f>
        <v>264500</v>
      </c>
      <c r="C647" s="1">
        <f>IFERROR(__xludf.DUMMYFUNCTION("""COMPUTED_VALUE"""),272000.0)</f>
        <v>272000</v>
      </c>
      <c r="D647" s="1">
        <f>IFERROR(__xludf.DUMMYFUNCTION("""COMPUTED_VALUE"""),263000.0)</f>
        <v>263000</v>
      </c>
      <c r="E647" s="1">
        <f>IFERROR(__xludf.DUMMYFUNCTION("""COMPUTED_VALUE"""),270000.0)</f>
        <v>270000</v>
      </c>
      <c r="F647" s="1">
        <f>IFERROR(__xludf.DUMMYFUNCTION("""COMPUTED_VALUE"""),192873.0)</f>
        <v>192873</v>
      </c>
    </row>
    <row r="648">
      <c r="A648" s="2">
        <f>IFERROR(__xludf.DUMMYFUNCTION("""COMPUTED_VALUE"""),45076.64583333333)</f>
        <v>45076.64583</v>
      </c>
      <c r="B648" s="1">
        <f>IFERROR(__xludf.DUMMYFUNCTION("""COMPUTED_VALUE"""),270500.0)</f>
        <v>270500</v>
      </c>
      <c r="C648" s="1">
        <f>IFERROR(__xludf.DUMMYFUNCTION("""COMPUTED_VALUE"""),278500.0)</f>
        <v>278500</v>
      </c>
      <c r="D648" s="1">
        <f>IFERROR(__xludf.DUMMYFUNCTION("""COMPUTED_VALUE"""),265500.0)</f>
        <v>265500</v>
      </c>
      <c r="E648" s="1">
        <f>IFERROR(__xludf.DUMMYFUNCTION("""COMPUTED_VALUE"""),276000.0)</f>
        <v>276000</v>
      </c>
      <c r="F648" s="1">
        <f>IFERROR(__xludf.DUMMYFUNCTION("""COMPUTED_VALUE"""),198316.0)</f>
        <v>198316</v>
      </c>
    </row>
    <row r="649">
      <c r="A649" s="2">
        <f>IFERROR(__xludf.DUMMYFUNCTION("""COMPUTED_VALUE"""),45077.64583333333)</f>
        <v>45077.64583</v>
      </c>
      <c r="B649" s="1">
        <f>IFERROR(__xludf.DUMMYFUNCTION("""COMPUTED_VALUE"""),272500.0)</f>
        <v>272500</v>
      </c>
      <c r="C649" s="1">
        <f>IFERROR(__xludf.DUMMYFUNCTION("""COMPUTED_VALUE"""),279000.0)</f>
        <v>279000</v>
      </c>
      <c r="D649" s="1">
        <f>IFERROR(__xludf.DUMMYFUNCTION("""COMPUTED_VALUE"""),270000.0)</f>
        <v>270000</v>
      </c>
      <c r="E649" s="1">
        <f>IFERROR(__xludf.DUMMYFUNCTION("""COMPUTED_VALUE"""),274000.0)</f>
        <v>274000</v>
      </c>
      <c r="F649" s="1">
        <f>IFERROR(__xludf.DUMMYFUNCTION("""COMPUTED_VALUE"""),250839.0)</f>
        <v>250839</v>
      </c>
    </row>
    <row r="650">
      <c r="A650" s="2">
        <f>IFERROR(__xludf.DUMMYFUNCTION("""COMPUTED_VALUE"""),45078.64583333333)</f>
        <v>45078.64583</v>
      </c>
      <c r="B650" s="1">
        <f>IFERROR(__xludf.DUMMYFUNCTION("""COMPUTED_VALUE"""),274000.0)</f>
        <v>274000</v>
      </c>
      <c r="C650" s="1">
        <f>IFERROR(__xludf.DUMMYFUNCTION("""COMPUTED_VALUE"""),283000.0)</f>
        <v>283000</v>
      </c>
      <c r="D650" s="1">
        <f>IFERROR(__xludf.DUMMYFUNCTION("""COMPUTED_VALUE"""),272500.0)</f>
        <v>272500</v>
      </c>
      <c r="E650" s="1">
        <f>IFERROR(__xludf.DUMMYFUNCTION("""COMPUTED_VALUE"""),277500.0)</f>
        <v>277500</v>
      </c>
      <c r="F650" s="1">
        <f>IFERROR(__xludf.DUMMYFUNCTION("""COMPUTED_VALUE"""),273680.0)</f>
        <v>273680</v>
      </c>
    </row>
    <row r="651">
      <c r="A651" s="2">
        <f>IFERROR(__xludf.DUMMYFUNCTION("""COMPUTED_VALUE"""),45079.64583333333)</f>
        <v>45079.64583</v>
      </c>
      <c r="B651" s="1">
        <f>IFERROR(__xludf.DUMMYFUNCTION("""COMPUTED_VALUE"""),276000.0)</f>
        <v>276000</v>
      </c>
      <c r="C651" s="1">
        <f>IFERROR(__xludf.DUMMYFUNCTION("""COMPUTED_VALUE"""),278000.0)</f>
        <v>278000</v>
      </c>
      <c r="D651" s="1">
        <f>IFERROR(__xludf.DUMMYFUNCTION("""COMPUTED_VALUE"""),263500.0)</f>
        <v>263500</v>
      </c>
      <c r="E651" s="1">
        <f>IFERROR(__xludf.DUMMYFUNCTION("""COMPUTED_VALUE"""),270000.0)</f>
        <v>270000</v>
      </c>
      <c r="F651" s="1">
        <f>IFERROR(__xludf.DUMMYFUNCTION("""COMPUTED_VALUE"""),448545.0)</f>
        <v>448545</v>
      </c>
    </row>
    <row r="652">
      <c r="A652" s="2">
        <f>IFERROR(__xludf.DUMMYFUNCTION("""COMPUTED_VALUE"""),45082.64583333333)</f>
        <v>45082.64583</v>
      </c>
      <c r="B652" s="1">
        <f>IFERROR(__xludf.DUMMYFUNCTION("""COMPUTED_VALUE"""),270000.0)</f>
        <v>270000</v>
      </c>
      <c r="C652" s="1">
        <f>IFERROR(__xludf.DUMMYFUNCTION("""COMPUTED_VALUE"""),271000.0)</f>
        <v>271000</v>
      </c>
      <c r="D652" s="1">
        <f>IFERROR(__xludf.DUMMYFUNCTION("""COMPUTED_VALUE"""),264000.0)</f>
        <v>264000</v>
      </c>
      <c r="E652" s="1">
        <f>IFERROR(__xludf.DUMMYFUNCTION("""COMPUTED_VALUE"""),265000.0)</f>
        <v>265000</v>
      </c>
      <c r="F652" s="1">
        <f>IFERROR(__xludf.DUMMYFUNCTION("""COMPUTED_VALUE"""),165535.0)</f>
        <v>165535</v>
      </c>
    </row>
    <row r="653">
      <c r="A653" s="2">
        <f>IFERROR(__xludf.DUMMYFUNCTION("""COMPUTED_VALUE"""),45084.64583333333)</f>
        <v>45084.64583</v>
      </c>
      <c r="B653" s="1">
        <f>IFERROR(__xludf.DUMMYFUNCTION("""COMPUTED_VALUE"""),265000.0)</f>
        <v>265000</v>
      </c>
      <c r="C653" s="1">
        <f>IFERROR(__xludf.DUMMYFUNCTION("""COMPUTED_VALUE"""),272000.0)</f>
        <v>272000</v>
      </c>
      <c r="D653" s="1">
        <f>IFERROR(__xludf.DUMMYFUNCTION("""COMPUTED_VALUE"""),265000.0)</f>
        <v>265000</v>
      </c>
      <c r="E653" s="1">
        <f>IFERROR(__xludf.DUMMYFUNCTION("""COMPUTED_VALUE"""),269000.0)</f>
        <v>269000</v>
      </c>
      <c r="F653" s="1">
        <f>IFERROR(__xludf.DUMMYFUNCTION("""COMPUTED_VALUE"""),174858.0)</f>
        <v>174858</v>
      </c>
    </row>
    <row r="654">
      <c r="A654" s="2">
        <f>IFERROR(__xludf.DUMMYFUNCTION("""COMPUTED_VALUE"""),45085.64583333333)</f>
        <v>45085.64583</v>
      </c>
      <c r="B654" s="1">
        <f>IFERROR(__xludf.DUMMYFUNCTION("""COMPUTED_VALUE"""),267500.0)</f>
        <v>267500</v>
      </c>
      <c r="C654" s="1">
        <f>IFERROR(__xludf.DUMMYFUNCTION("""COMPUTED_VALUE"""),271000.0)</f>
        <v>271000</v>
      </c>
      <c r="D654" s="1">
        <f>IFERROR(__xludf.DUMMYFUNCTION("""COMPUTED_VALUE"""),265000.0)</f>
        <v>265000</v>
      </c>
      <c r="E654" s="1">
        <f>IFERROR(__xludf.DUMMYFUNCTION("""COMPUTED_VALUE"""),268000.0)</f>
        <v>268000</v>
      </c>
      <c r="F654" s="1">
        <f>IFERROR(__xludf.DUMMYFUNCTION("""COMPUTED_VALUE"""),151260.0)</f>
        <v>151260</v>
      </c>
    </row>
    <row r="655">
      <c r="A655" s="2">
        <f>IFERROR(__xludf.DUMMYFUNCTION("""COMPUTED_VALUE"""),45086.64583333333)</f>
        <v>45086.64583</v>
      </c>
      <c r="B655" s="1">
        <f>IFERROR(__xludf.DUMMYFUNCTION("""COMPUTED_VALUE"""),270500.0)</f>
        <v>270500</v>
      </c>
      <c r="C655" s="1">
        <f>IFERROR(__xludf.DUMMYFUNCTION("""COMPUTED_VALUE"""),286500.0)</f>
        <v>286500</v>
      </c>
      <c r="D655" s="1">
        <f>IFERROR(__xludf.DUMMYFUNCTION("""COMPUTED_VALUE"""),269000.0)</f>
        <v>269000</v>
      </c>
      <c r="E655" s="1">
        <f>IFERROR(__xludf.DUMMYFUNCTION("""COMPUTED_VALUE"""),280500.0)</f>
        <v>280500</v>
      </c>
      <c r="F655" s="1">
        <f>IFERROR(__xludf.DUMMYFUNCTION("""COMPUTED_VALUE"""),430504.0)</f>
        <v>430504</v>
      </c>
    </row>
    <row r="656">
      <c r="A656" s="2">
        <f>IFERROR(__xludf.DUMMYFUNCTION("""COMPUTED_VALUE"""),45089.64583333333)</f>
        <v>45089.64583</v>
      </c>
      <c r="B656" s="1">
        <f>IFERROR(__xludf.DUMMYFUNCTION("""COMPUTED_VALUE"""),284500.0)</f>
        <v>284500</v>
      </c>
      <c r="C656" s="1">
        <f>IFERROR(__xludf.DUMMYFUNCTION("""COMPUTED_VALUE"""),295000.0)</f>
        <v>295000</v>
      </c>
      <c r="D656" s="1">
        <f>IFERROR(__xludf.DUMMYFUNCTION("""COMPUTED_VALUE"""),281000.0)</f>
        <v>281000</v>
      </c>
      <c r="E656" s="1">
        <f>IFERROR(__xludf.DUMMYFUNCTION("""COMPUTED_VALUE"""),294000.0)</f>
        <v>294000</v>
      </c>
      <c r="F656" s="1">
        <f>IFERROR(__xludf.DUMMYFUNCTION("""COMPUTED_VALUE"""),402574.0)</f>
        <v>402574</v>
      </c>
    </row>
    <row r="657">
      <c r="A657" s="2">
        <f>IFERROR(__xludf.DUMMYFUNCTION("""COMPUTED_VALUE"""),45090.64583333333)</f>
        <v>45090.64583</v>
      </c>
      <c r="B657" s="1">
        <f>IFERROR(__xludf.DUMMYFUNCTION("""COMPUTED_VALUE"""),294500.0)</f>
        <v>294500</v>
      </c>
      <c r="C657" s="1">
        <f>IFERROR(__xludf.DUMMYFUNCTION("""COMPUTED_VALUE"""),296500.0)</f>
        <v>296500</v>
      </c>
      <c r="D657" s="1">
        <f>IFERROR(__xludf.DUMMYFUNCTION("""COMPUTED_VALUE"""),289000.0)</f>
        <v>289000</v>
      </c>
      <c r="E657" s="1">
        <f>IFERROR(__xludf.DUMMYFUNCTION("""COMPUTED_VALUE"""),294000.0)</f>
        <v>294000</v>
      </c>
      <c r="F657" s="1">
        <f>IFERROR(__xludf.DUMMYFUNCTION("""COMPUTED_VALUE"""),209505.0)</f>
        <v>209505</v>
      </c>
    </row>
    <row r="658">
      <c r="A658" s="2">
        <f>IFERROR(__xludf.DUMMYFUNCTION("""COMPUTED_VALUE"""),45091.64583333333)</f>
        <v>45091.64583</v>
      </c>
      <c r="B658" s="1">
        <f>IFERROR(__xludf.DUMMYFUNCTION("""COMPUTED_VALUE"""),295000.0)</f>
        <v>295000</v>
      </c>
      <c r="C658" s="1">
        <f>IFERROR(__xludf.DUMMYFUNCTION("""COMPUTED_VALUE"""),307500.0)</f>
        <v>307500</v>
      </c>
      <c r="D658" s="1">
        <f>IFERROR(__xludf.DUMMYFUNCTION("""COMPUTED_VALUE"""),288500.0)</f>
        <v>288500</v>
      </c>
      <c r="E658" s="1">
        <f>IFERROR(__xludf.DUMMYFUNCTION("""COMPUTED_VALUE"""),292000.0)</f>
        <v>292000</v>
      </c>
      <c r="F658" s="1">
        <f>IFERROR(__xludf.DUMMYFUNCTION("""COMPUTED_VALUE"""),448757.0)</f>
        <v>448757</v>
      </c>
    </row>
    <row r="659">
      <c r="A659" s="2">
        <f>IFERROR(__xludf.DUMMYFUNCTION("""COMPUTED_VALUE"""),45092.64583333333)</f>
        <v>45092.64583</v>
      </c>
      <c r="B659" s="1">
        <f>IFERROR(__xludf.DUMMYFUNCTION("""COMPUTED_VALUE"""),296000.0)</f>
        <v>296000</v>
      </c>
      <c r="C659" s="1">
        <f>IFERROR(__xludf.DUMMYFUNCTION("""COMPUTED_VALUE"""),302500.0)</f>
        <v>302500</v>
      </c>
      <c r="D659" s="1">
        <f>IFERROR(__xludf.DUMMYFUNCTION("""COMPUTED_VALUE"""),295500.0)</f>
        <v>295500</v>
      </c>
      <c r="E659" s="1">
        <f>IFERROR(__xludf.DUMMYFUNCTION("""COMPUTED_VALUE"""),300500.0)</f>
        <v>300500</v>
      </c>
      <c r="F659" s="1">
        <f>IFERROR(__xludf.DUMMYFUNCTION("""COMPUTED_VALUE"""),329373.0)</f>
        <v>329373</v>
      </c>
    </row>
    <row r="660">
      <c r="A660" s="2">
        <f>IFERROR(__xludf.DUMMYFUNCTION("""COMPUTED_VALUE"""),45093.64583333333)</f>
        <v>45093.64583</v>
      </c>
      <c r="B660" s="1">
        <f>IFERROR(__xludf.DUMMYFUNCTION("""COMPUTED_VALUE"""),302500.0)</f>
        <v>302500</v>
      </c>
      <c r="C660" s="1">
        <f>IFERROR(__xludf.DUMMYFUNCTION("""COMPUTED_VALUE"""),303000.0)</f>
        <v>303000</v>
      </c>
      <c r="D660" s="1">
        <f>IFERROR(__xludf.DUMMYFUNCTION("""COMPUTED_VALUE"""),295000.0)</f>
        <v>295000</v>
      </c>
      <c r="E660" s="1">
        <f>IFERROR(__xludf.DUMMYFUNCTION("""COMPUTED_VALUE"""),297500.0)</f>
        <v>297500</v>
      </c>
      <c r="F660" s="1">
        <f>IFERROR(__xludf.DUMMYFUNCTION("""COMPUTED_VALUE"""),213190.0)</f>
        <v>213190</v>
      </c>
    </row>
    <row r="661">
      <c r="A661" s="2">
        <f>IFERROR(__xludf.DUMMYFUNCTION("""COMPUTED_VALUE"""),45096.64583333333)</f>
        <v>45096.64583</v>
      </c>
      <c r="B661" s="1">
        <f>IFERROR(__xludf.DUMMYFUNCTION("""COMPUTED_VALUE"""),298500.0)</f>
        <v>298500</v>
      </c>
      <c r="C661" s="1">
        <f>IFERROR(__xludf.DUMMYFUNCTION("""COMPUTED_VALUE"""),306500.0)</f>
        <v>306500</v>
      </c>
      <c r="D661" s="1">
        <f>IFERROR(__xludf.DUMMYFUNCTION("""COMPUTED_VALUE"""),295000.0)</f>
        <v>295000</v>
      </c>
      <c r="E661" s="1">
        <f>IFERROR(__xludf.DUMMYFUNCTION("""COMPUTED_VALUE"""),300500.0)</f>
        <v>300500</v>
      </c>
      <c r="F661" s="1">
        <f>IFERROR(__xludf.DUMMYFUNCTION("""COMPUTED_VALUE"""),221540.0)</f>
        <v>221540</v>
      </c>
    </row>
    <row r="662">
      <c r="A662" s="2">
        <f>IFERROR(__xludf.DUMMYFUNCTION("""COMPUTED_VALUE"""),45097.64583333333)</f>
        <v>45097.64583</v>
      </c>
      <c r="B662" s="1">
        <f>IFERROR(__xludf.DUMMYFUNCTION("""COMPUTED_VALUE"""),299500.0)</f>
        <v>299500</v>
      </c>
      <c r="C662" s="1">
        <f>IFERROR(__xludf.DUMMYFUNCTION("""COMPUTED_VALUE"""),303500.0)</f>
        <v>303500</v>
      </c>
      <c r="D662" s="1">
        <f>IFERROR(__xludf.DUMMYFUNCTION("""COMPUTED_VALUE"""),298000.0)</f>
        <v>298000</v>
      </c>
      <c r="E662" s="1">
        <f>IFERROR(__xludf.DUMMYFUNCTION("""COMPUTED_VALUE"""),300500.0)</f>
        <v>300500</v>
      </c>
      <c r="F662" s="1">
        <f>IFERROR(__xludf.DUMMYFUNCTION("""COMPUTED_VALUE"""),221852.0)</f>
        <v>221852</v>
      </c>
    </row>
    <row r="663">
      <c r="A663" s="2">
        <f>IFERROR(__xludf.DUMMYFUNCTION("""COMPUTED_VALUE"""),45098.64583333333)</f>
        <v>45098.64583</v>
      </c>
      <c r="B663" s="1">
        <f>IFERROR(__xludf.DUMMYFUNCTION("""COMPUTED_VALUE"""),300500.0)</f>
        <v>300500</v>
      </c>
      <c r="C663" s="1">
        <f>IFERROR(__xludf.DUMMYFUNCTION("""COMPUTED_VALUE"""),303500.0)</f>
        <v>303500</v>
      </c>
      <c r="D663" s="1">
        <f>IFERROR(__xludf.DUMMYFUNCTION("""COMPUTED_VALUE"""),294500.0)</f>
        <v>294500</v>
      </c>
      <c r="E663" s="1">
        <f>IFERROR(__xludf.DUMMYFUNCTION("""COMPUTED_VALUE"""),296500.0)</f>
        <v>296500</v>
      </c>
      <c r="F663" s="1">
        <f>IFERROR(__xludf.DUMMYFUNCTION("""COMPUTED_VALUE"""),233629.0)</f>
        <v>233629</v>
      </c>
    </row>
    <row r="664">
      <c r="A664" s="2">
        <f>IFERROR(__xludf.DUMMYFUNCTION("""COMPUTED_VALUE"""),45099.64583333333)</f>
        <v>45099.64583</v>
      </c>
      <c r="B664" s="1">
        <f>IFERROR(__xludf.DUMMYFUNCTION("""COMPUTED_VALUE"""),295000.0)</f>
        <v>295000</v>
      </c>
      <c r="C664" s="1">
        <f>IFERROR(__xludf.DUMMYFUNCTION("""COMPUTED_VALUE"""),312500.0)</f>
        <v>312500</v>
      </c>
      <c r="D664" s="1">
        <f>IFERROR(__xludf.DUMMYFUNCTION("""COMPUTED_VALUE"""),291000.0)</f>
        <v>291000</v>
      </c>
      <c r="E664" s="1">
        <f>IFERROR(__xludf.DUMMYFUNCTION("""COMPUTED_VALUE"""),307000.0)</f>
        <v>307000</v>
      </c>
      <c r="F664" s="1">
        <f>IFERROR(__xludf.DUMMYFUNCTION("""COMPUTED_VALUE"""),560667.0)</f>
        <v>560667</v>
      </c>
    </row>
    <row r="665">
      <c r="A665" s="2">
        <f>IFERROR(__xludf.DUMMYFUNCTION("""COMPUTED_VALUE"""),45100.64583333333)</f>
        <v>45100.64583</v>
      </c>
      <c r="B665" s="1">
        <f>IFERROR(__xludf.DUMMYFUNCTION("""COMPUTED_VALUE"""),307000.0)</f>
        <v>307000</v>
      </c>
      <c r="C665" s="1">
        <f>IFERROR(__xludf.DUMMYFUNCTION("""COMPUTED_VALUE"""),308500.0)</f>
        <v>308500</v>
      </c>
      <c r="D665" s="1">
        <f>IFERROR(__xludf.DUMMYFUNCTION("""COMPUTED_VALUE"""),297500.0)</f>
        <v>297500</v>
      </c>
      <c r="E665" s="1">
        <f>IFERROR(__xludf.DUMMYFUNCTION("""COMPUTED_VALUE"""),301000.0)</f>
        <v>301000</v>
      </c>
      <c r="F665" s="1">
        <f>IFERROR(__xludf.DUMMYFUNCTION("""COMPUTED_VALUE"""),246155.0)</f>
        <v>246155</v>
      </c>
    </row>
    <row r="666">
      <c r="A666" s="2">
        <f>IFERROR(__xludf.DUMMYFUNCTION("""COMPUTED_VALUE"""),45103.64583333333)</f>
        <v>45103.64583</v>
      </c>
      <c r="B666" s="1">
        <f>IFERROR(__xludf.DUMMYFUNCTION("""COMPUTED_VALUE"""),299000.0)</f>
        <v>299000</v>
      </c>
      <c r="C666" s="1">
        <f>IFERROR(__xludf.DUMMYFUNCTION("""COMPUTED_VALUE"""),303500.0)</f>
        <v>303500</v>
      </c>
      <c r="D666" s="1">
        <f>IFERROR(__xludf.DUMMYFUNCTION("""COMPUTED_VALUE"""),296000.0)</f>
        <v>296000</v>
      </c>
      <c r="E666" s="1">
        <f>IFERROR(__xludf.DUMMYFUNCTION("""COMPUTED_VALUE"""),298000.0)</f>
        <v>298000</v>
      </c>
      <c r="F666" s="1">
        <f>IFERROR(__xludf.DUMMYFUNCTION("""COMPUTED_VALUE"""),125709.0)</f>
        <v>125709</v>
      </c>
    </row>
    <row r="667">
      <c r="A667" s="2">
        <f>IFERROR(__xludf.DUMMYFUNCTION("""COMPUTED_VALUE"""),45104.64583333333)</f>
        <v>45104.64583</v>
      </c>
      <c r="B667" s="1">
        <f>IFERROR(__xludf.DUMMYFUNCTION("""COMPUTED_VALUE"""),298500.0)</f>
        <v>298500</v>
      </c>
      <c r="C667" s="1">
        <f>IFERROR(__xludf.DUMMYFUNCTION("""COMPUTED_VALUE"""),298500.0)</f>
        <v>298500</v>
      </c>
      <c r="D667" s="1">
        <f>IFERROR(__xludf.DUMMYFUNCTION("""COMPUTED_VALUE"""),285500.0)</f>
        <v>285500</v>
      </c>
      <c r="E667" s="1">
        <f>IFERROR(__xludf.DUMMYFUNCTION("""COMPUTED_VALUE"""),292000.0)</f>
        <v>292000</v>
      </c>
      <c r="F667" s="1">
        <f>IFERROR(__xludf.DUMMYFUNCTION("""COMPUTED_VALUE"""),289388.0)</f>
        <v>289388</v>
      </c>
    </row>
    <row r="668">
      <c r="A668" s="2">
        <f>IFERROR(__xludf.DUMMYFUNCTION("""COMPUTED_VALUE"""),45105.64583333333)</f>
        <v>45105.64583</v>
      </c>
      <c r="B668" s="1">
        <f>IFERROR(__xludf.DUMMYFUNCTION("""COMPUTED_VALUE"""),294500.0)</f>
        <v>294500</v>
      </c>
      <c r="C668" s="1">
        <f>IFERROR(__xludf.DUMMYFUNCTION("""COMPUTED_VALUE"""),294500.0)</f>
        <v>294500</v>
      </c>
      <c r="D668" s="1">
        <f>IFERROR(__xludf.DUMMYFUNCTION("""COMPUTED_VALUE"""),284000.0)</f>
        <v>284000</v>
      </c>
      <c r="E668" s="1">
        <f>IFERROR(__xludf.DUMMYFUNCTION("""COMPUTED_VALUE"""),285000.0)</f>
        <v>285000</v>
      </c>
      <c r="F668" s="1">
        <f>IFERROR(__xludf.DUMMYFUNCTION("""COMPUTED_VALUE"""),166864.0)</f>
        <v>166864</v>
      </c>
    </row>
    <row r="669">
      <c r="A669" s="2">
        <f>IFERROR(__xludf.DUMMYFUNCTION("""COMPUTED_VALUE"""),45106.64583333333)</f>
        <v>45106.64583</v>
      </c>
      <c r="B669" s="1">
        <f>IFERROR(__xludf.DUMMYFUNCTION("""COMPUTED_VALUE"""),284000.0)</f>
        <v>284000</v>
      </c>
      <c r="C669" s="1">
        <f>IFERROR(__xludf.DUMMYFUNCTION("""COMPUTED_VALUE"""),291000.0)</f>
        <v>291000</v>
      </c>
      <c r="D669" s="1">
        <f>IFERROR(__xludf.DUMMYFUNCTION("""COMPUTED_VALUE"""),278000.0)</f>
        <v>278000</v>
      </c>
      <c r="E669" s="1">
        <f>IFERROR(__xludf.DUMMYFUNCTION("""COMPUTED_VALUE"""),279500.0)</f>
        <v>279500</v>
      </c>
      <c r="F669" s="1">
        <f>IFERROR(__xludf.DUMMYFUNCTION("""COMPUTED_VALUE"""),187764.0)</f>
        <v>187764</v>
      </c>
    </row>
    <row r="670">
      <c r="A670" s="2">
        <f>IFERROR(__xludf.DUMMYFUNCTION("""COMPUTED_VALUE"""),45107.64583333333)</f>
        <v>45107.64583</v>
      </c>
      <c r="B670" s="1">
        <f>IFERROR(__xludf.DUMMYFUNCTION("""COMPUTED_VALUE"""),280500.0)</f>
        <v>280500</v>
      </c>
      <c r="C670" s="1">
        <f>IFERROR(__xludf.DUMMYFUNCTION("""COMPUTED_VALUE"""),284500.0)</f>
        <v>284500</v>
      </c>
      <c r="D670" s="1">
        <f>IFERROR(__xludf.DUMMYFUNCTION("""COMPUTED_VALUE"""),276000.0)</f>
        <v>276000</v>
      </c>
      <c r="E670" s="1">
        <f>IFERROR(__xludf.DUMMYFUNCTION("""COMPUTED_VALUE"""),281500.0)</f>
        <v>281500</v>
      </c>
      <c r="F670" s="1">
        <f>IFERROR(__xludf.DUMMYFUNCTION("""COMPUTED_VALUE"""),206049.0)</f>
        <v>206049</v>
      </c>
    </row>
    <row r="671">
      <c r="A671" s="2">
        <f>IFERROR(__xludf.DUMMYFUNCTION("""COMPUTED_VALUE"""),45110.64583333333)</f>
        <v>45110.64583</v>
      </c>
      <c r="B671" s="1">
        <f>IFERROR(__xludf.DUMMYFUNCTION("""COMPUTED_VALUE"""),282500.0)</f>
        <v>282500</v>
      </c>
      <c r="C671" s="1">
        <f>IFERROR(__xludf.DUMMYFUNCTION("""COMPUTED_VALUE"""),284500.0)</f>
        <v>284500</v>
      </c>
      <c r="D671" s="1">
        <f>IFERROR(__xludf.DUMMYFUNCTION("""COMPUTED_VALUE"""),273000.0)</f>
        <v>273000</v>
      </c>
      <c r="E671" s="1">
        <f>IFERROR(__xludf.DUMMYFUNCTION("""COMPUTED_VALUE"""),279500.0)</f>
        <v>279500</v>
      </c>
      <c r="F671" s="1">
        <f>IFERROR(__xludf.DUMMYFUNCTION("""COMPUTED_VALUE"""),263649.0)</f>
        <v>263649</v>
      </c>
    </row>
    <row r="672">
      <c r="A672" s="2">
        <f>IFERROR(__xludf.DUMMYFUNCTION("""COMPUTED_VALUE"""),45111.64583333333)</f>
        <v>45111.64583</v>
      </c>
      <c r="B672" s="1">
        <f>IFERROR(__xludf.DUMMYFUNCTION("""COMPUTED_VALUE"""),280500.0)</f>
        <v>280500</v>
      </c>
      <c r="C672" s="1">
        <f>IFERROR(__xludf.DUMMYFUNCTION("""COMPUTED_VALUE"""),291000.0)</f>
        <v>291000</v>
      </c>
      <c r="D672" s="1">
        <f>IFERROR(__xludf.DUMMYFUNCTION("""COMPUTED_VALUE"""),276500.0)</f>
        <v>276500</v>
      </c>
      <c r="E672" s="1">
        <f>IFERROR(__xludf.DUMMYFUNCTION("""COMPUTED_VALUE"""),286000.0)</f>
        <v>286000</v>
      </c>
      <c r="F672" s="1">
        <f>IFERROR(__xludf.DUMMYFUNCTION("""COMPUTED_VALUE"""),325615.0)</f>
        <v>325615</v>
      </c>
    </row>
    <row r="673">
      <c r="A673" s="2">
        <f>IFERROR(__xludf.DUMMYFUNCTION("""COMPUTED_VALUE"""),45112.64583333333)</f>
        <v>45112.64583</v>
      </c>
      <c r="B673" s="1">
        <f>IFERROR(__xludf.DUMMYFUNCTION("""COMPUTED_VALUE"""),284500.0)</f>
        <v>284500</v>
      </c>
      <c r="C673" s="1">
        <f>IFERROR(__xludf.DUMMYFUNCTION("""COMPUTED_VALUE"""),285000.0)</f>
        <v>285000</v>
      </c>
      <c r="D673" s="1">
        <f>IFERROR(__xludf.DUMMYFUNCTION("""COMPUTED_VALUE"""),276000.0)</f>
        <v>276000</v>
      </c>
      <c r="E673" s="1">
        <f>IFERROR(__xludf.DUMMYFUNCTION("""COMPUTED_VALUE"""),280500.0)</f>
        <v>280500</v>
      </c>
      <c r="F673" s="1">
        <f>IFERROR(__xludf.DUMMYFUNCTION("""COMPUTED_VALUE"""),225458.0)</f>
        <v>225458</v>
      </c>
    </row>
    <row r="674">
      <c r="A674" s="2">
        <f>IFERROR(__xludf.DUMMYFUNCTION("""COMPUTED_VALUE"""),45113.64583333333)</f>
        <v>45113.64583</v>
      </c>
      <c r="B674" s="1">
        <f>IFERROR(__xludf.DUMMYFUNCTION("""COMPUTED_VALUE"""),280500.0)</f>
        <v>280500</v>
      </c>
      <c r="C674" s="1">
        <f>IFERROR(__xludf.DUMMYFUNCTION("""COMPUTED_VALUE"""),284500.0)</f>
        <v>284500</v>
      </c>
      <c r="D674" s="1">
        <f>IFERROR(__xludf.DUMMYFUNCTION("""COMPUTED_VALUE"""),276000.0)</f>
        <v>276000</v>
      </c>
      <c r="E674" s="1">
        <f>IFERROR(__xludf.DUMMYFUNCTION("""COMPUTED_VALUE"""),279500.0)</f>
        <v>279500</v>
      </c>
      <c r="F674" s="1">
        <f>IFERROR(__xludf.DUMMYFUNCTION("""COMPUTED_VALUE"""),214205.0)</f>
        <v>214205</v>
      </c>
    </row>
    <row r="675">
      <c r="A675" s="2">
        <f>IFERROR(__xludf.DUMMYFUNCTION("""COMPUTED_VALUE"""),45114.64583333333)</f>
        <v>45114.64583</v>
      </c>
      <c r="B675" s="1">
        <f>IFERROR(__xludf.DUMMYFUNCTION("""COMPUTED_VALUE"""),280000.0)</f>
        <v>280000</v>
      </c>
      <c r="C675" s="1">
        <f>IFERROR(__xludf.DUMMYFUNCTION("""COMPUTED_VALUE"""),289500.0)</f>
        <v>289500</v>
      </c>
      <c r="D675" s="1">
        <f>IFERROR(__xludf.DUMMYFUNCTION("""COMPUTED_VALUE"""),280000.0)</f>
        <v>280000</v>
      </c>
      <c r="E675" s="1">
        <f>IFERROR(__xludf.DUMMYFUNCTION("""COMPUTED_VALUE"""),286000.0)</f>
        <v>286000</v>
      </c>
      <c r="F675" s="1">
        <f>IFERROR(__xludf.DUMMYFUNCTION("""COMPUTED_VALUE"""),277604.0)</f>
        <v>277604</v>
      </c>
    </row>
    <row r="676">
      <c r="A676" s="2">
        <f>IFERROR(__xludf.DUMMYFUNCTION("""COMPUTED_VALUE"""),45117.64583333333)</f>
        <v>45117.64583</v>
      </c>
      <c r="B676" s="1">
        <f>IFERROR(__xludf.DUMMYFUNCTION("""COMPUTED_VALUE"""),286000.0)</f>
        <v>286000</v>
      </c>
      <c r="C676" s="1">
        <f>IFERROR(__xludf.DUMMYFUNCTION("""COMPUTED_VALUE"""),288000.0)</f>
        <v>288000</v>
      </c>
      <c r="D676" s="1">
        <f>IFERROR(__xludf.DUMMYFUNCTION("""COMPUTED_VALUE"""),264000.0)</f>
        <v>264000</v>
      </c>
      <c r="E676" s="1">
        <f>IFERROR(__xludf.DUMMYFUNCTION("""COMPUTED_VALUE"""),267000.0)</f>
        <v>267000</v>
      </c>
      <c r="F676" s="1">
        <f>IFERROR(__xludf.DUMMYFUNCTION("""COMPUTED_VALUE"""),564140.0)</f>
        <v>564140</v>
      </c>
    </row>
    <row r="677">
      <c r="A677" s="2">
        <f>IFERROR(__xludf.DUMMYFUNCTION("""COMPUTED_VALUE"""),45118.64583333333)</f>
        <v>45118.64583</v>
      </c>
      <c r="B677" s="1">
        <f>IFERROR(__xludf.DUMMYFUNCTION("""COMPUTED_VALUE"""),267000.0)</f>
        <v>267000</v>
      </c>
      <c r="C677" s="1">
        <f>IFERROR(__xludf.DUMMYFUNCTION("""COMPUTED_VALUE"""),273500.0)</f>
        <v>273500</v>
      </c>
      <c r="D677" s="1">
        <f>IFERROR(__xludf.DUMMYFUNCTION("""COMPUTED_VALUE"""),266500.0)</f>
        <v>266500</v>
      </c>
      <c r="E677" s="1">
        <f>IFERROR(__xludf.DUMMYFUNCTION("""COMPUTED_VALUE"""),270000.0)</f>
        <v>270000</v>
      </c>
      <c r="F677" s="1">
        <f>IFERROR(__xludf.DUMMYFUNCTION("""COMPUTED_VALUE"""),254572.0)</f>
        <v>254572</v>
      </c>
    </row>
    <row r="678">
      <c r="A678" s="2">
        <f>IFERROR(__xludf.DUMMYFUNCTION("""COMPUTED_VALUE"""),45119.64583333333)</f>
        <v>45119.64583</v>
      </c>
      <c r="B678" s="1">
        <f>IFERROR(__xludf.DUMMYFUNCTION("""COMPUTED_VALUE"""),272000.0)</f>
        <v>272000</v>
      </c>
      <c r="C678" s="1">
        <f>IFERROR(__xludf.DUMMYFUNCTION("""COMPUTED_VALUE"""),272500.0)</f>
        <v>272500</v>
      </c>
      <c r="D678" s="1">
        <f>IFERROR(__xludf.DUMMYFUNCTION("""COMPUTED_VALUE"""),261500.0)</f>
        <v>261500</v>
      </c>
      <c r="E678" s="1">
        <f>IFERROR(__xludf.DUMMYFUNCTION("""COMPUTED_VALUE"""),263000.0)</f>
        <v>263000</v>
      </c>
      <c r="F678" s="1">
        <f>IFERROR(__xludf.DUMMYFUNCTION("""COMPUTED_VALUE"""),302058.0)</f>
        <v>302058</v>
      </c>
    </row>
    <row r="679">
      <c r="A679" s="2">
        <f>IFERROR(__xludf.DUMMYFUNCTION("""COMPUTED_VALUE"""),45120.64583333333)</f>
        <v>45120.64583</v>
      </c>
      <c r="B679" s="1">
        <f>IFERROR(__xludf.DUMMYFUNCTION("""COMPUTED_VALUE"""),264500.0)</f>
        <v>264500</v>
      </c>
      <c r="C679" s="1">
        <f>IFERROR(__xludf.DUMMYFUNCTION("""COMPUTED_VALUE"""),264500.0)</f>
        <v>264500</v>
      </c>
      <c r="D679" s="1">
        <f>IFERROR(__xludf.DUMMYFUNCTION("""COMPUTED_VALUE"""),250500.0)</f>
        <v>250500</v>
      </c>
      <c r="E679" s="1">
        <f>IFERROR(__xludf.DUMMYFUNCTION("""COMPUTED_VALUE"""),259000.0)</f>
        <v>259000</v>
      </c>
      <c r="F679" s="1">
        <f>IFERROR(__xludf.DUMMYFUNCTION("""COMPUTED_VALUE"""),727720.0)</f>
        <v>727720</v>
      </c>
    </row>
    <row r="680">
      <c r="A680" s="2">
        <f>IFERROR(__xludf.DUMMYFUNCTION("""COMPUTED_VALUE"""),45121.64583333333)</f>
        <v>45121.64583</v>
      </c>
      <c r="B680" s="1">
        <f>IFERROR(__xludf.DUMMYFUNCTION("""COMPUTED_VALUE"""),261500.0)</f>
        <v>261500</v>
      </c>
      <c r="C680" s="1">
        <f>IFERROR(__xludf.DUMMYFUNCTION("""COMPUTED_VALUE"""),263500.0)</f>
        <v>263500</v>
      </c>
      <c r="D680" s="1">
        <f>IFERROR(__xludf.DUMMYFUNCTION("""COMPUTED_VALUE"""),254000.0)</f>
        <v>254000</v>
      </c>
      <c r="E680" s="1">
        <f>IFERROR(__xludf.DUMMYFUNCTION("""COMPUTED_VALUE"""),256500.0)</f>
        <v>256500</v>
      </c>
      <c r="F680" s="1">
        <f>IFERROR(__xludf.DUMMYFUNCTION("""COMPUTED_VALUE"""),285821.0)</f>
        <v>285821</v>
      </c>
    </row>
    <row r="681">
      <c r="A681" s="2">
        <f>IFERROR(__xludf.DUMMYFUNCTION("""COMPUTED_VALUE"""),45124.64583333333)</f>
        <v>45124.64583</v>
      </c>
      <c r="B681" s="1">
        <f>IFERROR(__xludf.DUMMYFUNCTION("""COMPUTED_VALUE"""),259500.0)</f>
        <v>259500</v>
      </c>
      <c r="C681" s="1">
        <f>IFERROR(__xludf.DUMMYFUNCTION("""COMPUTED_VALUE"""),270500.0)</f>
        <v>270500</v>
      </c>
      <c r="D681" s="1">
        <f>IFERROR(__xludf.DUMMYFUNCTION("""COMPUTED_VALUE"""),258500.0)</f>
        <v>258500</v>
      </c>
      <c r="E681" s="1">
        <f>IFERROR(__xludf.DUMMYFUNCTION("""COMPUTED_VALUE"""),264500.0)</f>
        <v>264500</v>
      </c>
      <c r="F681" s="1">
        <f>IFERROR(__xludf.DUMMYFUNCTION("""COMPUTED_VALUE"""),413339.0)</f>
        <v>413339</v>
      </c>
    </row>
    <row r="682">
      <c r="A682" s="2">
        <f>IFERROR(__xludf.DUMMYFUNCTION("""COMPUTED_VALUE"""),45125.64583333333)</f>
        <v>45125.64583</v>
      </c>
      <c r="B682" s="1">
        <f>IFERROR(__xludf.DUMMYFUNCTION("""COMPUTED_VALUE"""),268500.0)</f>
        <v>268500</v>
      </c>
      <c r="C682" s="1">
        <f>IFERROR(__xludf.DUMMYFUNCTION("""COMPUTED_VALUE"""),270000.0)</f>
        <v>270000</v>
      </c>
      <c r="D682" s="1">
        <f>IFERROR(__xludf.DUMMYFUNCTION("""COMPUTED_VALUE"""),263000.0)</f>
        <v>263000</v>
      </c>
      <c r="E682" s="1">
        <f>IFERROR(__xludf.DUMMYFUNCTION("""COMPUTED_VALUE"""),264500.0)</f>
        <v>264500</v>
      </c>
      <c r="F682" s="1">
        <f>IFERROR(__xludf.DUMMYFUNCTION("""COMPUTED_VALUE"""),221247.0)</f>
        <v>221247</v>
      </c>
    </row>
    <row r="683">
      <c r="A683" s="2">
        <f>IFERROR(__xludf.DUMMYFUNCTION("""COMPUTED_VALUE"""),45126.64583333333)</f>
        <v>45126.64583</v>
      </c>
      <c r="B683" s="1">
        <f>IFERROR(__xludf.DUMMYFUNCTION("""COMPUTED_VALUE"""),266500.0)</f>
        <v>266500</v>
      </c>
      <c r="C683" s="1">
        <f>IFERROR(__xludf.DUMMYFUNCTION("""COMPUTED_VALUE"""),266500.0)</f>
        <v>266500</v>
      </c>
      <c r="D683" s="1">
        <f>IFERROR(__xludf.DUMMYFUNCTION("""COMPUTED_VALUE"""),255000.0)</f>
        <v>255000</v>
      </c>
      <c r="E683" s="1">
        <f>IFERROR(__xludf.DUMMYFUNCTION("""COMPUTED_VALUE"""),263500.0)</f>
        <v>263500</v>
      </c>
      <c r="F683" s="1">
        <f>IFERROR(__xludf.DUMMYFUNCTION("""COMPUTED_VALUE"""),209078.0)</f>
        <v>209078</v>
      </c>
    </row>
    <row r="684">
      <c r="A684" s="2">
        <f>IFERROR(__xludf.DUMMYFUNCTION("""COMPUTED_VALUE"""),45127.64583333333)</f>
        <v>45127.64583</v>
      </c>
      <c r="B684" s="1">
        <f>IFERROR(__xludf.DUMMYFUNCTION("""COMPUTED_VALUE"""),264000.0)</f>
        <v>264000</v>
      </c>
      <c r="C684" s="1">
        <f>IFERROR(__xludf.DUMMYFUNCTION("""COMPUTED_VALUE"""),272500.0)</f>
        <v>272500</v>
      </c>
      <c r="D684" s="1">
        <f>IFERROR(__xludf.DUMMYFUNCTION("""COMPUTED_VALUE"""),260500.0)</f>
        <v>260500</v>
      </c>
      <c r="E684" s="1">
        <f>IFERROR(__xludf.DUMMYFUNCTION("""COMPUTED_VALUE"""),269000.0)</f>
        <v>269000</v>
      </c>
      <c r="F684" s="1">
        <f>IFERROR(__xludf.DUMMYFUNCTION("""COMPUTED_VALUE"""),250901.0)</f>
        <v>250901</v>
      </c>
    </row>
    <row r="685">
      <c r="A685" s="2">
        <f>IFERROR(__xludf.DUMMYFUNCTION("""COMPUTED_VALUE"""),45128.64583333333)</f>
        <v>45128.64583</v>
      </c>
      <c r="B685" s="1">
        <f>IFERROR(__xludf.DUMMYFUNCTION("""COMPUTED_VALUE"""),267500.0)</f>
        <v>267500</v>
      </c>
      <c r="C685" s="1">
        <f>IFERROR(__xludf.DUMMYFUNCTION("""COMPUTED_VALUE"""),268000.0)</f>
        <v>268000</v>
      </c>
      <c r="D685" s="1">
        <f>IFERROR(__xludf.DUMMYFUNCTION("""COMPUTED_VALUE"""),255000.0)</f>
        <v>255000</v>
      </c>
      <c r="E685" s="1">
        <f>IFERROR(__xludf.DUMMYFUNCTION("""COMPUTED_VALUE"""),256500.0)</f>
        <v>256500</v>
      </c>
      <c r="F685" s="1">
        <f>IFERROR(__xludf.DUMMYFUNCTION("""COMPUTED_VALUE"""),458757.0)</f>
        <v>458757</v>
      </c>
    </row>
    <row r="686">
      <c r="A686" s="2">
        <f>IFERROR(__xludf.DUMMYFUNCTION("""COMPUTED_VALUE"""),45131.64583333333)</f>
        <v>45131.64583</v>
      </c>
      <c r="B686" s="1">
        <f>IFERROR(__xludf.DUMMYFUNCTION("""COMPUTED_VALUE"""),256500.0)</f>
        <v>256500</v>
      </c>
      <c r="C686" s="1">
        <f>IFERROR(__xludf.DUMMYFUNCTION("""COMPUTED_VALUE"""),265000.0)</f>
        <v>265000</v>
      </c>
      <c r="D686" s="1">
        <f>IFERROR(__xludf.DUMMYFUNCTION("""COMPUTED_VALUE"""),256000.0)</f>
        <v>256000</v>
      </c>
      <c r="E686" s="1">
        <f>IFERROR(__xludf.DUMMYFUNCTION("""COMPUTED_VALUE"""),262000.0)</f>
        <v>262000</v>
      </c>
      <c r="F686" s="1">
        <f>IFERROR(__xludf.DUMMYFUNCTION("""COMPUTED_VALUE"""),311457.0)</f>
        <v>311457</v>
      </c>
    </row>
    <row r="687">
      <c r="A687" s="2">
        <f>IFERROR(__xludf.DUMMYFUNCTION("""COMPUTED_VALUE"""),45132.64583333333)</f>
        <v>45132.64583</v>
      </c>
      <c r="B687" s="1">
        <f>IFERROR(__xludf.DUMMYFUNCTION("""COMPUTED_VALUE"""),264000.0)</f>
        <v>264000</v>
      </c>
      <c r="C687" s="1">
        <f>IFERROR(__xludf.DUMMYFUNCTION("""COMPUTED_VALUE"""),278500.0)</f>
        <v>278500</v>
      </c>
      <c r="D687" s="1">
        <f>IFERROR(__xludf.DUMMYFUNCTION("""COMPUTED_VALUE"""),262000.0)</f>
        <v>262000</v>
      </c>
      <c r="E687" s="1">
        <f>IFERROR(__xludf.DUMMYFUNCTION("""COMPUTED_VALUE"""),271000.0)</f>
        <v>271000</v>
      </c>
      <c r="F687" s="1">
        <f>IFERROR(__xludf.DUMMYFUNCTION("""COMPUTED_VALUE"""),516976.0)</f>
        <v>516976</v>
      </c>
    </row>
    <row r="688">
      <c r="A688" s="2">
        <f>IFERROR(__xludf.DUMMYFUNCTION("""COMPUTED_VALUE"""),45133.64583333333)</f>
        <v>45133.64583</v>
      </c>
      <c r="B688" s="1">
        <f>IFERROR(__xludf.DUMMYFUNCTION("""COMPUTED_VALUE"""),274500.0)</f>
        <v>274500</v>
      </c>
      <c r="C688" s="1">
        <f>IFERROR(__xludf.DUMMYFUNCTION("""COMPUTED_VALUE"""),274500.0)</f>
        <v>274500</v>
      </c>
      <c r="D688" s="1">
        <f>IFERROR(__xludf.DUMMYFUNCTION("""COMPUTED_VALUE"""),257000.0)</f>
        <v>257000</v>
      </c>
      <c r="E688" s="1">
        <f>IFERROR(__xludf.DUMMYFUNCTION("""COMPUTED_VALUE"""),257000.0)</f>
        <v>257000</v>
      </c>
      <c r="F688" s="1">
        <f>IFERROR(__xludf.DUMMYFUNCTION("""COMPUTED_VALUE"""),403873.0)</f>
        <v>403873</v>
      </c>
    </row>
    <row r="689">
      <c r="A689" s="2">
        <f>IFERROR(__xludf.DUMMYFUNCTION("""COMPUTED_VALUE"""),45134.64583333333)</f>
        <v>45134.64583</v>
      </c>
      <c r="B689" s="1">
        <f>IFERROR(__xludf.DUMMYFUNCTION("""COMPUTED_VALUE"""),258000.0)</f>
        <v>258000</v>
      </c>
      <c r="C689" s="1">
        <f>IFERROR(__xludf.DUMMYFUNCTION("""COMPUTED_VALUE"""),266500.0)</f>
        <v>266500</v>
      </c>
      <c r="D689" s="1">
        <f>IFERROR(__xludf.DUMMYFUNCTION("""COMPUTED_VALUE"""),258000.0)</f>
        <v>258000</v>
      </c>
      <c r="E689" s="1">
        <f>IFERROR(__xludf.DUMMYFUNCTION("""COMPUTED_VALUE"""),261500.0)</f>
        <v>261500</v>
      </c>
      <c r="F689" s="1">
        <f>IFERROR(__xludf.DUMMYFUNCTION("""COMPUTED_VALUE"""),264353.0)</f>
        <v>264353</v>
      </c>
    </row>
    <row r="690">
      <c r="A690" s="2">
        <f>IFERROR(__xludf.DUMMYFUNCTION("""COMPUTED_VALUE"""),45135.64583333333)</f>
        <v>45135.64583</v>
      </c>
      <c r="B690" s="1">
        <f>IFERROR(__xludf.DUMMYFUNCTION("""COMPUTED_VALUE"""),259000.0)</f>
        <v>259000</v>
      </c>
      <c r="C690" s="1">
        <f>IFERROR(__xludf.DUMMYFUNCTION("""COMPUTED_VALUE"""),264500.0)</f>
        <v>264500</v>
      </c>
      <c r="D690" s="1">
        <f>IFERROR(__xludf.DUMMYFUNCTION("""COMPUTED_VALUE"""),254000.0)</f>
        <v>254000</v>
      </c>
      <c r="E690" s="1">
        <f>IFERROR(__xludf.DUMMYFUNCTION("""COMPUTED_VALUE"""),258500.0)</f>
        <v>258500</v>
      </c>
      <c r="F690" s="1">
        <f>IFERROR(__xludf.DUMMYFUNCTION("""COMPUTED_VALUE"""),183611.0)</f>
        <v>183611</v>
      </c>
    </row>
    <row r="691">
      <c r="A691" s="2">
        <f>IFERROR(__xludf.DUMMYFUNCTION("""COMPUTED_VALUE"""),45138.64583333333)</f>
        <v>45138.64583</v>
      </c>
      <c r="B691" s="1">
        <f>IFERROR(__xludf.DUMMYFUNCTION("""COMPUTED_VALUE"""),259500.0)</f>
        <v>259500</v>
      </c>
      <c r="C691" s="1">
        <f>IFERROR(__xludf.DUMMYFUNCTION("""COMPUTED_VALUE"""),264000.0)</f>
        <v>264000</v>
      </c>
      <c r="D691" s="1">
        <f>IFERROR(__xludf.DUMMYFUNCTION("""COMPUTED_VALUE"""),258000.0)</f>
        <v>258000</v>
      </c>
      <c r="E691" s="1">
        <f>IFERROR(__xludf.DUMMYFUNCTION("""COMPUTED_VALUE"""),262500.0)</f>
        <v>262500</v>
      </c>
      <c r="F691" s="1">
        <f>IFERROR(__xludf.DUMMYFUNCTION("""COMPUTED_VALUE"""),183430.0)</f>
        <v>183430</v>
      </c>
    </row>
    <row r="692">
      <c r="A692" s="2">
        <f>IFERROR(__xludf.DUMMYFUNCTION("""COMPUTED_VALUE"""),45139.64583333333)</f>
        <v>45139.64583</v>
      </c>
      <c r="B692" s="1">
        <f>IFERROR(__xludf.DUMMYFUNCTION("""COMPUTED_VALUE"""),261000.0)</f>
        <v>261000</v>
      </c>
      <c r="C692" s="1">
        <f>IFERROR(__xludf.DUMMYFUNCTION("""COMPUTED_VALUE"""),261500.0)</f>
        <v>261500</v>
      </c>
      <c r="D692" s="1">
        <f>IFERROR(__xludf.DUMMYFUNCTION("""COMPUTED_VALUE"""),250500.0)</f>
        <v>250500</v>
      </c>
      <c r="E692" s="1">
        <f>IFERROR(__xludf.DUMMYFUNCTION("""COMPUTED_VALUE"""),254000.0)</f>
        <v>254000</v>
      </c>
      <c r="F692" s="1">
        <f>IFERROR(__xludf.DUMMYFUNCTION("""COMPUTED_VALUE"""),379829.0)</f>
        <v>379829</v>
      </c>
    </row>
    <row r="693">
      <c r="A693" s="2">
        <f>IFERROR(__xludf.DUMMYFUNCTION("""COMPUTED_VALUE"""),45140.64583333333)</f>
        <v>45140.64583</v>
      </c>
      <c r="B693" s="1">
        <f>IFERROR(__xludf.DUMMYFUNCTION("""COMPUTED_VALUE"""),251500.0)</f>
        <v>251500</v>
      </c>
      <c r="C693" s="1">
        <f>IFERROR(__xludf.DUMMYFUNCTION("""COMPUTED_VALUE"""),258500.0)</f>
        <v>258500</v>
      </c>
      <c r="D693" s="1">
        <f>IFERROR(__xludf.DUMMYFUNCTION("""COMPUTED_VALUE"""),248000.0)</f>
        <v>248000</v>
      </c>
      <c r="E693" s="1">
        <f>IFERROR(__xludf.DUMMYFUNCTION("""COMPUTED_VALUE"""),252000.0)</f>
        <v>252000</v>
      </c>
      <c r="F693" s="1">
        <f>IFERROR(__xludf.DUMMYFUNCTION("""COMPUTED_VALUE"""),243418.0)</f>
        <v>243418</v>
      </c>
    </row>
    <row r="694">
      <c r="A694" s="2">
        <f>IFERROR(__xludf.DUMMYFUNCTION("""COMPUTED_VALUE"""),45141.64583333333)</f>
        <v>45141.64583</v>
      </c>
      <c r="B694" s="1">
        <f>IFERROR(__xludf.DUMMYFUNCTION("""COMPUTED_VALUE"""),253500.0)</f>
        <v>253500</v>
      </c>
      <c r="C694" s="1">
        <f>IFERROR(__xludf.DUMMYFUNCTION("""COMPUTED_VALUE"""),256500.0)</f>
        <v>256500</v>
      </c>
      <c r="D694" s="1">
        <f>IFERROR(__xludf.DUMMYFUNCTION("""COMPUTED_VALUE"""),246000.0)</f>
        <v>246000</v>
      </c>
      <c r="E694" s="1">
        <f>IFERROR(__xludf.DUMMYFUNCTION("""COMPUTED_VALUE"""),248000.0)</f>
        <v>248000</v>
      </c>
      <c r="F694" s="1">
        <f>IFERROR(__xludf.DUMMYFUNCTION("""COMPUTED_VALUE"""),222403.0)</f>
        <v>222403</v>
      </c>
    </row>
    <row r="695">
      <c r="A695" s="2">
        <f>IFERROR(__xludf.DUMMYFUNCTION("""COMPUTED_VALUE"""),45142.64583333333)</f>
        <v>45142.64583</v>
      </c>
      <c r="B695" s="1">
        <f>IFERROR(__xludf.DUMMYFUNCTION("""COMPUTED_VALUE"""),249000.0)</f>
        <v>249000</v>
      </c>
      <c r="C695" s="1">
        <f>IFERROR(__xludf.DUMMYFUNCTION("""COMPUTED_VALUE"""),272000.0)</f>
        <v>272000</v>
      </c>
      <c r="D695" s="1">
        <f>IFERROR(__xludf.DUMMYFUNCTION("""COMPUTED_VALUE"""),249000.0)</f>
        <v>249000</v>
      </c>
      <c r="E695" s="1">
        <f>IFERROR(__xludf.DUMMYFUNCTION("""COMPUTED_VALUE"""),272000.0)</f>
        <v>272000</v>
      </c>
      <c r="F695" s="1">
        <f>IFERROR(__xludf.DUMMYFUNCTION("""COMPUTED_VALUE"""),634142.0)</f>
        <v>634142</v>
      </c>
    </row>
    <row r="696">
      <c r="A696" s="2">
        <f>IFERROR(__xludf.DUMMYFUNCTION("""COMPUTED_VALUE"""),45145.64583333333)</f>
        <v>45145.64583</v>
      </c>
      <c r="B696" s="1">
        <f>IFERROR(__xludf.DUMMYFUNCTION("""COMPUTED_VALUE"""),268000.0)</f>
        <v>268000</v>
      </c>
      <c r="C696" s="1">
        <f>IFERROR(__xludf.DUMMYFUNCTION("""COMPUTED_VALUE"""),277500.0)</f>
        <v>277500</v>
      </c>
      <c r="D696" s="1">
        <f>IFERROR(__xludf.DUMMYFUNCTION("""COMPUTED_VALUE"""),267500.0)</f>
        <v>267500</v>
      </c>
      <c r="E696" s="1">
        <f>IFERROR(__xludf.DUMMYFUNCTION("""COMPUTED_VALUE"""),274500.0)</f>
        <v>274500</v>
      </c>
      <c r="F696" s="1">
        <f>IFERROR(__xludf.DUMMYFUNCTION("""COMPUTED_VALUE"""),343927.0)</f>
        <v>343927</v>
      </c>
    </row>
    <row r="697">
      <c r="A697" s="2">
        <f>IFERROR(__xludf.DUMMYFUNCTION("""COMPUTED_VALUE"""),45146.64583333333)</f>
        <v>45146.64583</v>
      </c>
      <c r="B697" s="1">
        <f>IFERROR(__xludf.DUMMYFUNCTION("""COMPUTED_VALUE"""),277500.0)</f>
        <v>277500</v>
      </c>
      <c r="C697" s="1">
        <f>IFERROR(__xludf.DUMMYFUNCTION("""COMPUTED_VALUE"""),290500.0)</f>
        <v>290500</v>
      </c>
      <c r="D697" s="1">
        <f>IFERROR(__xludf.DUMMYFUNCTION("""COMPUTED_VALUE"""),259000.0)</f>
        <v>259000</v>
      </c>
      <c r="E697" s="1">
        <f>IFERROR(__xludf.DUMMYFUNCTION("""COMPUTED_VALUE"""),272000.0)</f>
        <v>272000</v>
      </c>
      <c r="F697" s="1">
        <f>IFERROR(__xludf.DUMMYFUNCTION("""COMPUTED_VALUE"""),1056691.0)</f>
        <v>1056691</v>
      </c>
    </row>
    <row r="698">
      <c r="A698" s="2">
        <f>IFERROR(__xludf.DUMMYFUNCTION("""COMPUTED_VALUE"""),45147.64583333333)</f>
        <v>45147.64583</v>
      </c>
      <c r="B698" s="1">
        <f>IFERROR(__xludf.DUMMYFUNCTION("""COMPUTED_VALUE"""),266000.0)</f>
        <v>266000</v>
      </c>
      <c r="C698" s="1">
        <f>IFERROR(__xludf.DUMMYFUNCTION("""COMPUTED_VALUE"""),266500.0)</f>
        <v>266500</v>
      </c>
      <c r="D698" s="1">
        <f>IFERROR(__xludf.DUMMYFUNCTION("""COMPUTED_VALUE"""),254000.0)</f>
        <v>254000</v>
      </c>
      <c r="E698" s="1">
        <f>IFERROR(__xludf.DUMMYFUNCTION("""COMPUTED_VALUE"""),259500.0)</f>
        <v>259500</v>
      </c>
      <c r="F698" s="1">
        <f>IFERROR(__xludf.DUMMYFUNCTION("""COMPUTED_VALUE"""),546016.0)</f>
        <v>546016</v>
      </c>
    </row>
    <row r="699">
      <c r="A699" s="2">
        <f>IFERROR(__xludf.DUMMYFUNCTION("""COMPUTED_VALUE"""),45148.64583333333)</f>
        <v>45148.64583</v>
      </c>
      <c r="B699" s="1">
        <f>IFERROR(__xludf.DUMMYFUNCTION("""COMPUTED_VALUE"""),260500.0)</f>
        <v>260500</v>
      </c>
      <c r="C699" s="1">
        <f>IFERROR(__xludf.DUMMYFUNCTION("""COMPUTED_VALUE"""),263500.0)</f>
        <v>263500</v>
      </c>
      <c r="D699" s="1">
        <f>IFERROR(__xludf.DUMMYFUNCTION("""COMPUTED_VALUE"""),252500.0)</f>
        <v>252500</v>
      </c>
      <c r="E699" s="1">
        <f>IFERROR(__xludf.DUMMYFUNCTION("""COMPUTED_VALUE"""),256500.0)</f>
        <v>256500</v>
      </c>
      <c r="F699" s="1">
        <f>IFERROR(__xludf.DUMMYFUNCTION("""COMPUTED_VALUE"""),398236.0)</f>
        <v>398236</v>
      </c>
    </row>
    <row r="700">
      <c r="A700" s="2">
        <f>IFERROR(__xludf.DUMMYFUNCTION("""COMPUTED_VALUE"""),45149.64583333333)</f>
        <v>45149.64583</v>
      </c>
      <c r="B700" s="1">
        <f>IFERROR(__xludf.DUMMYFUNCTION("""COMPUTED_VALUE"""),256500.0)</f>
        <v>256500</v>
      </c>
      <c r="C700" s="1">
        <f>IFERROR(__xludf.DUMMYFUNCTION("""COMPUTED_VALUE"""),257500.0)</f>
        <v>257500</v>
      </c>
      <c r="D700" s="1">
        <f>IFERROR(__xludf.DUMMYFUNCTION("""COMPUTED_VALUE"""),251000.0)</f>
        <v>251000</v>
      </c>
      <c r="E700" s="1">
        <f>IFERROR(__xludf.DUMMYFUNCTION("""COMPUTED_VALUE"""),255000.0)</f>
        <v>255000</v>
      </c>
      <c r="F700" s="1">
        <f>IFERROR(__xludf.DUMMYFUNCTION("""COMPUTED_VALUE"""),211734.0)</f>
        <v>211734</v>
      </c>
    </row>
    <row r="701">
      <c r="A701" s="2">
        <f>IFERROR(__xludf.DUMMYFUNCTION("""COMPUTED_VALUE"""),45152.64583333333)</f>
        <v>45152.64583</v>
      </c>
      <c r="B701" s="1">
        <f>IFERROR(__xludf.DUMMYFUNCTION("""COMPUTED_VALUE"""),250000.0)</f>
        <v>250000</v>
      </c>
      <c r="C701" s="1">
        <f>IFERROR(__xludf.DUMMYFUNCTION("""COMPUTED_VALUE"""),255000.0)</f>
        <v>255000</v>
      </c>
      <c r="D701" s="1">
        <f>IFERROR(__xludf.DUMMYFUNCTION("""COMPUTED_VALUE"""),249000.0)</f>
        <v>249000</v>
      </c>
      <c r="E701" s="1">
        <f>IFERROR(__xludf.DUMMYFUNCTION("""COMPUTED_VALUE"""),252000.0)</f>
        <v>252000</v>
      </c>
      <c r="F701" s="1">
        <f>IFERROR(__xludf.DUMMYFUNCTION("""COMPUTED_VALUE"""),203072.0)</f>
        <v>203072</v>
      </c>
    </row>
    <row r="702">
      <c r="A702" s="2">
        <f>IFERROR(__xludf.DUMMYFUNCTION("""COMPUTED_VALUE"""),45154.64583333333)</f>
        <v>45154.64583</v>
      </c>
      <c r="B702" s="1">
        <f>IFERROR(__xludf.DUMMYFUNCTION("""COMPUTED_VALUE"""),251500.0)</f>
        <v>251500</v>
      </c>
      <c r="C702" s="1">
        <f>IFERROR(__xludf.DUMMYFUNCTION("""COMPUTED_VALUE"""),253000.0)</f>
        <v>253000</v>
      </c>
      <c r="D702" s="1">
        <f>IFERROR(__xludf.DUMMYFUNCTION("""COMPUTED_VALUE"""),241000.0)</f>
        <v>241000</v>
      </c>
      <c r="E702" s="1">
        <f>IFERROR(__xludf.DUMMYFUNCTION("""COMPUTED_VALUE"""),241000.0)</f>
        <v>241000</v>
      </c>
      <c r="F702" s="1">
        <f>IFERROR(__xludf.DUMMYFUNCTION("""COMPUTED_VALUE"""),303977.0)</f>
        <v>303977</v>
      </c>
    </row>
    <row r="703">
      <c r="A703" s="2">
        <f>IFERROR(__xludf.DUMMYFUNCTION("""COMPUTED_VALUE"""),45155.64583333333)</f>
        <v>45155.64583</v>
      </c>
      <c r="B703" s="1">
        <f>IFERROR(__xludf.DUMMYFUNCTION("""COMPUTED_VALUE"""),240500.0)</f>
        <v>240500</v>
      </c>
      <c r="C703" s="1">
        <f>IFERROR(__xludf.DUMMYFUNCTION("""COMPUTED_VALUE"""),243000.0)</f>
        <v>243000</v>
      </c>
      <c r="D703" s="1">
        <f>IFERROR(__xludf.DUMMYFUNCTION("""COMPUTED_VALUE"""),233000.0)</f>
        <v>233000</v>
      </c>
      <c r="E703" s="1">
        <f>IFERROR(__xludf.DUMMYFUNCTION("""COMPUTED_VALUE"""),239500.0)</f>
        <v>239500</v>
      </c>
      <c r="F703" s="1">
        <f>IFERROR(__xludf.DUMMYFUNCTION("""COMPUTED_VALUE"""),262180.0)</f>
        <v>262180</v>
      </c>
    </row>
    <row r="704">
      <c r="A704" s="2">
        <f>IFERROR(__xludf.DUMMYFUNCTION("""COMPUTED_VALUE"""),45156.64583333333)</f>
        <v>45156.64583</v>
      </c>
      <c r="B704" s="1">
        <f>IFERROR(__xludf.DUMMYFUNCTION("""COMPUTED_VALUE"""),236500.0)</f>
        <v>236500</v>
      </c>
      <c r="C704" s="1">
        <f>IFERROR(__xludf.DUMMYFUNCTION("""COMPUTED_VALUE"""),241500.0)</f>
        <v>241500</v>
      </c>
      <c r="D704" s="1">
        <f>IFERROR(__xludf.DUMMYFUNCTION("""COMPUTED_VALUE"""),235500.0)</f>
        <v>235500</v>
      </c>
      <c r="E704" s="1">
        <f>IFERROR(__xludf.DUMMYFUNCTION("""COMPUTED_VALUE"""),236500.0)</f>
        <v>236500</v>
      </c>
      <c r="F704" s="1">
        <f>IFERROR(__xludf.DUMMYFUNCTION("""COMPUTED_VALUE"""),180055.0)</f>
        <v>180055</v>
      </c>
    </row>
    <row r="705">
      <c r="A705" s="2">
        <f>IFERROR(__xludf.DUMMYFUNCTION("""COMPUTED_VALUE"""),45159.64583333333)</f>
        <v>45159.64583</v>
      </c>
      <c r="B705" s="1">
        <f>IFERROR(__xludf.DUMMYFUNCTION("""COMPUTED_VALUE"""),236500.0)</f>
        <v>236500</v>
      </c>
      <c r="C705" s="1">
        <f>IFERROR(__xludf.DUMMYFUNCTION("""COMPUTED_VALUE"""),241500.0)</f>
        <v>241500</v>
      </c>
      <c r="D705" s="1">
        <f>IFERROR(__xludf.DUMMYFUNCTION("""COMPUTED_VALUE"""),236500.0)</f>
        <v>236500</v>
      </c>
      <c r="E705" s="1">
        <f>IFERROR(__xludf.DUMMYFUNCTION("""COMPUTED_VALUE"""),238500.0)</f>
        <v>238500</v>
      </c>
      <c r="F705" s="1">
        <f>IFERROR(__xludf.DUMMYFUNCTION("""COMPUTED_VALUE"""),141955.0)</f>
        <v>141955</v>
      </c>
    </row>
    <row r="706">
      <c r="A706" s="2">
        <f>IFERROR(__xludf.DUMMYFUNCTION("""COMPUTED_VALUE"""),45160.64583333333)</f>
        <v>45160.64583</v>
      </c>
      <c r="B706" s="1">
        <f>IFERROR(__xludf.DUMMYFUNCTION("""COMPUTED_VALUE"""),240000.0)</f>
        <v>240000</v>
      </c>
      <c r="C706" s="1">
        <f>IFERROR(__xludf.DUMMYFUNCTION("""COMPUTED_VALUE"""),240500.0)</f>
        <v>240500</v>
      </c>
      <c r="D706" s="1">
        <f>IFERROR(__xludf.DUMMYFUNCTION("""COMPUTED_VALUE"""),236000.0)</f>
        <v>236000</v>
      </c>
      <c r="E706" s="1">
        <f>IFERROR(__xludf.DUMMYFUNCTION("""COMPUTED_VALUE"""),236000.0)</f>
        <v>236000</v>
      </c>
      <c r="F706" s="1">
        <f>IFERROR(__xludf.DUMMYFUNCTION("""COMPUTED_VALUE"""),143326.0)</f>
        <v>143326</v>
      </c>
    </row>
    <row r="707">
      <c r="A707" s="2">
        <f>IFERROR(__xludf.DUMMYFUNCTION("""COMPUTED_VALUE"""),45161.64583333333)</f>
        <v>45161.64583</v>
      </c>
      <c r="B707" s="1">
        <f>IFERROR(__xludf.DUMMYFUNCTION("""COMPUTED_VALUE"""),240500.0)</f>
        <v>240500</v>
      </c>
      <c r="C707" s="1">
        <f>IFERROR(__xludf.DUMMYFUNCTION("""COMPUTED_VALUE"""),244000.0)</f>
        <v>244000</v>
      </c>
      <c r="D707" s="1">
        <f>IFERROR(__xludf.DUMMYFUNCTION("""COMPUTED_VALUE"""),232500.0)</f>
        <v>232500</v>
      </c>
      <c r="E707" s="1">
        <f>IFERROR(__xludf.DUMMYFUNCTION("""COMPUTED_VALUE"""),234000.0)</f>
        <v>234000</v>
      </c>
      <c r="F707" s="1">
        <f>IFERROR(__xludf.DUMMYFUNCTION("""COMPUTED_VALUE"""),190278.0)</f>
        <v>190278</v>
      </c>
    </row>
    <row r="708">
      <c r="A708" s="2">
        <f>IFERROR(__xludf.DUMMYFUNCTION("""COMPUTED_VALUE"""),45162.64583333333)</f>
        <v>45162.64583</v>
      </c>
      <c r="B708" s="1">
        <f>IFERROR(__xludf.DUMMYFUNCTION("""COMPUTED_VALUE"""),232500.0)</f>
        <v>232500</v>
      </c>
      <c r="C708" s="1">
        <f>IFERROR(__xludf.DUMMYFUNCTION("""COMPUTED_VALUE"""),236000.0)</f>
        <v>236000</v>
      </c>
      <c r="D708" s="1">
        <f>IFERROR(__xludf.DUMMYFUNCTION("""COMPUTED_VALUE"""),231500.0)</f>
        <v>231500</v>
      </c>
      <c r="E708" s="1">
        <f>IFERROR(__xludf.DUMMYFUNCTION("""COMPUTED_VALUE"""),232500.0)</f>
        <v>232500</v>
      </c>
      <c r="F708" s="1">
        <f>IFERROR(__xludf.DUMMYFUNCTION("""COMPUTED_VALUE"""),159208.0)</f>
        <v>159208</v>
      </c>
    </row>
    <row r="709">
      <c r="A709" s="2">
        <f>IFERROR(__xludf.DUMMYFUNCTION("""COMPUTED_VALUE"""),45163.64583333333)</f>
        <v>45163.64583</v>
      </c>
      <c r="B709" s="1">
        <f>IFERROR(__xludf.DUMMYFUNCTION("""COMPUTED_VALUE"""),229500.0)</f>
        <v>229500</v>
      </c>
      <c r="C709" s="1">
        <f>IFERROR(__xludf.DUMMYFUNCTION("""COMPUTED_VALUE"""),238500.0)</f>
        <v>238500</v>
      </c>
      <c r="D709" s="1">
        <f>IFERROR(__xludf.DUMMYFUNCTION("""COMPUTED_VALUE"""),229000.0)</f>
        <v>229000</v>
      </c>
      <c r="E709" s="1">
        <f>IFERROR(__xludf.DUMMYFUNCTION("""COMPUTED_VALUE"""),237000.0)</f>
        <v>237000</v>
      </c>
      <c r="F709" s="1">
        <f>IFERROR(__xludf.DUMMYFUNCTION("""COMPUTED_VALUE"""),144973.0)</f>
        <v>144973</v>
      </c>
    </row>
    <row r="710">
      <c r="A710" s="2">
        <f>IFERROR(__xludf.DUMMYFUNCTION("""COMPUTED_VALUE"""),45166.64583333333)</f>
        <v>45166.64583</v>
      </c>
      <c r="B710" s="1">
        <f>IFERROR(__xludf.DUMMYFUNCTION("""COMPUTED_VALUE"""),237000.0)</f>
        <v>237000</v>
      </c>
      <c r="C710" s="1">
        <f>IFERROR(__xludf.DUMMYFUNCTION("""COMPUTED_VALUE"""),245000.0)</f>
        <v>245000</v>
      </c>
      <c r="D710" s="1">
        <f>IFERROR(__xludf.DUMMYFUNCTION("""COMPUTED_VALUE"""),234500.0)</f>
        <v>234500</v>
      </c>
      <c r="E710" s="1">
        <f>IFERROR(__xludf.DUMMYFUNCTION("""COMPUTED_VALUE"""),244500.0)</f>
        <v>244500</v>
      </c>
      <c r="F710" s="1">
        <f>IFERROR(__xludf.DUMMYFUNCTION("""COMPUTED_VALUE"""),158483.0)</f>
        <v>158483</v>
      </c>
    </row>
    <row r="711">
      <c r="A711" s="2">
        <f>IFERROR(__xludf.DUMMYFUNCTION("""COMPUTED_VALUE"""),45167.64583333333)</f>
        <v>45167.64583</v>
      </c>
      <c r="B711" s="1">
        <f>IFERROR(__xludf.DUMMYFUNCTION("""COMPUTED_VALUE"""),247000.0)</f>
        <v>247000</v>
      </c>
      <c r="C711" s="1">
        <f>IFERROR(__xludf.DUMMYFUNCTION("""COMPUTED_VALUE"""),251500.0)</f>
        <v>251500</v>
      </c>
      <c r="D711" s="1">
        <f>IFERROR(__xludf.DUMMYFUNCTION("""COMPUTED_VALUE"""),240000.0)</f>
        <v>240000</v>
      </c>
      <c r="E711" s="1">
        <f>IFERROR(__xludf.DUMMYFUNCTION("""COMPUTED_VALUE"""),251000.0)</f>
        <v>251000</v>
      </c>
      <c r="F711" s="1">
        <f>IFERROR(__xludf.DUMMYFUNCTION("""COMPUTED_VALUE"""),226439.0)</f>
        <v>226439</v>
      </c>
    </row>
    <row r="712">
      <c r="A712" s="2">
        <f>IFERROR(__xludf.DUMMYFUNCTION("""COMPUTED_VALUE"""),45168.64583333333)</f>
        <v>45168.64583</v>
      </c>
      <c r="B712" s="1">
        <f>IFERROR(__xludf.DUMMYFUNCTION("""COMPUTED_VALUE"""),252000.0)</f>
        <v>252000</v>
      </c>
      <c r="C712" s="1">
        <f>IFERROR(__xludf.DUMMYFUNCTION("""COMPUTED_VALUE"""),253500.0)</f>
        <v>253500</v>
      </c>
      <c r="D712" s="1">
        <f>IFERROR(__xludf.DUMMYFUNCTION("""COMPUTED_VALUE"""),245500.0)</f>
        <v>245500</v>
      </c>
      <c r="E712" s="1">
        <f>IFERROR(__xludf.DUMMYFUNCTION("""COMPUTED_VALUE"""),245500.0)</f>
        <v>245500</v>
      </c>
      <c r="F712" s="1">
        <f>IFERROR(__xludf.DUMMYFUNCTION("""COMPUTED_VALUE"""),172686.0)</f>
        <v>172686</v>
      </c>
    </row>
    <row r="713">
      <c r="A713" s="2">
        <f>IFERROR(__xludf.DUMMYFUNCTION("""COMPUTED_VALUE"""),45169.64583333333)</f>
        <v>45169.64583</v>
      </c>
      <c r="B713" s="1">
        <f>IFERROR(__xludf.DUMMYFUNCTION("""COMPUTED_VALUE"""),246000.0)</f>
        <v>246000</v>
      </c>
      <c r="C713" s="1">
        <f>IFERROR(__xludf.DUMMYFUNCTION("""COMPUTED_VALUE"""),254500.0)</f>
        <v>254500</v>
      </c>
      <c r="D713" s="1">
        <f>IFERROR(__xludf.DUMMYFUNCTION("""COMPUTED_VALUE"""),245500.0)</f>
        <v>245500</v>
      </c>
      <c r="E713" s="1">
        <f>IFERROR(__xludf.DUMMYFUNCTION("""COMPUTED_VALUE"""),252500.0)</f>
        <v>252500</v>
      </c>
      <c r="F713" s="1">
        <f>IFERROR(__xludf.DUMMYFUNCTION("""COMPUTED_VALUE"""),240370.0)</f>
        <v>240370</v>
      </c>
    </row>
    <row r="714">
      <c r="A714" s="2">
        <f>IFERROR(__xludf.DUMMYFUNCTION("""COMPUTED_VALUE"""),45170.64583333333)</f>
        <v>45170.64583</v>
      </c>
      <c r="B714" s="1">
        <f>IFERROR(__xludf.DUMMYFUNCTION("""COMPUTED_VALUE"""),252000.0)</f>
        <v>252000</v>
      </c>
      <c r="C714" s="1">
        <f>IFERROR(__xludf.DUMMYFUNCTION("""COMPUTED_VALUE"""),255000.0)</f>
        <v>255000</v>
      </c>
      <c r="D714" s="1">
        <f>IFERROR(__xludf.DUMMYFUNCTION("""COMPUTED_VALUE"""),249000.0)</f>
        <v>249000</v>
      </c>
      <c r="E714" s="1">
        <f>IFERROR(__xludf.DUMMYFUNCTION("""COMPUTED_VALUE"""),249000.0)</f>
        <v>249000</v>
      </c>
      <c r="F714" s="1">
        <f>IFERROR(__xludf.DUMMYFUNCTION("""COMPUTED_VALUE"""),167391.0)</f>
        <v>167391</v>
      </c>
    </row>
    <row r="715">
      <c r="A715" s="2">
        <f>IFERROR(__xludf.DUMMYFUNCTION("""COMPUTED_VALUE"""),45173.64583333333)</f>
        <v>45173.64583</v>
      </c>
      <c r="B715" s="1">
        <f>IFERROR(__xludf.DUMMYFUNCTION("""COMPUTED_VALUE"""),249000.0)</f>
        <v>249000</v>
      </c>
      <c r="C715" s="1">
        <f>IFERROR(__xludf.DUMMYFUNCTION("""COMPUTED_VALUE"""),255000.0)</f>
        <v>255000</v>
      </c>
      <c r="D715" s="1">
        <f>IFERROR(__xludf.DUMMYFUNCTION("""COMPUTED_VALUE"""),245000.0)</f>
        <v>245000</v>
      </c>
      <c r="E715" s="1">
        <f>IFERROR(__xludf.DUMMYFUNCTION("""COMPUTED_VALUE"""),250500.0)</f>
        <v>250500</v>
      </c>
      <c r="F715" s="1">
        <f>IFERROR(__xludf.DUMMYFUNCTION("""COMPUTED_VALUE"""),109059.0)</f>
        <v>109059</v>
      </c>
    </row>
    <row r="716">
      <c r="A716" s="2">
        <f>IFERROR(__xludf.DUMMYFUNCTION("""COMPUTED_VALUE"""),45174.64583333333)</f>
        <v>45174.64583</v>
      </c>
      <c r="B716" s="1">
        <f>IFERROR(__xludf.DUMMYFUNCTION("""COMPUTED_VALUE"""),251000.0)</f>
        <v>251000</v>
      </c>
      <c r="C716" s="1">
        <f>IFERROR(__xludf.DUMMYFUNCTION("""COMPUTED_VALUE"""),252500.0)</f>
        <v>252500</v>
      </c>
      <c r="D716" s="1">
        <f>IFERROR(__xludf.DUMMYFUNCTION("""COMPUTED_VALUE"""),248000.0)</f>
        <v>248000</v>
      </c>
      <c r="E716" s="1">
        <f>IFERROR(__xludf.DUMMYFUNCTION("""COMPUTED_VALUE"""),251000.0)</f>
        <v>251000</v>
      </c>
      <c r="F716" s="1">
        <f>IFERROR(__xludf.DUMMYFUNCTION("""COMPUTED_VALUE"""),84174.0)</f>
        <v>84174</v>
      </c>
    </row>
    <row r="717">
      <c r="A717" s="2">
        <f>IFERROR(__xludf.DUMMYFUNCTION("""COMPUTED_VALUE"""),45175.64583333333)</f>
        <v>45175.64583</v>
      </c>
      <c r="B717" s="1">
        <f>IFERROR(__xludf.DUMMYFUNCTION("""COMPUTED_VALUE"""),251000.0)</f>
        <v>251000</v>
      </c>
      <c r="C717" s="1">
        <f>IFERROR(__xludf.DUMMYFUNCTION("""COMPUTED_VALUE"""),252500.0)</f>
        <v>252500</v>
      </c>
      <c r="D717" s="1">
        <f>IFERROR(__xludf.DUMMYFUNCTION("""COMPUTED_VALUE"""),247000.0)</f>
        <v>247000</v>
      </c>
      <c r="E717" s="1">
        <f>IFERROR(__xludf.DUMMYFUNCTION("""COMPUTED_VALUE"""),249500.0)</f>
        <v>249500</v>
      </c>
      <c r="F717" s="1">
        <f>IFERROR(__xludf.DUMMYFUNCTION("""COMPUTED_VALUE"""),78857.0)</f>
        <v>78857</v>
      </c>
    </row>
    <row r="718">
      <c r="A718" s="2">
        <f>IFERROR(__xludf.DUMMYFUNCTION("""COMPUTED_VALUE"""),45176.64583333333)</f>
        <v>45176.64583</v>
      </c>
      <c r="B718" s="1">
        <f>IFERROR(__xludf.DUMMYFUNCTION("""COMPUTED_VALUE"""),247000.0)</f>
        <v>247000</v>
      </c>
      <c r="C718" s="1">
        <f>IFERROR(__xludf.DUMMYFUNCTION("""COMPUTED_VALUE"""),252000.0)</f>
        <v>252000</v>
      </c>
      <c r="D718" s="1">
        <f>IFERROR(__xludf.DUMMYFUNCTION("""COMPUTED_VALUE"""),243000.0)</f>
        <v>243000</v>
      </c>
      <c r="E718" s="1">
        <f>IFERROR(__xludf.DUMMYFUNCTION("""COMPUTED_VALUE"""),245500.0)</f>
        <v>245500</v>
      </c>
      <c r="F718" s="1">
        <f>IFERROR(__xludf.DUMMYFUNCTION("""COMPUTED_VALUE"""),130515.0)</f>
        <v>130515</v>
      </c>
    </row>
    <row r="719">
      <c r="A719" s="2">
        <f>IFERROR(__xludf.DUMMYFUNCTION("""COMPUTED_VALUE"""),45177.64583333333)</f>
        <v>45177.64583</v>
      </c>
      <c r="B719" s="1">
        <f>IFERROR(__xludf.DUMMYFUNCTION("""COMPUTED_VALUE"""),245500.0)</f>
        <v>245500</v>
      </c>
      <c r="C719" s="1">
        <f>IFERROR(__xludf.DUMMYFUNCTION("""COMPUTED_VALUE"""),248000.0)</f>
        <v>248000</v>
      </c>
      <c r="D719" s="1">
        <f>IFERROR(__xludf.DUMMYFUNCTION("""COMPUTED_VALUE"""),241000.0)</f>
        <v>241000</v>
      </c>
      <c r="E719" s="1">
        <f>IFERROR(__xludf.DUMMYFUNCTION("""COMPUTED_VALUE"""),245500.0)</f>
        <v>245500</v>
      </c>
      <c r="F719" s="1">
        <f>IFERROR(__xludf.DUMMYFUNCTION("""COMPUTED_VALUE"""),135475.0)</f>
        <v>135475</v>
      </c>
    </row>
    <row r="720">
      <c r="A720" s="2">
        <f>IFERROR(__xludf.DUMMYFUNCTION("""COMPUTED_VALUE"""),45180.64583333333)</f>
        <v>45180.64583</v>
      </c>
      <c r="B720" s="1">
        <f>IFERROR(__xludf.DUMMYFUNCTION("""COMPUTED_VALUE"""),244500.0)</f>
        <v>244500</v>
      </c>
      <c r="C720" s="1">
        <f>IFERROR(__xludf.DUMMYFUNCTION("""COMPUTED_VALUE"""),246000.0)</f>
        <v>246000</v>
      </c>
      <c r="D720" s="1">
        <f>IFERROR(__xludf.DUMMYFUNCTION("""COMPUTED_VALUE"""),238500.0)</f>
        <v>238500</v>
      </c>
      <c r="E720" s="1">
        <f>IFERROR(__xludf.DUMMYFUNCTION("""COMPUTED_VALUE"""),244500.0)</f>
        <v>244500</v>
      </c>
      <c r="F720" s="1">
        <f>IFERROR(__xludf.DUMMYFUNCTION("""COMPUTED_VALUE"""),124617.0)</f>
        <v>124617</v>
      </c>
    </row>
    <row r="721">
      <c r="A721" s="2">
        <f>IFERROR(__xludf.DUMMYFUNCTION("""COMPUTED_VALUE"""),45181.64583333333)</f>
        <v>45181.64583</v>
      </c>
      <c r="B721" s="1">
        <f>IFERROR(__xludf.DUMMYFUNCTION("""COMPUTED_VALUE"""),245000.0)</f>
        <v>245000</v>
      </c>
      <c r="C721" s="1">
        <f>IFERROR(__xludf.DUMMYFUNCTION("""COMPUTED_VALUE"""),253000.0)</f>
        <v>253000</v>
      </c>
      <c r="D721" s="1">
        <f>IFERROR(__xludf.DUMMYFUNCTION("""COMPUTED_VALUE"""),242000.0)</f>
        <v>242000</v>
      </c>
      <c r="E721" s="1">
        <f>IFERROR(__xludf.DUMMYFUNCTION("""COMPUTED_VALUE"""),247500.0)</f>
        <v>247500</v>
      </c>
      <c r="F721" s="1">
        <f>IFERROR(__xludf.DUMMYFUNCTION("""COMPUTED_VALUE"""),164520.0)</f>
        <v>164520</v>
      </c>
    </row>
    <row r="722">
      <c r="A722" s="2">
        <f>IFERROR(__xludf.DUMMYFUNCTION("""COMPUTED_VALUE"""),45182.64583333333)</f>
        <v>45182.64583</v>
      </c>
      <c r="B722" s="1">
        <f>IFERROR(__xludf.DUMMYFUNCTION("""COMPUTED_VALUE"""),246500.0)</f>
        <v>246500</v>
      </c>
      <c r="C722" s="1">
        <f>IFERROR(__xludf.DUMMYFUNCTION("""COMPUTED_VALUE"""),248000.0)</f>
        <v>248000</v>
      </c>
      <c r="D722" s="1">
        <f>IFERROR(__xludf.DUMMYFUNCTION("""COMPUTED_VALUE"""),240000.0)</f>
        <v>240000</v>
      </c>
      <c r="E722" s="1">
        <f>IFERROR(__xludf.DUMMYFUNCTION("""COMPUTED_VALUE"""),242000.0)</f>
        <v>242000</v>
      </c>
      <c r="F722" s="1">
        <f>IFERROR(__xludf.DUMMYFUNCTION("""COMPUTED_VALUE"""),157118.0)</f>
        <v>157118</v>
      </c>
    </row>
    <row r="723">
      <c r="A723" s="2">
        <f>IFERROR(__xludf.DUMMYFUNCTION("""COMPUTED_VALUE"""),45183.64583333333)</f>
        <v>45183.64583</v>
      </c>
      <c r="B723" s="1">
        <f>IFERROR(__xludf.DUMMYFUNCTION("""COMPUTED_VALUE"""),244000.0)</f>
        <v>244000</v>
      </c>
      <c r="C723" s="1">
        <f>IFERROR(__xludf.DUMMYFUNCTION("""COMPUTED_VALUE"""),247000.0)</f>
        <v>247000</v>
      </c>
      <c r="D723" s="1">
        <f>IFERROR(__xludf.DUMMYFUNCTION("""COMPUTED_VALUE"""),240500.0)</f>
        <v>240500</v>
      </c>
      <c r="E723" s="1">
        <f>IFERROR(__xludf.DUMMYFUNCTION("""COMPUTED_VALUE"""),246000.0)</f>
        <v>246000</v>
      </c>
      <c r="F723" s="1">
        <f>IFERROR(__xludf.DUMMYFUNCTION("""COMPUTED_VALUE"""),143362.0)</f>
        <v>143362</v>
      </c>
    </row>
    <row r="724">
      <c r="A724" s="2">
        <f>IFERROR(__xludf.DUMMYFUNCTION("""COMPUTED_VALUE"""),45184.64583333333)</f>
        <v>45184.64583</v>
      </c>
      <c r="B724" s="1">
        <f>IFERROR(__xludf.DUMMYFUNCTION("""COMPUTED_VALUE"""),244500.0)</f>
        <v>244500</v>
      </c>
      <c r="C724" s="1">
        <f>IFERROR(__xludf.DUMMYFUNCTION("""COMPUTED_VALUE"""),246500.0)</f>
        <v>246500</v>
      </c>
      <c r="D724" s="1">
        <f>IFERROR(__xludf.DUMMYFUNCTION("""COMPUTED_VALUE"""),240000.0)</f>
        <v>240000</v>
      </c>
      <c r="E724" s="1">
        <f>IFERROR(__xludf.DUMMYFUNCTION("""COMPUTED_VALUE"""),244500.0)</f>
        <v>244500</v>
      </c>
      <c r="F724" s="1">
        <f>IFERROR(__xludf.DUMMYFUNCTION("""COMPUTED_VALUE"""),137119.0)</f>
        <v>137119</v>
      </c>
    </row>
    <row r="725">
      <c r="A725" s="2">
        <f>IFERROR(__xludf.DUMMYFUNCTION("""COMPUTED_VALUE"""),45187.64583333333)</f>
        <v>45187.64583</v>
      </c>
      <c r="B725" s="1">
        <f>IFERROR(__xludf.DUMMYFUNCTION("""COMPUTED_VALUE"""),243500.0)</f>
        <v>243500</v>
      </c>
      <c r="C725" s="1">
        <f>IFERROR(__xludf.DUMMYFUNCTION("""COMPUTED_VALUE"""),247000.0)</f>
        <v>247000</v>
      </c>
      <c r="D725" s="1">
        <f>IFERROR(__xludf.DUMMYFUNCTION("""COMPUTED_VALUE"""),241000.0)</f>
        <v>241000</v>
      </c>
      <c r="E725" s="1">
        <f>IFERROR(__xludf.DUMMYFUNCTION("""COMPUTED_VALUE"""),241500.0)</f>
        <v>241500</v>
      </c>
      <c r="F725" s="1">
        <f>IFERROR(__xludf.DUMMYFUNCTION("""COMPUTED_VALUE"""),145548.0)</f>
        <v>145548</v>
      </c>
    </row>
    <row r="726">
      <c r="A726" s="2">
        <f>IFERROR(__xludf.DUMMYFUNCTION("""COMPUTED_VALUE"""),45188.64583333333)</f>
        <v>45188.64583</v>
      </c>
      <c r="B726" s="1">
        <f>IFERROR(__xludf.DUMMYFUNCTION("""COMPUTED_VALUE"""),240500.0)</f>
        <v>240500</v>
      </c>
      <c r="C726" s="1">
        <f>IFERROR(__xludf.DUMMYFUNCTION("""COMPUTED_VALUE"""),245500.0)</f>
        <v>245500</v>
      </c>
      <c r="D726" s="1">
        <f>IFERROR(__xludf.DUMMYFUNCTION("""COMPUTED_VALUE"""),239500.0)</f>
        <v>239500</v>
      </c>
      <c r="E726" s="1">
        <f>IFERROR(__xludf.DUMMYFUNCTION("""COMPUTED_VALUE"""),245000.0)</f>
        <v>245000</v>
      </c>
      <c r="F726" s="1">
        <f>IFERROR(__xludf.DUMMYFUNCTION("""COMPUTED_VALUE"""),116313.0)</f>
        <v>116313</v>
      </c>
    </row>
    <row r="727">
      <c r="A727" s="2">
        <f>IFERROR(__xludf.DUMMYFUNCTION("""COMPUTED_VALUE"""),45189.64583333333)</f>
        <v>45189.64583</v>
      </c>
      <c r="B727" s="1">
        <f>IFERROR(__xludf.DUMMYFUNCTION("""COMPUTED_VALUE"""),243000.0)</f>
        <v>243000</v>
      </c>
      <c r="C727" s="1">
        <f>IFERROR(__xludf.DUMMYFUNCTION("""COMPUTED_VALUE"""),246000.0)</f>
        <v>246000</v>
      </c>
      <c r="D727" s="1">
        <f>IFERROR(__xludf.DUMMYFUNCTION("""COMPUTED_VALUE"""),237000.0)</f>
        <v>237000</v>
      </c>
      <c r="E727" s="1">
        <f>IFERROR(__xludf.DUMMYFUNCTION("""COMPUTED_VALUE"""),243000.0)</f>
        <v>243000</v>
      </c>
      <c r="F727" s="1">
        <f>IFERROR(__xludf.DUMMYFUNCTION("""COMPUTED_VALUE"""),203324.0)</f>
        <v>203324</v>
      </c>
    </row>
    <row r="728">
      <c r="A728" s="2">
        <f>IFERROR(__xludf.DUMMYFUNCTION("""COMPUTED_VALUE"""),45190.64583333333)</f>
        <v>45190.64583</v>
      </c>
      <c r="B728" s="1">
        <f>IFERROR(__xludf.DUMMYFUNCTION("""COMPUTED_VALUE"""),243000.0)</f>
        <v>243000</v>
      </c>
      <c r="C728" s="1">
        <f>IFERROR(__xludf.DUMMYFUNCTION("""COMPUTED_VALUE"""),243000.0)</f>
        <v>243000</v>
      </c>
      <c r="D728" s="1">
        <f>IFERROR(__xludf.DUMMYFUNCTION("""COMPUTED_VALUE"""),230000.0)</f>
        <v>230000</v>
      </c>
      <c r="E728" s="1">
        <f>IFERROR(__xludf.DUMMYFUNCTION("""COMPUTED_VALUE"""),230500.0)</f>
        <v>230500</v>
      </c>
      <c r="F728" s="1">
        <f>IFERROR(__xludf.DUMMYFUNCTION("""COMPUTED_VALUE"""),362626.0)</f>
        <v>362626</v>
      </c>
    </row>
    <row r="729">
      <c r="A729" s="2">
        <f>IFERROR(__xludf.DUMMYFUNCTION("""COMPUTED_VALUE"""),45191.64583333333)</f>
        <v>45191.64583</v>
      </c>
      <c r="B729" s="1">
        <f>IFERROR(__xludf.DUMMYFUNCTION("""COMPUTED_VALUE"""),227000.0)</f>
        <v>227000</v>
      </c>
      <c r="C729" s="1">
        <f>IFERROR(__xludf.DUMMYFUNCTION("""COMPUTED_VALUE"""),235000.0)</f>
        <v>235000</v>
      </c>
      <c r="D729" s="1">
        <f>IFERROR(__xludf.DUMMYFUNCTION("""COMPUTED_VALUE"""),223000.0)</f>
        <v>223000</v>
      </c>
      <c r="E729" s="1">
        <f>IFERROR(__xludf.DUMMYFUNCTION("""COMPUTED_VALUE"""),230500.0)</f>
        <v>230500</v>
      </c>
      <c r="F729" s="1">
        <f>IFERROR(__xludf.DUMMYFUNCTION("""COMPUTED_VALUE"""),173553.0)</f>
        <v>173553</v>
      </c>
    </row>
    <row r="730">
      <c r="A730" s="2">
        <f>IFERROR(__xludf.DUMMYFUNCTION("""COMPUTED_VALUE"""),45194.64583333333)</f>
        <v>45194.64583</v>
      </c>
      <c r="B730" s="1">
        <f>IFERROR(__xludf.DUMMYFUNCTION("""COMPUTED_VALUE"""),226500.0)</f>
        <v>226500</v>
      </c>
      <c r="C730" s="1">
        <f>IFERROR(__xludf.DUMMYFUNCTION("""COMPUTED_VALUE"""),244000.0)</f>
        <v>244000</v>
      </c>
      <c r="D730" s="1">
        <f>IFERROR(__xludf.DUMMYFUNCTION("""COMPUTED_VALUE"""),226500.0)</f>
        <v>226500</v>
      </c>
      <c r="E730" s="1">
        <f>IFERROR(__xludf.DUMMYFUNCTION("""COMPUTED_VALUE"""),242500.0)</f>
        <v>242500</v>
      </c>
      <c r="F730" s="1">
        <f>IFERROR(__xludf.DUMMYFUNCTION("""COMPUTED_VALUE"""),304537.0)</f>
        <v>304537</v>
      </c>
    </row>
    <row r="731">
      <c r="A731" s="2">
        <f>IFERROR(__xludf.DUMMYFUNCTION("""COMPUTED_VALUE"""),45195.64583333333)</f>
        <v>45195.64583</v>
      </c>
      <c r="B731" s="1">
        <f>IFERROR(__xludf.DUMMYFUNCTION("""COMPUTED_VALUE"""),240000.0)</f>
        <v>240000</v>
      </c>
      <c r="C731" s="1">
        <f>IFERROR(__xludf.DUMMYFUNCTION("""COMPUTED_VALUE"""),246000.0)</f>
        <v>246000</v>
      </c>
      <c r="D731" s="1">
        <f>IFERROR(__xludf.DUMMYFUNCTION("""COMPUTED_VALUE"""),238500.0)</f>
        <v>238500</v>
      </c>
      <c r="E731" s="1">
        <f>IFERROR(__xludf.DUMMYFUNCTION("""COMPUTED_VALUE"""),242500.0)</f>
        <v>242500</v>
      </c>
      <c r="F731" s="1">
        <f>IFERROR(__xludf.DUMMYFUNCTION("""COMPUTED_VALUE"""),152583.0)</f>
        <v>152583</v>
      </c>
    </row>
    <row r="732">
      <c r="A732" s="2">
        <f>IFERROR(__xludf.DUMMYFUNCTION("""COMPUTED_VALUE"""),45196.64583333333)</f>
        <v>45196.64583</v>
      </c>
      <c r="B732" s="1">
        <f>IFERROR(__xludf.DUMMYFUNCTION("""COMPUTED_VALUE"""),239500.0)</f>
        <v>239500</v>
      </c>
      <c r="C732" s="1">
        <f>IFERROR(__xludf.DUMMYFUNCTION("""COMPUTED_VALUE"""),240500.0)</f>
        <v>240500</v>
      </c>
      <c r="D732" s="1">
        <f>IFERROR(__xludf.DUMMYFUNCTION("""COMPUTED_VALUE"""),236000.0)</f>
        <v>236000</v>
      </c>
      <c r="E732" s="1">
        <f>IFERROR(__xludf.DUMMYFUNCTION("""COMPUTED_VALUE"""),238000.0)</f>
        <v>238000</v>
      </c>
      <c r="F732" s="1">
        <f>IFERROR(__xludf.DUMMYFUNCTION("""COMPUTED_VALUE"""),131388.0)</f>
        <v>131388</v>
      </c>
    </row>
    <row r="733">
      <c r="A733" s="2">
        <f>IFERROR(__xludf.DUMMYFUNCTION("""COMPUTED_VALUE"""),45203.64583333333)</f>
        <v>45203.64583</v>
      </c>
      <c r="B733" s="1">
        <f>IFERROR(__xludf.DUMMYFUNCTION("""COMPUTED_VALUE"""),236500.0)</f>
        <v>236500</v>
      </c>
      <c r="C733" s="1">
        <f>IFERROR(__xludf.DUMMYFUNCTION("""COMPUTED_VALUE"""),237000.0)</f>
        <v>237000</v>
      </c>
      <c r="D733" s="1">
        <f>IFERROR(__xludf.DUMMYFUNCTION("""COMPUTED_VALUE"""),221000.0)</f>
        <v>221000</v>
      </c>
      <c r="E733" s="1">
        <f>IFERROR(__xludf.DUMMYFUNCTION("""COMPUTED_VALUE"""),222500.0)</f>
        <v>222500</v>
      </c>
      <c r="F733" s="1">
        <f>IFERROR(__xludf.DUMMYFUNCTION("""COMPUTED_VALUE"""),268790.0)</f>
        <v>268790</v>
      </c>
    </row>
    <row r="734">
      <c r="A734" s="2">
        <f>IFERROR(__xludf.DUMMYFUNCTION("""COMPUTED_VALUE"""),45204.64583333333)</f>
        <v>45204.64583</v>
      </c>
      <c r="B734" s="1">
        <f>IFERROR(__xludf.DUMMYFUNCTION("""COMPUTED_VALUE"""),225500.0)</f>
        <v>225500</v>
      </c>
      <c r="C734" s="1">
        <f>IFERROR(__xludf.DUMMYFUNCTION("""COMPUTED_VALUE"""),233000.0)</f>
        <v>233000</v>
      </c>
      <c r="D734" s="1">
        <f>IFERROR(__xludf.DUMMYFUNCTION("""COMPUTED_VALUE"""),224000.0)</f>
        <v>224000</v>
      </c>
      <c r="E734" s="1">
        <f>IFERROR(__xludf.DUMMYFUNCTION("""COMPUTED_VALUE"""),227000.0)</f>
        <v>227000</v>
      </c>
      <c r="F734" s="1">
        <f>IFERROR(__xludf.DUMMYFUNCTION("""COMPUTED_VALUE"""),152422.0)</f>
        <v>152422</v>
      </c>
    </row>
    <row r="735">
      <c r="A735" s="2">
        <f>IFERROR(__xludf.DUMMYFUNCTION("""COMPUTED_VALUE"""),45205.64583333333)</f>
        <v>45205.64583</v>
      </c>
      <c r="B735" s="1">
        <f>IFERROR(__xludf.DUMMYFUNCTION("""COMPUTED_VALUE"""),227000.0)</f>
        <v>227000</v>
      </c>
      <c r="C735" s="1">
        <f>IFERROR(__xludf.DUMMYFUNCTION("""COMPUTED_VALUE"""),235500.0)</f>
        <v>235500</v>
      </c>
      <c r="D735" s="1">
        <f>IFERROR(__xludf.DUMMYFUNCTION("""COMPUTED_VALUE"""),227000.0)</f>
        <v>227000</v>
      </c>
      <c r="E735" s="1">
        <f>IFERROR(__xludf.DUMMYFUNCTION("""COMPUTED_VALUE"""),229000.0)</f>
        <v>229000</v>
      </c>
      <c r="F735" s="1">
        <f>IFERROR(__xludf.DUMMYFUNCTION("""COMPUTED_VALUE"""),118723.0)</f>
        <v>118723</v>
      </c>
    </row>
    <row r="736">
      <c r="A736" s="2">
        <f>IFERROR(__xludf.DUMMYFUNCTION("""COMPUTED_VALUE"""),45209.64583333333)</f>
        <v>45209.64583</v>
      </c>
      <c r="B736" s="1">
        <f>IFERROR(__xludf.DUMMYFUNCTION("""COMPUTED_VALUE"""),232500.0)</f>
        <v>232500</v>
      </c>
      <c r="C736" s="1">
        <f>IFERROR(__xludf.DUMMYFUNCTION("""COMPUTED_VALUE"""),235000.0)</f>
        <v>235000</v>
      </c>
      <c r="D736" s="1">
        <f>IFERROR(__xludf.DUMMYFUNCTION("""COMPUTED_VALUE"""),222500.0)</f>
        <v>222500</v>
      </c>
      <c r="E736" s="1">
        <f>IFERROR(__xludf.DUMMYFUNCTION("""COMPUTED_VALUE"""),223500.0)</f>
        <v>223500</v>
      </c>
      <c r="F736" s="1">
        <f>IFERROR(__xludf.DUMMYFUNCTION("""COMPUTED_VALUE"""),170957.0)</f>
        <v>170957</v>
      </c>
    </row>
    <row r="737">
      <c r="A737" s="2">
        <f>IFERROR(__xludf.DUMMYFUNCTION("""COMPUTED_VALUE"""),45210.64583333333)</f>
        <v>45210.64583</v>
      </c>
      <c r="B737" s="1">
        <f>IFERROR(__xludf.DUMMYFUNCTION("""COMPUTED_VALUE"""),227000.0)</f>
        <v>227000</v>
      </c>
      <c r="C737" s="1">
        <f>IFERROR(__xludf.DUMMYFUNCTION("""COMPUTED_VALUE"""),231500.0)</f>
        <v>231500</v>
      </c>
      <c r="D737" s="1">
        <f>IFERROR(__xludf.DUMMYFUNCTION("""COMPUTED_VALUE"""),226000.0)</f>
        <v>226000</v>
      </c>
      <c r="E737" s="1">
        <f>IFERROR(__xludf.DUMMYFUNCTION("""COMPUTED_VALUE"""),228500.0)</f>
        <v>228500</v>
      </c>
      <c r="F737" s="1">
        <f>IFERROR(__xludf.DUMMYFUNCTION("""COMPUTED_VALUE"""),189698.0)</f>
        <v>189698</v>
      </c>
    </row>
    <row r="738">
      <c r="A738" s="2">
        <f>IFERROR(__xludf.DUMMYFUNCTION("""COMPUTED_VALUE"""),45211.64583333333)</f>
        <v>45211.64583</v>
      </c>
      <c r="B738" s="1">
        <f>IFERROR(__xludf.DUMMYFUNCTION("""COMPUTED_VALUE"""),231500.0)</f>
        <v>231500</v>
      </c>
      <c r="C738" s="1">
        <f>IFERROR(__xludf.DUMMYFUNCTION("""COMPUTED_VALUE"""),246500.0)</f>
        <v>246500</v>
      </c>
      <c r="D738" s="1">
        <f>IFERROR(__xludf.DUMMYFUNCTION("""COMPUTED_VALUE"""),230000.0)</f>
        <v>230000</v>
      </c>
      <c r="E738" s="1">
        <f>IFERROR(__xludf.DUMMYFUNCTION("""COMPUTED_VALUE"""),246000.0)</f>
        <v>246000</v>
      </c>
      <c r="F738" s="1">
        <f>IFERROR(__xludf.DUMMYFUNCTION("""COMPUTED_VALUE"""),308148.0)</f>
        <v>308148</v>
      </c>
    </row>
    <row r="739">
      <c r="A739" s="2">
        <f>IFERROR(__xludf.DUMMYFUNCTION("""COMPUTED_VALUE"""),45212.64583333333)</f>
        <v>45212.64583</v>
      </c>
      <c r="B739" s="1">
        <f>IFERROR(__xludf.DUMMYFUNCTION("""COMPUTED_VALUE"""),244000.0)</f>
        <v>244000</v>
      </c>
      <c r="C739" s="1">
        <f>IFERROR(__xludf.DUMMYFUNCTION("""COMPUTED_VALUE"""),247500.0)</f>
        <v>247500</v>
      </c>
      <c r="D739" s="1">
        <f>IFERROR(__xludf.DUMMYFUNCTION("""COMPUTED_VALUE"""),242000.0)</f>
        <v>242000</v>
      </c>
      <c r="E739" s="1">
        <f>IFERROR(__xludf.DUMMYFUNCTION("""COMPUTED_VALUE"""),244500.0)</f>
        <v>244500</v>
      </c>
      <c r="F739" s="1">
        <f>IFERROR(__xludf.DUMMYFUNCTION("""COMPUTED_VALUE"""),126861.0)</f>
        <v>126861</v>
      </c>
    </row>
    <row r="740">
      <c r="A740" s="2">
        <f>IFERROR(__xludf.DUMMYFUNCTION("""COMPUTED_VALUE"""),45215.64583333333)</f>
        <v>45215.64583</v>
      </c>
      <c r="B740" s="1">
        <f>IFERROR(__xludf.DUMMYFUNCTION("""COMPUTED_VALUE"""),243000.0)</f>
        <v>243000</v>
      </c>
      <c r="C740" s="1">
        <f>IFERROR(__xludf.DUMMYFUNCTION("""COMPUTED_VALUE"""),243000.0)</f>
        <v>243000</v>
      </c>
      <c r="D740" s="1">
        <f>IFERROR(__xludf.DUMMYFUNCTION("""COMPUTED_VALUE"""),238000.0)</f>
        <v>238000</v>
      </c>
      <c r="E740" s="1">
        <f>IFERROR(__xludf.DUMMYFUNCTION("""COMPUTED_VALUE"""),240000.0)</f>
        <v>240000</v>
      </c>
      <c r="F740" s="1">
        <f>IFERROR(__xludf.DUMMYFUNCTION("""COMPUTED_VALUE"""),106675.0)</f>
        <v>106675</v>
      </c>
    </row>
    <row r="741">
      <c r="A741" s="2">
        <f>IFERROR(__xludf.DUMMYFUNCTION("""COMPUTED_VALUE"""),45216.64583333333)</f>
        <v>45216.64583</v>
      </c>
      <c r="B741" s="1">
        <f>IFERROR(__xludf.DUMMYFUNCTION("""COMPUTED_VALUE"""),243000.0)</f>
        <v>243000</v>
      </c>
      <c r="C741" s="1">
        <f>IFERROR(__xludf.DUMMYFUNCTION("""COMPUTED_VALUE"""),245000.0)</f>
        <v>245000</v>
      </c>
      <c r="D741" s="1">
        <f>IFERROR(__xludf.DUMMYFUNCTION("""COMPUTED_VALUE"""),237000.0)</f>
        <v>237000</v>
      </c>
      <c r="E741" s="1">
        <f>IFERROR(__xludf.DUMMYFUNCTION("""COMPUTED_VALUE"""),237500.0)</f>
        <v>237500</v>
      </c>
      <c r="F741" s="1">
        <f>IFERROR(__xludf.DUMMYFUNCTION("""COMPUTED_VALUE"""),122953.0)</f>
        <v>122953</v>
      </c>
    </row>
    <row r="742">
      <c r="A742" s="2">
        <f>IFERROR(__xludf.DUMMYFUNCTION("""COMPUTED_VALUE"""),45217.64583333333)</f>
        <v>45217.64583</v>
      </c>
      <c r="B742" s="1">
        <f>IFERROR(__xludf.DUMMYFUNCTION("""COMPUTED_VALUE"""),236500.0)</f>
        <v>236500</v>
      </c>
      <c r="C742" s="1">
        <f>IFERROR(__xludf.DUMMYFUNCTION("""COMPUTED_VALUE"""),240000.0)</f>
        <v>240000</v>
      </c>
      <c r="D742" s="1">
        <f>IFERROR(__xludf.DUMMYFUNCTION("""COMPUTED_VALUE"""),233500.0)</f>
        <v>233500</v>
      </c>
      <c r="E742" s="1">
        <f>IFERROR(__xludf.DUMMYFUNCTION("""COMPUTED_VALUE"""),234000.0)</f>
        <v>234000</v>
      </c>
      <c r="F742" s="1">
        <f>IFERROR(__xludf.DUMMYFUNCTION("""COMPUTED_VALUE"""),86725.0)</f>
        <v>86725</v>
      </c>
    </row>
    <row r="743">
      <c r="A743" s="2">
        <f>IFERROR(__xludf.DUMMYFUNCTION("""COMPUTED_VALUE"""),45218.64583333333)</f>
        <v>45218.64583</v>
      </c>
      <c r="B743" s="1">
        <f>IFERROR(__xludf.DUMMYFUNCTION("""COMPUTED_VALUE"""),230000.0)</f>
        <v>230000</v>
      </c>
      <c r="C743" s="1">
        <f>IFERROR(__xludf.DUMMYFUNCTION("""COMPUTED_VALUE"""),233500.0)</f>
        <v>233500</v>
      </c>
      <c r="D743" s="1">
        <f>IFERROR(__xludf.DUMMYFUNCTION("""COMPUTED_VALUE"""),227000.0)</f>
        <v>227000</v>
      </c>
      <c r="E743" s="1">
        <f>IFERROR(__xludf.DUMMYFUNCTION("""COMPUTED_VALUE"""),227500.0)</f>
        <v>227500</v>
      </c>
      <c r="F743" s="1">
        <f>IFERROR(__xludf.DUMMYFUNCTION("""COMPUTED_VALUE"""),117136.0)</f>
        <v>117136</v>
      </c>
    </row>
    <row r="744">
      <c r="A744" s="2">
        <f>IFERROR(__xludf.DUMMYFUNCTION("""COMPUTED_VALUE"""),45219.64583333333)</f>
        <v>45219.64583</v>
      </c>
      <c r="B744" s="1">
        <f>IFERROR(__xludf.DUMMYFUNCTION("""COMPUTED_VALUE"""),224000.0)</f>
        <v>224000</v>
      </c>
      <c r="C744" s="1">
        <f>IFERROR(__xludf.DUMMYFUNCTION("""COMPUTED_VALUE"""),228000.0)</f>
        <v>228000</v>
      </c>
      <c r="D744" s="1">
        <f>IFERROR(__xludf.DUMMYFUNCTION("""COMPUTED_VALUE"""),222000.0)</f>
        <v>222000</v>
      </c>
      <c r="E744" s="1">
        <f>IFERROR(__xludf.DUMMYFUNCTION("""COMPUTED_VALUE"""),224500.0)</f>
        <v>224500</v>
      </c>
      <c r="F744" s="1">
        <f>IFERROR(__xludf.DUMMYFUNCTION("""COMPUTED_VALUE"""),130309.0)</f>
        <v>130309</v>
      </c>
    </row>
    <row r="745">
      <c r="A745" s="2">
        <f>IFERROR(__xludf.DUMMYFUNCTION("""COMPUTED_VALUE"""),45222.64583333333)</f>
        <v>45222.64583</v>
      </c>
      <c r="B745" s="1">
        <f>IFERROR(__xludf.DUMMYFUNCTION("""COMPUTED_VALUE"""),224500.0)</f>
        <v>224500</v>
      </c>
      <c r="C745" s="1">
        <f>IFERROR(__xludf.DUMMYFUNCTION("""COMPUTED_VALUE"""),234500.0)</f>
        <v>234500</v>
      </c>
      <c r="D745" s="1">
        <f>IFERROR(__xludf.DUMMYFUNCTION("""COMPUTED_VALUE"""),224500.0)</f>
        <v>224500</v>
      </c>
      <c r="E745" s="1">
        <f>IFERROR(__xludf.DUMMYFUNCTION("""COMPUTED_VALUE"""),229000.0)</f>
        <v>229000</v>
      </c>
      <c r="F745" s="1">
        <f>IFERROR(__xludf.DUMMYFUNCTION("""COMPUTED_VALUE"""),141201.0)</f>
        <v>141201</v>
      </c>
    </row>
    <row r="746">
      <c r="A746" s="2">
        <f>IFERROR(__xludf.DUMMYFUNCTION("""COMPUTED_VALUE"""),45223.64583333333)</f>
        <v>45223.64583</v>
      </c>
      <c r="B746" s="1">
        <f>IFERROR(__xludf.DUMMYFUNCTION("""COMPUTED_VALUE"""),232500.0)</f>
        <v>232500</v>
      </c>
      <c r="C746" s="1">
        <f>IFERROR(__xludf.DUMMYFUNCTION("""COMPUTED_VALUE"""),235500.0)</f>
        <v>235500</v>
      </c>
      <c r="D746" s="1">
        <f>IFERROR(__xludf.DUMMYFUNCTION("""COMPUTED_VALUE"""),226000.0)</f>
        <v>226000</v>
      </c>
      <c r="E746" s="1">
        <f>IFERROR(__xludf.DUMMYFUNCTION("""COMPUTED_VALUE"""),231500.0)</f>
        <v>231500</v>
      </c>
      <c r="F746" s="1">
        <f>IFERROR(__xludf.DUMMYFUNCTION("""COMPUTED_VALUE"""),105953.0)</f>
        <v>105953</v>
      </c>
    </row>
    <row r="747">
      <c r="A747" s="2">
        <f>IFERROR(__xludf.DUMMYFUNCTION("""COMPUTED_VALUE"""),45224.64583333333)</f>
        <v>45224.64583</v>
      </c>
      <c r="B747" s="1">
        <f>IFERROR(__xludf.DUMMYFUNCTION("""COMPUTED_VALUE"""),233000.0)</f>
        <v>233000</v>
      </c>
      <c r="C747" s="1">
        <f>IFERROR(__xludf.DUMMYFUNCTION("""COMPUTED_VALUE"""),235500.0)</f>
        <v>235500</v>
      </c>
      <c r="D747" s="1">
        <f>IFERROR(__xludf.DUMMYFUNCTION("""COMPUTED_VALUE"""),227000.0)</f>
        <v>227000</v>
      </c>
      <c r="E747" s="1">
        <f>IFERROR(__xludf.DUMMYFUNCTION("""COMPUTED_VALUE"""),228500.0)</f>
        <v>228500</v>
      </c>
      <c r="F747" s="1">
        <f>IFERROR(__xludf.DUMMYFUNCTION("""COMPUTED_VALUE"""),140886.0)</f>
        <v>140886</v>
      </c>
    </row>
    <row r="748">
      <c r="A748" s="2">
        <f>IFERROR(__xludf.DUMMYFUNCTION("""COMPUTED_VALUE"""),45225.64583333333)</f>
        <v>45225.64583</v>
      </c>
      <c r="B748" s="1">
        <f>IFERROR(__xludf.DUMMYFUNCTION("""COMPUTED_VALUE"""),221500.0)</f>
        <v>221500</v>
      </c>
      <c r="C748" s="1">
        <f>IFERROR(__xludf.DUMMYFUNCTION("""COMPUTED_VALUE"""),222000.0)</f>
        <v>222000</v>
      </c>
      <c r="D748" s="1">
        <f>IFERROR(__xludf.DUMMYFUNCTION("""COMPUTED_VALUE"""),202000.0)</f>
        <v>202000</v>
      </c>
      <c r="E748" s="1">
        <f>IFERROR(__xludf.DUMMYFUNCTION("""COMPUTED_VALUE"""),204000.0)</f>
        <v>204000</v>
      </c>
      <c r="F748" s="1">
        <f>IFERROR(__xludf.DUMMYFUNCTION("""COMPUTED_VALUE"""),894408.0)</f>
        <v>894408</v>
      </c>
    </row>
    <row r="749">
      <c r="A749" s="2">
        <f>IFERROR(__xludf.DUMMYFUNCTION("""COMPUTED_VALUE"""),45226.64583333333)</f>
        <v>45226.64583</v>
      </c>
      <c r="B749" s="1">
        <f>IFERROR(__xludf.DUMMYFUNCTION("""COMPUTED_VALUE"""),210000.0)</f>
        <v>210000</v>
      </c>
      <c r="C749" s="1">
        <f>IFERROR(__xludf.DUMMYFUNCTION("""COMPUTED_VALUE"""),218500.0)</f>
        <v>218500</v>
      </c>
      <c r="D749" s="1">
        <f>IFERROR(__xludf.DUMMYFUNCTION("""COMPUTED_VALUE"""),209000.0)</f>
        <v>209000</v>
      </c>
      <c r="E749" s="1">
        <f>IFERROR(__xludf.DUMMYFUNCTION("""COMPUTED_VALUE"""),212000.0)</f>
        <v>212000</v>
      </c>
      <c r="F749" s="1">
        <f>IFERROR(__xludf.DUMMYFUNCTION("""COMPUTED_VALUE"""),312497.0)</f>
        <v>312497</v>
      </c>
    </row>
    <row r="750">
      <c r="A750" s="2">
        <f>IFERROR(__xludf.DUMMYFUNCTION("""COMPUTED_VALUE"""),45229.64583333333)</f>
        <v>45229.64583</v>
      </c>
      <c r="B750" s="1">
        <f>IFERROR(__xludf.DUMMYFUNCTION("""COMPUTED_VALUE"""),210000.0)</f>
        <v>210000</v>
      </c>
      <c r="C750" s="1">
        <f>IFERROR(__xludf.DUMMYFUNCTION("""COMPUTED_VALUE"""),222000.0)</f>
        <v>222000</v>
      </c>
      <c r="D750" s="1">
        <f>IFERROR(__xludf.DUMMYFUNCTION("""COMPUTED_VALUE"""),210000.0)</f>
        <v>210000</v>
      </c>
      <c r="E750" s="1">
        <f>IFERROR(__xludf.DUMMYFUNCTION("""COMPUTED_VALUE"""),219500.0)</f>
        <v>219500</v>
      </c>
      <c r="F750" s="1">
        <f>IFERROR(__xludf.DUMMYFUNCTION("""COMPUTED_VALUE"""),144405.0)</f>
        <v>144405</v>
      </c>
    </row>
    <row r="751">
      <c r="A751" s="2">
        <f>IFERROR(__xludf.DUMMYFUNCTION("""COMPUTED_VALUE"""),45230.64583333333)</f>
        <v>45230.64583</v>
      </c>
      <c r="B751" s="1">
        <f>IFERROR(__xludf.DUMMYFUNCTION("""COMPUTED_VALUE"""),223500.0)</f>
        <v>223500</v>
      </c>
      <c r="C751" s="1">
        <f>IFERROR(__xludf.DUMMYFUNCTION("""COMPUTED_VALUE"""),225500.0)</f>
        <v>225500</v>
      </c>
      <c r="D751" s="1">
        <f>IFERROR(__xludf.DUMMYFUNCTION("""COMPUTED_VALUE"""),216000.0)</f>
        <v>216000</v>
      </c>
      <c r="E751" s="1">
        <f>IFERROR(__xludf.DUMMYFUNCTION("""COMPUTED_VALUE"""),219500.0)</f>
        <v>219500</v>
      </c>
      <c r="F751" s="1">
        <f>IFERROR(__xludf.DUMMYFUNCTION("""COMPUTED_VALUE"""),130896.0)</f>
        <v>130896</v>
      </c>
    </row>
    <row r="752">
      <c r="A752" s="2">
        <f>IFERROR(__xludf.DUMMYFUNCTION("""COMPUTED_VALUE"""),45231.64583333333)</f>
        <v>45231.64583</v>
      </c>
      <c r="B752" s="1">
        <f>IFERROR(__xludf.DUMMYFUNCTION("""COMPUTED_VALUE"""),220000.0)</f>
        <v>220000</v>
      </c>
      <c r="C752" s="1">
        <f>IFERROR(__xludf.DUMMYFUNCTION("""COMPUTED_VALUE"""),231000.0)</f>
        <v>231000</v>
      </c>
      <c r="D752" s="1">
        <f>IFERROR(__xludf.DUMMYFUNCTION("""COMPUTED_VALUE"""),214000.0)</f>
        <v>214000</v>
      </c>
      <c r="E752" s="1">
        <f>IFERROR(__xludf.DUMMYFUNCTION("""COMPUTED_VALUE"""),230500.0)</f>
        <v>230500</v>
      </c>
      <c r="F752" s="1">
        <f>IFERROR(__xludf.DUMMYFUNCTION("""COMPUTED_VALUE"""),259672.0)</f>
        <v>259672</v>
      </c>
    </row>
    <row r="753">
      <c r="A753" s="2">
        <f>IFERROR(__xludf.DUMMYFUNCTION("""COMPUTED_VALUE"""),45232.64583333333)</f>
        <v>45232.64583</v>
      </c>
      <c r="B753" s="1">
        <f>IFERROR(__xludf.DUMMYFUNCTION("""COMPUTED_VALUE"""),235000.0)</f>
        <v>235000</v>
      </c>
      <c r="C753" s="1">
        <f>IFERROR(__xludf.DUMMYFUNCTION("""COMPUTED_VALUE"""),243000.0)</f>
        <v>243000</v>
      </c>
      <c r="D753" s="1">
        <f>IFERROR(__xludf.DUMMYFUNCTION("""COMPUTED_VALUE"""),220500.0)</f>
        <v>220500</v>
      </c>
      <c r="E753" s="1">
        <f>IFERROR(__xludf.DUMMYFUNCTION("""COMPUTED_VALUE"""),227500.0)</f>
        <v>227500</v>
      </c>
      <c r="F753" s="1">
        <f>IFERROR(__xludf.DUMMYFUNCTION("""COMPUTED_VALUE"""),606694.0)</f>
        <v>606694</v>
      </c>
    </row>
    <row r="754">
      <c r="A754" s="2">
        <f>IFERROR(__xludf.DUMMYFUNCTION("""COMPUTED_VALUE"""),45233.64583333333)</f>
        <v>45233.64583</v>
      </c>
      <c r="B754" s="1">
        <f>IFERROR(__xludf.DUMMYFUNCTION("""COMPUTED_VALUE"""),231500.0)</f>
        <v>231500</v>
      </c>
      <c r="C754" s="1">
        <f>IFERROR(__xludf.DUMMYFUNCTION("""COMPUTED_VALUE"""),231500.0)</f>
        <v>231500</v>
      </c>
      <c r="D754" s="1">
        <f>IFERROR(__xludf.DUMMYFUNCTION("""COMPUTED_VALUE"""),213000.0)</f>
        <v>213000</v>
      </c>
      <c r="E754" s="1">
        <f>IFERROR(__xludf.DUMMYFUNCTION("""COMPUTED_VALUE"""),216000.0)</f>
        <v>216000</v>
      </c>
      <c r="F754" s="1">
        <f>IFERROR(__xludf.DUMMYFUNCTION("""COMPUTED_VALUE"""),448385.0)</f>
        <v>448385</v>
      </c>
    </row>
    <row r="755">
      <c r="A755" s="2">
        <f>IFERROR(__xludf.DUMMYFUNCTION("""COMPUTED_VALUE"""),45236.64583333333)</f>
        <v>45236.64583</v>
      </c>
      <c r="B755" s="1">
        <f>IFERROR(__xludf.DUMMYFUNCTION("""COMPUTED_VALUE"""),222500.0)</f>
        <v>222500</v>
      </c>
      <c r="C755" s="1">
        <f>IFERROR(__xludf.DUMMYFUNCTION("""COMPUTED_VALUE"""),227500.0)</f>
        <v>227500</v>
      </c>
      <c r="D755" s="1">
        <f>IFERROR(__xludf.DUMMYFUNCTION("""COMPUTED_VALUE"""),217000.0)</f>
        <v>217000</v>
      </c>
      <c r="E755" s="1">
        <f>IFERROR(__xludf.DUMMYFUNCTION("""COMPUTED_VALUE"""),227500.0)</f>
        <v>227500</v>
      </c>
      <c r="F755" s="1">
        <f>IFERROR(__xludf.DUMMYFUNCTION("""COMPUTED_VALUE"""),351886.0)</f>
        <v>351886</v>
      </c>
    </row>
    <row r="756">
      <c r="A756" s="2">
        <f>IFERROR(__xludf.DUMMYFUNCTION("""COMPUTED_VALUE"""),45237.64583333333)</f>
        <v>45237.64583</v>
      </c>
      <c r="B756" s="1">
        <f>IFERROR(__xludf.DUMMYFUNCTION("""COMPUTED_VALUE"""),212000.0)</f>
        <v>212000</v>
      </c>
      <c r="C756" s="1">
        <f>IFERROR(__xludf.DUMMYFUNCTION("""COMPUTED_VALUE"""),220000.0)</f>
        <v>220000</v>
      </c>
      <c r="D756" s="1">
        <f>IFERROR(__xludf.DUMMYFUNCTION("""COMPUTED_VALUE"""),208000.0)</f>
        <v>208000</v>
      </c>
      <c r="E756" s="1">
        <f>IFERROR(__xludf.DUMMYFUNCTION("""COMPUTED_VALUE"""),215500.0)</f>
        <v>215500</v>
      </c>
      <c r="F756" s="1">
        <f>IFERROR(__xludf.DUMMYFUNCTION("""COMPUTED_VALUE"""),3694893.0)</f>
        <v>3694893</v>
      </c>
    </row>
    <row r="757">
      <c r="A757" s="2">
        <f>IFERROR(__xludf.DUMMYFUNCTION("""COMPUTED_VALUE"""),45238.64583333333)</f>
        <v>45238.64583</v>
      </c>
      <c r="B757" s="1">
        <f>IFERROR(__xludf.DUMMYFUNCTION("""COMPUTED_VALUE"""),219000.0)</f>
        <v>219000</v>
      </c>
      <c r="C757" s="1">
        <f>IFERROR(__xludf.DUMMYFUNCTION("""COMPUTED_VALUE"""),223500.0)</f>
        <v>223500</v>
      </c>
      <c r="D757" s="1">
        <f>IFERROR(__xludf.DUMMYFUNCTION("""COMPUTED_VALUE"""),214500.0)</f>
        <v>214500</v>
      </c>
      <c r="E757" s="1">
        <f>IFERROR(__xludf.DUMMYFUNCTION("""COMPUTED_VALUE"""),216500.0)</f>
        <v>216500</v>
      </c>
      <c r="F757" s="1">
        <f>IFERROR(__xludf.DUMMYFUNCTION("""COMPUTED_VALUE"""),459041.0)</f>
        <v>459041</v>
      </c>
    </row>
    <row r="758">
      <c r="A758" s="2">
        <f>IFERROR(__xludf.DUMMYFUNCTION("""COMPUTED_VALUE"""),45239.64583333333)</f>
        <v>45239.64583</v>
      </c>
      <c r="B758" s="1">
        <f>IFERROR(__xludf.DUMMYFUNCTION("""COMPUTED_VALUE"""),216000.0)</f>
        <v>216000</v>
      </c>
      <c r="C758" s="1">
        <f>IFERROR(__xludf.DUMMYFUNCTION("""COMPUTED_VALUE"""),217000.0)</f>
        <v>217000</v>
      </c>
      <c r="D758" s="1">
        <f>IFERROR(__xludf.DUMMYFUNCTION("""COMPUTED_VALUE"""),206500.0)</f>
        <v>206500</v>
      </c>
      <c r="E758" s="1">
        <f>IFERROR(__xludf.DUMMYFUNCTION("""COMPUTED_VALUE"""),212000.0)</f>
        <v>212000</v>
      </c>
      <c r="F758" s="1">
        <f>IFERROR(__xludf.DUMMYFUNCTION("""COMPUTED_VALUE"""),540242.0)</f>
        <v>540242</v>
      </c>
    </row>
    <row r="759">
      <c r="A759" s="2">
        <f>IFERROR(__xludf.DUMMYFUNCTION("""COMPUTED_VALUE"""),45240.64583333333)</f>
        <v>45240.64583</v>
      </c>
      <c r="B759" s="1">
        <f>IFERROR(__xludf.DUMMYFUNCTION("""COMPUTED_VALUE"""),209500.0)</f>
        <v>209500</v>
      </c>
      <c r="C759" s="1">
        <f>IFERROR(__xludf.DUMMYFUNCTION("""COMPUTED_VALUE"""),214000.0)</f>
        <v>214000</v>
      </c>
      <c r="D759" s="1">
        <f>IFERROR(__xludf.DUMMYFUNCTION("""COMPUTED_VALUE"""),209000.0)</f>
        <v>209000</v>
      </c>
      <c r="E759" s="1">
        <f>IFERROR(__xludf.DUMMYFUNCTION("""COMPUTED_VALUE"""),212000.0)</f>
        <v>212000</v>
      </c>
      <c r="F759" s="1">
        <f>IFERROR(__xludf.DUMMYFUNCTION("""COMPUTED_VALUE"""),332496.0)</f>
        <v>332496</v>
      </c>
    </row>
    <row r="760">
      <c r="A760" s="2">
        <f>IFERROR(__xludf.DUMMYFUNCTION("""COMPUTED_VALUE"""),45243.64583333333)</f>
        <v>45243.64583</v>
      </c>
      <c r="B760" s="1">
        <f>IFERROR(__xludf.DUMMYFUNCTION("""COMPUTED_VALUE"""),214000.0)</f>
        <v>214000</v>
      </c>
      <c r="C760" s="1">
        <f>IFERROR(__xludf.DUMMYFUNCTION("""COMPUTED_VALUE"""),217000.0)</f>
        <v>217000</v>
      </c>
      <c r="D760" s="1">
        <f>IFERROR(__xludf.DUMMYFUNCTION("""COMPUTED_VALUE"""),202500.0)</f>
        <v>202500</v>
      </c>
      <c r="E760" s="1">
        <f>IFERROR(__xludf.DUMMYFUNCTION("""COMPUTED_VALUE"""),202500.0)</f>
        <v>202500</v>
      </c>
      <c r="F760" s="1">
        <f>IFERROR(__xludf.DUMMYFUNCTION("""COMPUTED_VALUE"""),404476.0)</f>
        <v>404476</v>
      </c>
    </row>
    <row r="761">
      <c r="A761" s="2">
        <f>IFERROR(__xludf.DUMMYFUNCTION("""COMPUTED_VALUE"""),45244.64583333333)</f>
        <v>45244.64583</v>
      </c>
      <c r="B761" s="1">
        <f>IFERROR(__xludf.DUMMYFUNCTION("""COMPUTED_VALUE"""),204500.0)</f>
        <v>204500</v>
      </c>
      <c r="C761" s="1">
        <f>IFERROR(__xludf.DUMMYFUNCTION("""COMPUTED_VALUE"""),207500.0)</f>
        <v>207500</v>
      </c>
      <c r="D761" s="1">
        <f>IFERROR(__xludf.DUMMYFUNCTION("""COMPUTED_VALUE"""),201500.0)</f>
        <v>201500</v>
      </c>
      <c r="E761" s="1">
        <f>IFERROR(__xludf.DUMMYFUNCTION("""COMPUTED_VALUE"""),204500.0)</f>
        <v>204500</v>
      </c>
      <c r="F761" s="1">
        <f>IFERROR(__xludf.DUMMYFUNCTION("""COMPUTED_VALUE"""),210013.0)</f>
        <v>210013</v>
      </c>
    </row>
    <row r="762">
      <c r="A762" s="2">
        <f>IFERROR(__xludf.DUMMYFUNCTION("""COMPUTED_VALUE"""),45245.64583333333)</f>
        <v>45245.64583</v>
      </c>
      <c r="B762" s="1">
        <f>IFERROR(__xludf.DUMMYFUNCTION("""COMPUTED_VALUE"""),209500.0)</f>
        <v>209500</v>
      </c>
      <c r="C762" s="1">
        <f>IFERROR(__xludf.DUMMYFUNCTION("""COMPUTED_VALUE"""),211500.0)</f>
        <v>211500</v>
      </c>
      <c r="D762" s="1">
        <f>IFERROR(__xludf.DUMMYFUNCTION("""COMPUTED_VALUE"""),206000.0)</f>
        <v>206000</v>
      </c>
      <c r="E762" s="1">
        <f>IFERROR(__xludf.DUMMYFUNCTION("""COMPUTED_VALUE"""),211000.0)</f>
        <v>211000</v>
      </c>
      <c r="F762" s="1">
        <f>IFERROR(__xludf.DUMMYFUNCTION("""COMPUTED_VALUE"""),291330.0)</f>
        <v>291330</v>
      </c>
    </row>
    <row r="763">
      <c r="A763" s="2">
        <f>IFERROR(__xludf.DUMMYFUNCTION("""COMPUTED_VALUE"""),45246.64583333333)</f>
        <v>45246.64583</v>
      </c>
      <c r="B763" s="1">
        <f>IFERROR(__xludf.DUMMYFUNCTION("""COMPUTED_VALUE"""),212500.0)</f>
        <v>212500</v>
      </c>
      <c r="C763" s="1">
        <f>IFERROR(__xludf.DUMMYFUNCTION("""COMPUTED_VALUE"""),212500.0)</f>
        <v>212500</v>
      </c>
      <c r="D763" s="1">
        <f>IFERROR(__xludf.DUMMYFUNCTION("""COMPUTED_VALUE"""),205500.0)</f>
        <v>205500</v>
      </c>
      <c r="E763" s="1">
        <f>IFERROR(__xludf.DUMMYFUNCTION("""COMPUTED_VALUE"""),205500.0)</f>
        <v>205500</v>
      </c>
      <c r="F763" s="1">
        <f>IFERROR(__xludf.DUMMYFUNCTION("""COMPUTED_VALUE"""),199322.0)</f>
        <v>199322</v>
      </c>
    </row>
    <row r="764">
      <c r="A764" s="2">
        <f>IFERROR(__xludf.DUMMYFUNCTION("""COMPUTED_VALUE"""),45247.64583333333)</f>
        <v>45247.64583</v>
      </c>
      <c r="B764" s="1">
        <f>IFERROR(__xludf.DUMMYFUNCTION("""COMPUTED_VALUE"""),205500.0)</f>
        <v>205500</v>
      </c>
      <c r="C764" s="1">
        <f>IFERROR(__xludf.DUMMYFUNCTION("""COMPUTED_VALUE"""),207500.0)</f>
        <v>207500</v>
      </c>
      <c r="D764" s="1">
        <f>IFERROR(__xludf.DUMMYFUNCTION("""COMPUTED_VALUE"""),188400.0)</f>
        <v>188400</v>
      </c>
      <c r="E764" s="1">
        <f>IFERROR(__xludf.DUMMYFUNCTION("""COMPUTED_VALUE"""),190300.0)</f>
        <v>190300</v>
      </c>
      <c r="F764" s="1">
        <f>IFERROR(__xludf.DUMMYFUNCTION("""COMPUTED_VALUE"""),855001.0)</f>
        <v>855001</v>
      </c>
    </row>
    <row r="765">
      <c r="A765" s="2">
        <f>IFERROR(__xludf.DUMMYFUNCTION("""COMPUTED_VALUE"""),45250.64583333333)</f>
        <v>45250.64583</v>
      </c>
      <c r="B765" s="1">
        <f>IFERROR(__xludf.DUMMYFUNCTION("""COMPUTED_VALUE"""),190400.0)</f>
        <v>190400</v>
      </c>
      <c r="C765" s="1">
        <f>IFERROR(__xludf.DUMMYFUNCTION("""COMPUTED_VALUE"""),195500.0)</f>
        <v>195500</v>
      </c>
      <c r="D765" s="1">
        <f>IFERROR(__xludf.DUMMYFUNCTION("""COMPUTED_VALUE"""),190300.0)</f>
        <v>190300</v>
      </c>
      <c r="E765" s="1">
        <f>IFERROR(__xludf.DUMMYFUNCTION("""COMPUTED_VALUE"""),193400.0)</f>
        <v>193400</v>
      </c>
      <c r="F765" s="1">
        <f>IFERROR(__xludf.DUMMYFUNCTION("""COMPUTED_VALUE"""),380926.0)</f>
        <v>380926</v>
      </c>
    </row>
    <row r="766">
      <c r="A766" s="2">
        <f>IFERROR(__xludf.DUMMYFUNCTION("""COMPUTED_VALUE"""),45251.64583333333)</f>
        <v>45251.64583</v>
      </c>
      <c r="B766" s="1">
        <f>IFERROR(__xludf.DUMMYFUNCTION("""COMPUTED_VALUE"""),193400.0)</f>
        <v>193400</v>
      </c>
      <c r="C766" s="1">
        <f>IFERROR(__xludf.DUMMYFUNCTION("""COMPUTED_VALUE"""),201000.0)</f>
        <v>201000</v>
      </c>
      <c r="D766" s="1">
        <f>IFERROR(__xludf.DUMMYFUNCTION("""COMPUTED_VALUE"""),193400.0)</f>
        <v>193400</v>
      </c>
      <c r="E766" s="1">
        <f>IFERROR(__xludf.DUMMYFUNCTION("""COMPUTED_VALUE"""),199200.0)</f>
        <v>199200</v>
      </c>
      <c r="F766" s="1">
        <f>IFERROR(__xludf.DUMMYFUNCTION("""COMPUTED_VALUE"""),287774.0)</f>
        <v>287774</v>
      </c>
    </row>
    <row r="767">
      <c r="A767" s="2">
        <f>IFERROR(__xludf.DUMMYFUNCTION("""COMPUTED_VALUE"""),45252.64583333333)</f>
        <v>45252.64583</v>
      </c>
      <c r="B767" s="1">
        <f>IFERROR(__xludf.DUMMYFUNCTION("""COMPUTED_VALUE"""),199200.0)</f>
        <v>199200</v>
      </c>
      <c r="C767" s="1">
        <f>IFERROR(__xludf.DUMMYFUNCTION("""COMPUTED_VALUE"""),202500.0)</f>
        <v>202500</v>
      </c>
      <c r="D767" s="1">
        <f>IFERROR(__xludf.DUMMYFUNCTION("""COMPUTED_VALUE"""),197100.0)</f>
        <v>197100</v>
      </c>
      <c r="E767" s="1">
        <f>IFERROR(__xludf.DUMMYFUNCTION("""COMPUTED_VALUE"""),200000.0)</f>
        <v>200000</v>
      </c>
      <c r="F767" s="1">
        <f>IFERROR(__xludf.DUMMYFUNCTION("""COMPUTED_VALUE"""),171638.0)</f>
        <v>171638</v>
      </c>
    </row>
    <row r="768">
      <c r="A768" s="2">
        <f>IFERROR(__xludf.DUMMYFUNCTION("""COMPUTED_VALUE"""),45253.64583333333)</f>
        <v>45253.64583</v>
      </c>
      <c r="B768" s="1">
        <f>IFERROR(__xludf.DUMMYFUNCTION("""COMPUTED_VALUE"""),199000.0)</f>
        <v>199000</v>
      </c>
      <c r="C768" s="1">
        <f>IFERROR(__xludf.DUMMYFUNCTION("""COMPUTED_VALUE"""),212000.0)</f>
        <v>212000</v>
      </c>
      <c r="D768" s="1">
        <f>IFERROR(__xludf.DUMMYFUNCTION("""COMPUTED_VALUE"""),199000.0)</f>
        <v>199000</v>
      </c>
      <c r="E768" s="1">
        <f>IFERROR(__xludf.DUMMYFUNCTION("""COMPUTED_VALUE"""),212000.0)</f>
        <v>212000</v>
      </c>
      <c r="F768" s="1">
        <f>IFERROR(__xludf.DUMMYFUNCTION("""COMPUTED_VALUE"""),433361.0)</f>
        <v>433361</v>
      </c>
    </row>
    <row r="769">
      <c r="A769" s="2">
        <f>IFERROR(__xludf.DUMMYFUNCTION("""COMPUTED_VALUE"""),45254.64583333333)</f>
        <v>45254.64583</v>
      </c>
      <c r="B769" s="1">
        <f>IFERROR(__xludf.DUMMYFUNCTION("""COMPUTED_VALUE"""),210000.0)</f>
        <v>210000</v>
      </c>
      <c r="C769" s="1">
        <f>IFERROR(__xludf.DUMMYFUNCTION("""COMPUTED_VALUE"""),212500.0)</f>
        <v>212500</v>
      </c>
      <c r="D769" s="1">
        <f>IFERROR(__xludf.DUMMYFUNCTION("""COMPUTED_VALUE"""),207000.0)</f>
        <v>207000</v>
      </c>
      <c r="E769" s="1">
        <f>IFERROR(__xludf.DUMMYFUNCTION("""COMPUTED_VALUE"""),210500.0)</f>
        <v>210500</v>
      </c>
      <c r="F769" s="1">
        <f>IFERROR(__xludf.DUMMYFUNCTION("""COMPUTED_VALUE"""),162201.0)</f>
        <v>162201</v>
      </c>
    </row>
    <row r="770">
      <c r="A770" s="2">
        <f>IFERROR(__xludf.DUMMYFUNCTION("""COMPUTED_VALUE"""),45257.64583333333)</f>
        <v>45257.64583</v>
      </c>
      <c r="B770" s="1">
        <f>IFERROR(__xludf.DUMMYFUNCTION("""COMPUTED_VALUE"""),212500.0)</f>
        <v>212500</v>
      </c>
      <c r="C770" s="1">
        <f>IFERROR(__xludf.DUMMYFUNCTION("""COMPUTED_VALUE"""),213000.0)</f>
        <v>213000</v>
      </c>
      <c r="D770" s="1">
        <f>IFERROR(__xludf.DUMMYFUNCTION("""COMPUTED_VALUE"""),207000.0)</f>
        <v>207000</v>
      </c>
      <c r="E770" s="1">
        <f>IFERROR(__xludf.DUMMYFUNCTION("""COMPUTED_VALUE"""),212000.0)</f>
        <v>212000</v>
      </c>
      <c r="F770" s="1">
        <f>IFERROR(__xludf.DUMMYFUNCTION("""COMPUTED_VALUE"""),166300.0)</f>
        <v>166300</v>
      </c>
    </row>
    <row r="771">
      <c r="A771" s="2">
        <f>IFERROR(__xludf.DUMMYFUNCTION("""COMPUTED_VALUE"""),45258.64583333333)</f>
        <v>45258.64583</v>
      </c>
      <c r="B771" s="1">
        <f>IFERROR(__xludf.DUMMYFUNCTION("""COMPUTED_VALUE"""),213000.0)</f>
        <v>213000</v>
      </c>
      <c r="C771" s="1">
        <f>IFERROR(__xludf.DUMMYFUNCTION("""COMPUTED_VALUE"""),214000.0)</f>
        <v>214000</v>
      </c>
      <c r="D771" s="1">
        <f>IFERROR(__xludf.DUMMYFUNCTION("""COMPUTED_VALUE"""),210000.0)</f>
        <v>210000</v>
      </c>
      <c r="E771" s="1">
        <f>IFERROR(__xludf.DUMMYFUNCTION("""COMPUTED_VALUE"""),213000.0)</f>
        <v>213000</v>
      </c>
      <c r="F771" s="1">
        <f>IFERROR(__xludf.DUMMYFUNCTION("""COMPUTED_VALUE"""),162997.0)</f>
        <v>162997</v>
      </c>
    </row>
    <row r="772">
      <c r="A772" s="2">
        <f>IFERROR(__xludf.DUMMYFUNCTION("""COMPUTED_VALUE"""),45259.64583333333)</f>
        <v>45259.64583</v>
      </c>
      <c r="B772" s="1">
        <f>IFERROR(__xludf.DUMMYFUNCTION("""COMPUTED_VALUE"""),213000.0)</f>
        <v>213000</v>
      </c>
      <c r="C772" s="1">
        <f>IFERROR(__xludf.DUMMYFUNCTION("""COMPUTED_VALUE"""),215500.0)</f>
        <v>215500</v>
      </c>
      <c r="D772" s="1">
        <f>IFERROR(__xludf.DUMMYFUNCTION("""COMPUTED_VALUE"""),211500.0)</f>
        <v>211500</v>
      </c>
      <c r="E772" s="1">
        <f>IFERROR(__xludf.DUMMYFUNCTION("""COMPUTED_VALUE"""),215000.0)</f>
        <v>215000</v>
      </c>
      <c r="F772" s="1">
        <f>IFERROR(__xludf.DUMMYFUNCTION("""COMPUTED_VALUE"""),152859.0)</f>
        <v>152859</v>
      </c>
    </row>
    <row r="773">
      <c r="A773" s="2">
        <f>IFERROR(__xludf.DUMMYFUNCTION("""COMPUTED_VALUE"""),45260.64583333333)</f>
        <v>45260.64583</v>
      </c>
      <c r="B773" s="1">
        <f>IFERROR(__xludf.DUMMYFUNCTION("""COMPUTED_VALUE"""),213500.0)</f>
        <v>213500</v>
      </c>
      <c r="C773" s="1">
        <f>IFERROR(__xludf.DUMMYFUNCTION("""COMPUTED_VALUE"""),215500.0)</f>
        <v>215500</v>
      </c>
      <c r="D773" s="1">
        <f>IFERROR(__xludf.DUMMYFUNCTION("""COMPUTED_VALUE"""),207500.0)</f>
        <v>207500</v>
      </c>
      <c r="E773" s="1">
        <f>IFERROR(__xludf.DUMMYFUNCTION("""COMPUTED_VALUE"""),215500.0)</f>
        <v>215500</v>
      </c>
      <c r="F773" s="1">
        <f>IFERROR(__xludf.DUMMYFUNCTION("""COMPUTED_VALUE"""),323582.0)</f>
        <v>323582</v>
      </c>
    </row>
    <row r="774">
      <c r="A774" s="2">
        <f>IFERROR(__xludf.DUMMYFUNCTION("""COMPUTED_VALUE"""),45261.64583333333)</f>
        <v>45261.64583</v>
      </c>
      <c r="B774" s="1">
        <f>IFERROR(__xludf.DUMMYFUNCTION("""COMPUTED_VALUE"""),214500.0)</f>
        <v>214500</v>
      </c>
      <c r="C774" s="1">
        <f>IFERROR(__xludf.DUMMYFUNCTION("""COMPUTED_VALUE"""),221000.0)</f>
        <v>221000</v>
      </c>
      <c r="D774" s="1">
        <f>IFERROR(__xludf.DUMMYFUNCTION("""COMPUTED_VALUE"""),211000.0)</f>
        <v>211000</v>
      </c>
      <c r="E774" s="1">
        <f>IFERROR(__xludf.DUMMYFUNCTION("""COMPUTED_VALUE"""),211500.0)</f>
        <v>211500</v>
      </c>
      <c r="F774" s="1">
        <f>IFERROR(__xludf.DUMMYFUNCTION("""COMPUTED_VALUE"""),228602.0)</f>
        <v>228602</v>
      </c>
    </row>
    <row r="775">
      <c r="A775" s="2">
        <f>IFERROR(__xludf.DUMMYFUNCTION("""COMPUTED_VALUE"""),45264.64583333333)</f>
        <v>45264.64583</v>
      </c>
      <c r="B775" s="1">
        <f>IFERROR(__xludf.DUMMYFUNCTION("""COMPUTED_VALUE"""),210500.0)</f>
        <v>210500</v>
      </c>
      <c r="C775" s="1">
        <f>IFERROR(__xludf.DUMMYFUNCTION("""COMPUTED_VALUE"""),212500.0)</f>
        <v>212500</v>
      </c>
      <c r="D775" s="1">
        <f>IFERROR(__xludf.DUMMYFUNCTION("""COMPUTED_VALUE"""),208000.0)</f>
        <v>208000</v>
      </c>
      <c r="E775" s="1">
        <f>IFERROR(__xludf.DUMMYFUNCTION("""COMPUTED_VALUE"""),209000.0)</f>
        <v>209000</v>
      </c>
      <c r="F775" s="1">
        <f>IFERROR(__xludf.DUMMYFUNCTION("""COMPUTED_VALUE"""),139142.0)</f>
        <v>139142</v>
      </c>
    </row>
    <row r="776">
      <c r="A776" s="2">
        <f>IFERROR(__xludf.DUMMYFUNCTION("""COMPUTED_VALUE"""),45265.64583333333)</f>
        <v>45265.64583</v>
      </c>
      <c r="B776" s="1">
        <f>IFERROR(__xludf.DUMMYFUNCTION("""COMPUTED_VALUE"""),208000.0)</f>
        <v>208000</v>
      </c>
      <c r="C776" s="1">
        <f>IFERROR(__xludf.DUMMYFUNCTION("""COMPUTED_VALUE"""),216500.0)</f>
        <v>216500</v>
      </c>
      <c r="D776" s="1">
        <f>IFERROR(__xludf.DUMMYFUNCTION("""COMPUTED_VALUE"""),207500.0)</f>
        <v>207500</v>
      </c>
      <c r="E776" s="1">
        <f>IFERROR(__xludf.DUMMYFUNCTION("""COMPUTED_VALUE"""),213000.0)</f>
        <v>213000</v>
      </c>
      <c r="F776" s="1">
        <f>IFERROR(__xludf.DUMMYFUNCTION("""COMPUTED_VALUE"""),209643.0)</f>
        <v>209643</v>
      </c>
    </row>
    <row r="777">
      <c r="A777" s="2">
        <f>IFERROR(__xludf.DUMMYFUNCTION("""COMPUTED_VALUE"""),45266.64583333333)</f>
        <v>45266.64583</v>
      </c>
      <c r="B777" s="1">
        <f>IFERROR(__xludf.DUMMYFUNCTION("""COMPUTED_VALUE"""),215500.0)</f>
        <v>215500</v>
      </c>
      <c r="C777" s="1">
        <f>IFERROR(__xludf.DUMMYFUNCTION("""COMPUTED_VALUE"""),231000.0)</f>
        <v>231000</v>
      </c>
      <c r="D777" s="1">
        <f>IFERROR(__xludf.DUMMYFUNCTION("""COMPUTED_VALUE"""),213500.0)</f>
        <v>213500</v>
      </c>
      <c r="E777" s="1">
        <f>IFERROR(__xludf.DUMMYFUNCTION("""COMPUTED_VALUE"""),228500.0)</f>
        <v>228500</v>
      </c>
      <c r="F777" s="1">
        <f>IFERROR(__xludf.DUMMYFUNCTION("""COMPUTED_VALUE"""),624115.0)</f>
        <v>624115</v>
      </c>
    </row>
    <row r="778">
      <c r="A778" s="2">
        <f>IFERROR(__xludf.DUMMYFUNCTION("""COMPUTED_VALUE"""),45267.64583333333)</f>
        <v>45267.64583</v>
      </c>
      <c r="B778" s="1">
        <f>IFERROR(__xludf.DUMMYFUNCTION("""COMPUTED_VALUE"""),226000.0)</f>
        <v>226000</v>
      </c>
      <c r="C778" s="1">
        <f>IFERROR(__xludf.DUMMYFUNCTION("""COMPUTED_VALUE"""),230500.0)</f>
        <v>230500</v>
      </c>
      <c r="D778" s="1">
        <f>IFERROR(__xludf.DUMMYFUNCTION("""COMPUTED_VALUE"""),221500.0)</f>
        <v>221500</v>
      </c>
      <c r="E778" s="1">
        <f>IFERROR(__xludf.DUMMYFUNCTION("""COMPUTED_VALUE"""),228500.0)</f>
        <v>228500</v>
      </c>
      <c r="F778" s="1">
        <f>IFERROR(__xludf.DUMMYFUNCTION("""COMPUTED_VALUE"""),211541.0)</f>
        <v>211541</v>
      </c>
    </row>
    <row r="779">
      <c r="A779" s="2">
        <f>IFERROR(__xludf.DUMMYFUNCTION("""COMPUTED_VALUE"""),45268.64583333333)</f>
        <v>45268.64583</v>
      </c>
      <c r="B779" s="1">
        <f>IFERROR(__xludf.DUMMYFUNCTION("""COMPUTED_VALUE"""),227000.0)</f>
        <v>227000</v>
      </c>
      <c r="C779" s="1">
        <f>IFERROR(__xludf.DUMMYFUNCTION("""COMPUTED_VALUE"""),239500.0)</f>
        <v>239500</v>
      </c>
      <c r="D779" s="1">
        <f>IFERROR(__xludf.DUMMYFUNCTION("""COMPUTED_VALUE"""),225000.0)</f>
        <v>225000</v>
      </c>
      <c r="E779" s="1">
        <f>IFERROR(__xludf.DUMMYFUNCTION("""COMPUTED_VALUE"""),237500.0)</f>
        <v>237500</v>
      </c>
      <c r="F779" s="1">
        <f>IFERROR(__xludf.DUMMYFUNCTION("""COMPUTED_VALUE"""),318590.0)</f>
        <v>318590</v>
      </c>
    </row>
    <row r="780">
      <c r="A780" s="2">
        <f>IFERROR(__xludf.DUMMYFUNCTION("""COMPUTED_VALUE"""),45271.64583333333)</f>
        <v>45271.64583</v>
      </c>
      <c r="B780" s="1">
        <f>IFERROR(__xludf.DUMMYFUNCTION("""COMPUTED_VALUE"""),237500.0)</f>
        <v>237500</v>
      </c>
      <c r="C780" s="1">
        <f>IFERROR(__xludf.DUMMYFUNCTION("""COMPUTED_VALUE"""),240000.0)</f>
        <v>240000</v>
      </c>
      <c r="D780" s="1">
        <f>IFERROR(__xludf.DUMMYFUNCTION("""COMPUTED_VALUE"""),235000.0)</f>
        <v>235000</v>
      </c>
      <c r="E780" s="1">
        <f>IFERROR(__xludf.DUMMYFUNCTION("""COMPUTED_VALUE"""),238000.0)</f>
        <v>238000</v>
      </c>
      <c r="F780" s="1">
        <f>IFERROR(__xludf.DUMMYFUNCTION("""COMPUTED_VALUE"""),164080.0)</f>
        <v>164080</v>
      </c>
    </row>
    <row r="781">
      <c r="A781" s="2">
        <f>IFERROR(__xludf.DUMMYFUNCTION("""COMPUTED_VALUE"""),45272.64583333333)</f>
        <v>45272.64583</v>
      </c>
      <c r="B781" s="1">
        <f>IFERROR(__xludf.DUMMYFUNCTION("""COMPUTED_VALUE"""),236000.0)</f>
        <v>236000</v>
      </c>
      <c r="C781" s="1">
        <f>IFERROR(__xludf.DUMMYFUNCTION("""COMPUTED_VALUE"""),238000.0)</f>
        <v>238000</v>
      </c>
      <c r="D781" s="1">
        <f>IFERROR(__xludf.DUMMYFUNCTION("""COMPUTED_VALUE"""),229500.0)</f>
        <v>229500</v>
      </c>
      <c r="E781" s="1">
        <f>IFERROR(__xludf.DUMMYFUNCTION("""COMPUTED_VALUE"""),234000.0)</f>
        <v>234000</v>
      </c>
      <c r="F781" s="1">
        <f>IFERROR(__xludf.DUMMYFUNCTION("""COMPUTED_VALUE"""),189470.0)</f>
        <v>189470</v>
      </c>
    </row>
    <row r="782">
      <c r="A782" s="2">
        <f>IFERROR(__xludf.DUMMYFUNCTION("""COMPUTED_VALUE"""),45273.64583333333)</f>
        <v>45273.64583</v>
      </c>
      <c r="B782" s="1">
        <f>IFERROR(__xludf.DUMMYFUNCTION("""COMPUTED_VALUE"""),233500.0)</f>
        <v>233500</v>
      </c>
      <c r="C782" s="1">
        <f>IFERROR(__xludf.DUMMYFUNCTION("""COMPUTED_VALUE"""),236000.0)</f>
        <v>236000</v>
      </c>
      <c r="D782" s="1">
        <f>IFERROR(__xludf.DUMMYFUNCTION("""COMPUTED_VALUE"""),227000.0)</f>
        <v>227000</v>
      </c>
      <c r="E782" s="1">
        <f>IFERROR(__xludf.DUMMYFUNCTION("""COMPUTED_VALUE"""),233500.0)</f>
        <v>233500</v>
      </c>
      <c r="F782" s="1">
        <f>IFERROR(__xludf.DUMMYFUNCTION("""COMPUTED_VALUE"""),185773.0)</f>
        <v>185773</v>
      </c>
    </row>
    <row r="783">
      <c r="A783" s="2">
        <f>IFERROR(__xludf.DUMMYFUNCTION("""COMPUTED_VALUE"""),45274.64583333333)</f>
        <v>45274.64583</v>
      </c>
      <c r="B783" s="1">
        <f>IFERROR(__xludf.DUMMYFUNCTION("""COMPUTED_VALUE"""),236500.0)</f>
        <v>236500</v>
      </c>
      <c r="C783" s="1">
        <f>IFERROR(__xludf.DUMMYFUNCTION("""COMPUTED_VALUE"""),245500.0)</f>
        <v>245500</v>
      </c>
      <c r="D783" s="1">
        <f>IFERROR(__xludf.DUMMYFUNCTION("""COMPUTED_VALUE"""),232500.0)</f>
        <v>232500</v>
      </c>
      <c r="E783" s="1">
        <f>IFERROR(__xludf.DUMMYFUNCTION("""COMPUTED_VALUE"""),233000.0)</f>
        <v>233000</v>
      </c>
      <c r="F783" s="1">
        <f>IFERROR(__xludf.DUMMYFUNCTION("""COMPUTED_VALUE"""),489385.0)</f>
        <v>489385</v>
      </c>
    </row>
    <row r="784">
      <c r="A784" s="2">
        <f>IFERROR(__xludf.DUMMYFUNCTION("""COMPUTED_VALUE"""),45275.64583333333)</f>
        <v>45275.64583</v>
      </c>
      <c r="B784" s="1">
        <f>IFERROR(__xludf.DUMMYFUNCTION("""COMPUTED_VALUE"""),235000.0)</f>
        <v>235000</v>
      </c>
      <c r="C784" s="1">
        <f>IFERROR(__xludf.DUMMYFUNCTION("""COMPUTED_VALUE"""),241500.0)</f>
        <v>241500</v>
      </c>
      <c r="D784" s="1">
        <f>IFERROR(__xludf.DUMMYFUNCTION("""COMPUTED_VALUE"""),232000.0)</f>
        <v>232000</v>
      </c>
      <c r="E784" s="1">
        <f>IFERROR(__xludf.DUMMYFUNCTION("""COMPUTED_VALUE"""),238500.0)</f>
        <v>238500</v>
      </c>
      <c r="F784" s="1">
        <f>IFERROR(__xludf.DUMMYFUNCTION("""COMPUTED_VALUE"""),209700.0)</f>
        <v>209700</v>
      </c>
    </row>
    <row r="785">
      <c r="A785" s="2">
        <f>IFERROR(__xludf.DUMMYFUNCTION("""COMPUTED_VALUE"""),45278.64583333333)</f>
        <v>45278.64583</v>
      </c>
      <c r="B785" s="1">
        <f>IFERROR(__xludf.DUMMYFUNCTION("""COMPUTED_VALUE"""),237500.0)</f>
        <v>237500</v>
      </c>
      <c r="C785" s="1">
        <f>IFERROR(__xludf.DUMMYFUNCTION("""COMPUTED_VALUE"""),242000.0)</f>
        <v>242000</v>
      </c>
      <c r="D785" s="1">
        <f>IFERROR(__xludf.DUMMYFUNCTION("""COMPUTED_VALUE"""),236500.0)</f>
        <v>236500</v>
      </c>
      <c r="E785" s="1">
        <f>IFERROR(__xludf.DUMMYFUNCTION("""COMPUTED_VALUE"""),241500.0)</f>
        <v>241500</v>
      </c>
      <c r="F785" s="1">
        <f>IFERROR(__xludf.DUMMYFUNCTION("""COMPUTED_VALUE"""),156864.0)</f>
        <v>156864</v>
      </c>
    </row>
    <row r="786">
      <c r="A786" s="2">
        <f>IFERROR(__xludf.DUMMYFUNCTION("""COMPUTED_VALUE"""),45279.64583333333)</f>
        <v>45279.64583</v>
      </c>
      <c r="B786" s="1">
        <f>IFERROR(__xludf.DUMMYFUNCTION("""COMPUTED_VALUE"""),242000.0)</f>
        <v>242000</v>
      </c>
      <c r="C786" s="1">
        <f>IFERROR(__xludf.DUMMYFUNCTION("""COMPUTED_VALUE"""),248500.0)</f>
        <v>248500</v>
      </c>
      <c r="D786" s="1">
        <f>IFERROR(__xludf.DUMMYFUNCTION("""COMPUTED_VALUE"""),238000.0)</f>
        <v>238000</v>
      </c>
      <c r="E786" s="1">
        <f>IFERROR(__xludf.DUMMYFUNCTION("""COMPUTED_VALUE"""),239000.0)</f>
        <v>239000</v>
      </c>
      <c r="F786" s="1">
        <f>IFERROR(__xludf.DUMMYFUNCTION("""COMPUTED_VALUE"""),193061.0)</f>
        <v>193061</v>
      </c>
    </row>
    <row r="787">
      <c r="A787" s="2">
        <f>IFERROR(__xludf.DUMMYFUNCTION("""COMPUTED_VALUE"""),45280.64583333333)</f>
        <v>45280.64583</v>
      </c>
      <c r="B787" s="1">
        <f>IFERROR(__xludf.DUMMYFUNCTION("""COMPUTED_VALUE"""),241000.0)</f>
        <v>241000</v>
      </c>
      <c r="C787" s="1">
        <f>IFERROR(__xludf.DUMMYFUNCTION("""COMPUTED_VALUE"""),241000.0)</f>
        <v>241000</v>
      </c>
      <c r="D787" s="1">
        <f>IFERROR(__xludf.DUMMYFUNCTION("""COMPUTED_VALUE"""),231000.0)</f>
        <v>231000</v>
      </c>
      <c r="E787" s="1">
        <f>IFERROR(__xludf.DUMMYFUNCTION("""COMPUTED_VALUE"""),234500.0)</f>
        <v>234500</v>
      </c>
      <c r="F787" s="1">
        <f>IFERROR(__xludf.DUMMYFUNCTION("""COMPUTED_VALUE"""),187141.0)</f>
        <v>187141</v>
      </c>
    </row>
    <row r="788">
      <c r="A788" s="2">
        <f>IFERROR(__xludf.DUMMYFUNCTION("""COMPUTED_VALUE"""),45281.64583333333)</f>
        <v>45281.64583</v>
      </c>
      <c r="B788" s="1">
        <f>IFERROR(__xludf.DUMMYFUNCTION("""COMPUTED_VALUE"""),231500.0)</f>
        <v>231500</v>
      </c>
      <c r="C788" s="1">
        <f>IFERROR(__xludf.DUMMYFUNCTION("""COMPUTED_VALUE"""),234000.0)</f>
        <v>234000</v>
      </c>
      <c r="D788" s="1">
        <f>IFERROR(__xludf.DUMMYFUNCTION("""COMPUTED_VALUE"""),229000.0)</f>
        <v>229000</v>
      </c>
      <c r="E788" s="1">
        <f>IFERROR(__xludf.DUMMYFUNCTION("""COMPUTED_VALUE"""),230500.0)</f>
        <v>230500</v>
      </c>
      <c r="F788" s="1">
        <f>IFERROR(__xludf.DUMMYFUNCTION("""COMPUTED_VALUE"""),149421.0)</f>
        <v>149421</v>
      </c>
    </row>
    <row r="789">
      <c r="A789" s="2">
        <f>IFERROR(__xludf.DUMMYFUNCTION("""COMPUTED_VALUE"""),45282.64583333333)</f>
        <v>45282.64583</v>
      </c>
      <c r="B789" s="1">
        <f>IFERROR(__xludf.DUMMYFUNCTION("""COMPUTED_VALUE"""),232000.0)</f>
        <v>232000</v>
      </c>
      <c r="C789" s="1">
        <f>IFERROR(__xludf.DUMMYFUNCTION("""COMPUTED_VALUE"""),235500.0)</f>
        <v>235500</v>
      </c>
      <c r="D789" s="1">
        <f>IFERROR(__xludf.DUMMYFUNCTION("""COMPUTED_VALUE"""),229500.0)</f>
        <v>229500</v>
      </c>
      <c r="E789" s="1">
        <f>IFERROR(__xludf.DUMMYFUNCTION("""COMPUTED_VALUE"""),230000.0)</f>
        <v>230000</v>
      </c>
      <c r="F789" s="1">
        <f>IFERROR(__xludf.DUMMYFUNCTION("""COMPUTED_VALUE"""),123871.0)</f>
        <v>123871</v>
      </c>
    </row>
    <row r="790">
      <c r="A790" s="2">
        <f>IFERROR(__xludf.DUMMYFUNCTION("""COMPUTED_VALUE"""),45286.64583333333)</f>
        <v>45286.64583</v>
      </c>
      <c r="B790" s="1">
        <f>IFERROR(__xludf.DUMMYFUNCTION("""COMPUTED_VALUE"""),230500.0)</f>
        <v>230500</v>
      </c>
      <c r="C790" s="1">
        <f>IFERROR(__xludf.DUMMYFUNCTION("""COMPUTED_VALUE"""),231000.0)</f>
        <v>231000</v>
      </c>
      <c r="D790" s="1">
        <f>IFERROR(__xludf.DUMMYFUNCTION("""COMPUTED_VALUE"""),223500.0)</f>
        <v>223500</v>
      </c>
      <c r="E790" s="1">
        <f>IFERROR(__xludf.DUMMYFUNCTION("""COMPUTED_VALUE"""),226500.0)</f>
        <v>226500</v>
      </c>
      <c r="F790" s="1">
        <f>IFERROR(__xludf.DUMMYFUNCTION("""COMPUTED_VALUE"""),138055.0)</f>
        <v>138055</v>
      </c>
    </row>
    <row r="791">
      <c r="A791" s="2">
        <f>IFERROR(__xludf.DUMMYFUNCTION("""COMPUTED_VALUE"""),45287.64583333333)</f>
        <v>45287.64583</v>
      </c>
      <c r="B791" s="1">
        <f>IFERROR(__xludf.DUMMYFUNCTION("""COMPUTED_VALUE"""),227500.0)</f>
        <v>227500</v>
      </c>
      <c r="C791" s="1">
        <f>IFERROR(__xludf.DUMMYFUNCTION("""COMPUTED_VALUE"""),233500.0)</f>
        <v>233500</v>
      </c>
      <c r="D791" s="1">
        <f>IFERROR(__xludf.DUMMYFUNCTION("""COMPUTED_VALUE"""),225500.0)</f>
        <v>225500</v>
      </c>
      <c r="E791" s="1">
        <f>IFERROR(__xludf.DUMMYFUNCTION("""COMPUTED_VALUE"""),231500.0)</f>
        <v>231500</v>
      </c>
      <c r="F791" s="1">
        <f>IFERROR(__xludf.DUMMYFUNCTION("""COMPUTED_VALUE"""),117174.0)</f>
        <v>117174</v>
      </c>
    </row>
    <row r="792">
      <c r="A792" s="2">
        <f>IFERROR(__xludf.DUMMYFUNCTION("""COMPUTED_VALUE"""),45288.64583333333)</f>
        <v>45288.64583</v>
      </c>
      <c r="B792" s="1">
        <f>IFERROR(__xludf.DUMMYFUNCTION("""COMPUTED_VALUE"""),233500.0)</f>
        <v>233500</v>
      </c>
      <c r="C792" s="1">
        <f>IFERROR(__xludf.DUMMYFUNCTION("""COMPUTED_VALUE"""),234500.0)</f>
        <v>234500</v>
      </c>
      <c r="D792" s="1">
        <f>IFERROR(__xludf.DUMMYFUNCTION("""COMPUTED_VALUE"""),230000.0)</f>
        <v>230000</v>
      </c>
      <c r="E792" s="1">
        <f>IFERROR(__xludf.DUMMYFUNCTION("""COMPUTED_VALUE"""),233500.0)</f>
        <v>233500</v>
      </c>
      <c r="F792" s="1">
        <f>IFERROR(__xludf.DUMMYFUNCTION("""COMPUTED_VALUE"""),100687.0)</f>
        <v>100687</v>
      </c>
    </row>
    <row r="793">
      <c r="A793" s="2">
        <f>IFERROR(__xludf.DUMMYFUNCTION("""COMPUTED_VALUE"""),45293.64583333333)</f>
        <v>45293.64583</v>
      </c>
      <c r="B793" s="1">
        <f>IFERROR(__xludf.DUMMYFUNCTION("""COMPUTED_VALUE"""),233000.0)</f>
        <v>233000</v>
      </c>
      <c r="C793" s="1">
        <f>IFERROR(__xludf.DUMMYFUNCTION("""COMPUTED_VALUE"""),245000.0)</f>
        <v>245000</v>
      </c>
      <c r="D793" s="1">
        <f>IFERROR(__xludf.DUMMYFUNCTION("""COMPUTED_VALUE"""),232500.0)</f>
        <v>232500</v>
      </c>
      <c r="E793" s="1">
        <f>IFERROR(__xludf.DUMMYFUNCTION("""COMPUTED_VALUE"""),241500.0)</f>
        <v>241500</v>
      </c>
      <c r="F793" s="1">
        <f>IFERROR(__xludf.DUMMYFUNCTION("""COMPUTED_VALUE"""),234689.0)</f>
        <v>234689</v>
      </c>
    </row>
    <row r="794">
      <c r="A794" s="2">
        <f>IFERROR(__xludf.DUMMYFUNCTION("""COMPUTED_VALUE"""),45294.64583333333)</f>
        <v>45294.64583</v>
      </c>
      <c r="B794" s="1">
        <f>IFERROR(__xludf.DUMMYFUNCTION("""COMPUTED_VALUE"""),238000.0)</f>
        <v>238000</v>
      </c>
      <c r="C794" s="1">
        <f>IFERROR(__xludf.DUMMYFUNCTION("""COMPUTED_VALUE"""),243000.0)</f>
        <v>243000</v>
      </c>
      <c r="D794" s="1">
        <f>IFERROR(__xludf.DUMMYFUNCTION("""COMPUTED_VALUE"""),236500.0)</f>
        <v>236500</v>
      </c>
      <c r="E794" s="1">
        <f>IFERROR(__xludf.DUMMYFUNCTION("""COMPUTED_VALUE"""),239500.0)</f>
        <v>239500</v>
      </c>
      <c r="F794" s="1">
        <f>IFERROR(__xludf.DUMMYFUNCTION("""COMPUTED_VALUE"""),145077.0)</f>
        <v>145077</v>
      </c>
    </row>
    <row r="795">
      <c r="A795" s="2">
        <f>IFERROR(__xludf.DUMMYFUNCTION("""COMPUTED_VALUE"""),45295.64583333333)</f>
        <v>45295.64583</v>
      </c>
      <c r="B795" s="1">
        <f>IFERROR(__xludf.DUMMYFUNCTION("""COMPUTED_VALUE"""),238000.0)</f>
        <v>238000</v>
      </c>
      <c r="C795" s="1">
        <f>IFERROR(__xludf.DUMMYFUNCTION("""COMPUTED_VALUE"""),244500.0)</f>
        <v>244500</v>
      </c>
      <c r="D795" s="1">
        <f>IFERROR(__xludf.DUMMYFUNCTION("""COMPUTED_VALUE"""),237000.0)</f>
        <v>237000</v>
      </c>
      <c r="E795" s="1">
        <f>IFERROR(__xludf.DUMMYFUNCTION("""COMPUTED_VALUE"""),240500.0)</f>
        <v>240500</v>
      </c>
      <c r="F795" s="1">
        <f>IFERROR(__xludf.DUMMYFUNCTION("""COMPUTED_VALUE"""),162942.0)</f>
        <v>162942</v>
      </c>
    </row>
    <row r="796">
      <c r="A796" s="2">
        <f>IFERROR(__xludf.DUMMYFUNCTION("""COMPUTED_VALUE"""),45296.64583333333)</f>
        <v>45296.64583</v>
      </c>
      <c r="B796" s="1">
        <f>IFERROR(__xludf.DUMMYFUNCTION("""COMPUTED_VALUE"""),242500.0)</f>
        <v>242500</v>
      </c>
      <c r="C796" s="1">
        <f>IFERROR(__xludf.DUMMYFUNCTION("""COMPUTED_VALUE"""),257000.0)</f>
        <v>257000</v>
      </c>
      <c r="D796" s="1">
        <f>IFERROR(__xludf.DUMMYFUNCTION("""COMPUTED_VALUE"""),242500.0)</f>
        <v>242500</v>
      </c>
      <c r="E796" s="1">
        <f>IFERROR(__xludf.DUMMYFUNCTION("""COMPUTED_VALUE"""),252000.0)</f>
        <v>252000</v>
      </c>
      <c r="F796" s="1">
        <f>IFERROR(__xludf.DUMMYFUNCTION("""COMPUTED_VALUE"""),377790.0)</f>
        <v>377790</v>
      </c>
    </row>
    <row r="797">
      <c r="A797" s="2">
        <f>IFERROR(__xludf.DUMMYFUNCTION("""COMPUTED_VALUE"""),45299.64583333333)</f>
        <v>45299.64583</v>
      </c>
      <c r="B797" s="1">
        <f>IFERROR(__xludf.DUMMYFUNCTION("""COMPUTED_VALUE"""),251000.0)</f>
        <v>251000</v>
      </c>
      <c r="C797" s="1">
        <f>IFERROR(__xludf.DUMMYFUNCTION("""COMPUTED_VALUE"""),255000.0)</f>
        <v>255000</v>
      </c>
      <c r="D797" s="1">
        <f>IFERROR(__xludf.DUMMYFUNCTION("""COMPUTED_VALUE"""),248500.0)</f>
        <v>248500</v>
      </c>
      <c r="E797" s="1">
        <f>IFERROR(__xludf.DUMMYFUNCTION("""COMPUTED_VALUE"""),251000.0)</f>
        <v>251000</v>
      </c>
      <c r="F797" s="1">
        <f>IFERROR(__xludf.DUMMYFUNCTION("""COMPUTED_VALUE"""),169979.0)</f>
        <v>169979</v>
      </c>
    </row>
    <row r="798">
      <c r="A798" s="2">
        <f>IFERROR(__xludf.DUMMYFUNCTION("""COMPUTED_VALUE"""),45300.64583333333)</f>
        <v>45300.64583</v>
      </c>
      <c r="B798" s="1">
        <f>IFERROR(__xludf.DUMMYFUNCTION("""COMPUTED_VALUE"""),252500.0)</f>
        <v>252500</v>
      </c>
      <c r="C798" s="1">
        <f>IFERROR(__xludf.DUMMYFUNCTION("""COMPUTED_VALUE"""),253500.0)</f>
        <v>253500</v>
      </c>
      <c r="D798" s="1">
        <f>IFERROR(__xludf.DUMMYFUNCTION("""COMPUTED_VALUE"""),245500.0)</f>
        <v>245500</v>
      </c>
      <c r="E798" s="1">
        <f>IFERROR(__xludf.DUMMYFUNCTION("""COMPUTED_VALUE"""),248000.0)</f>
        <v>248000</v>
      </c>
      <c r="F798" s="1">
        <f>IFERROR(__xludf.DUMMYFUNCTION("""COMPUTED_VALUE"""),200102.0)</f>
        <v>200102</v>
      </c>
    </row>
    <row r="799">
      <c r="A799" s="2">
        <f>IFERROR(__xludf.DUMMYFUNCTION("""COMPUTED_VALUE"""),45301.64583333333)</f>
        <v>45301.64583</v>
      </c>
      <c r="B799" s="1">
        <f>IFERROR(__xludf.DUMMYFUNCTION("""COMPUTED_VALUE"""),248000.0)</f>
        <v>248000</v>
      </c>
      <c r="C799" s="1">
        <f>IFERROR(__xludf.DUMMYFUNCTION("""COMPUTED_VALUE"""),253500.0)</f>
        <v>253500</v>
      </c>
      <c r="D799" s="1">
        <f>IFERROR(__xludf.DUMMYFUNCTION("""COMPUTED_VALUE"""),244000.0)</f>
        <v>244000</v>
      </c>
      <c r="E799" s="1">
        <f>IFERROR(__xludf.DUMMYFUNCTION("""COMPUTED_VALUE"""),250500.0)</f>
        <v>250500</v>
      </c>
      <c r="F799" s="1">
        <f>IFERROR(__xludf.DUMMYFUNCTION("""COMPUTED_VALUE"""),173379.0)</f>
        <v>173379</v>
      </c>
    </row>
    <row r="800">
      <c r="A800" s="2">
        <f>IFERROR(__xludf.DUMMYFUNCTION("""COMPUTED_VALUE"""),45302.64583333333)</f>
        <v>45302.64583</v>
      </c>
      <c r="B800" s="1">
        <f>IFERROR(__xludf.DUMMYFUNCTION("""COMPUTED_VALUE"""),252500.0)</f>
        <v>252500</v>
      </c>
      <c r="C800" s="1">
        <f>IFERROR(__xludf.DUMMYFUNCTION("""COMPUTED_VALUE"""),261000.0)</f>
        <v>261000</v>
      </c>
      <c r="D800" s="1">
        <f>IFERROR(__xludf.DUMMYFUNCTION("""COMPUTED_VALUE"""),250500.0)</f>
        <v>250500</v>
      </c>
      <c r="E800" s="1">
        <f>IFERROR(__xludf.DUMMYFUNCTION("""COMPUTED_VALUE"""),256000.0)</f>
        <v>256000</v>
      </c>
      <c r="F800" s="1">
        <f>IFERROR(__xludf.DUMMYFUNCTION("""COMPUTED_VALUE"""),333502.0)</f>
        <v>333502</v>
      </c>
    </row>
    <row r="801">
      <c r="A801" s="2">
        <f>IFERROR(__xludf.DUMMYFUNCTION("""COMPUTED_VALUE"""),45303.64583333333)</f>
        <v>45303.64583</v>
      </c>
      <c r="B801" s="1">
        <f>IFERROR(__xludf.DUMMYFUNCTION("""COMPUTED_VALUE"""),257000.0)</f>
        <v>257000</v>
      </c>
      <c r="C801" s="1">
        <f>IFERROR(__xludf.DUMMYFUNCTION("""COMPUTED_VALUE"""),260000.0)</f>
        <v>260000</v>
      </c>
      <c r="D801" s="1">
        <f>IFERROR(__xludf.DUMMYFUNCTION("""COMPUTED_VALUE"""),244500.0)</f>
        <v>244500</v>
      </c>
      <c r="E801" s="1">
        <f>IFERROR(__xludf.DUMMYFUNCTION("""COMPUTED_VALUE"""),247000.0)</f>
        <v>247000</v>
      </c>
      <c r="F801" s="1">
        <f>IFERROR(__xludf.DUMMYFUNCTION("""COMPUTED_VALUE"""),196430.0)</f>
        <v>196430</v>
      </c>
    </row>
    <row r="802">
      <c r="A802" s="2">
        <f>IFERROR(__xludf.DUMMYFUNCTION("""COMPUTED_VALUE"""),45306.64583333333)</f>
        <v>45306.64583</v>
      </c>
      <c r="B802" s="1">
        <f>IFERROR(__xludf.DUMMYFUNCTION("""COMPUTED_VALUE"""),247000.0)</f>
        <v>247000</v>
      </c>
      <c r="C802" s="1">
        <f>IFERROR(__xludf.DUMMYFUNCTION("""COMPUTED_VALUE"""),249500.0)</f>
        <v>249500</v>
      </c>
      <c r="D802" s="1">
        <f>IFERROR(__xludf.DUMMYFUNCTION("""COMPUTED_VALUE"""),232500.0)</f>
        <v>232500</v>
      </c>
      <c r="E802" s="1">
        <f>IFERROR(__xludf.DUMMYFUNCTION("""COMPUTED_VALUE"""),233500.0)</f>
        <v>233500</v>
      </c>
      <c r="F802" s="1">
        <f>IFERROR(__xludf.DUMMYFUNCTION("""COMPUTED_VALUE"""),307330.0)</f>
        <v>307330</v>
      </c>
    </row>
    <row r="803">
      <c r="A803" s="2">
        <f>IFERROR(__xludf.DUMMYFUNCTION("""COMPUTED_VALUE"""),45307.64583333333)</f>
        <v>45307.64583</v>
      </c>
      <c r="B803" s="1">
        <f>IFERROR(__xludf.DUMMYFUNCTION("""COMPUTED_VALUE"""),233500.0)</f>
        <v>233500</v>
      </c>
      <c r="C803" s="1">
        <f>IFERROR(__xludf.DUMMYFUNCTION("""COMPUTED_VALUE"""),236000.0)</f>
        <v>236000</v>
      </c>
      <c r="D803" s="1">
        <f>IFERROR(__xludf.DUMMYFUNCTION("""COMPUTED_VALUE"""),227000.0)</f>
        <v>227000</v>
      </c>
      <c r="E803" s="1">
        <f>IFERROR(__xludf.DUMMYFUNCTION("""COMPUTED_VALUE"""),228500.0)</f>
        <v>228500</v>
      </c>
      <c r="F803" s="1">
        <f>IFERROR(__xludf.DUMMYFUNCTION("""COMPUTED_VALUE"""),244762.0)</f>
        <v>244762</v>
      </c>
    </row>
    <row r="804">
      <c r="A804" s="2">
        <f>IFERROR(__xludf.DUMMYFUNCTION("""COMPUTED_VALUE"""),45308.64583333333)</f>
        <v>45308.64583</v>
      </c>
      <c r="B804" s="1">
        <f>IFERROR(__xludf.DUMMYFUNCTION("""COMPUTED_VALUE"""),230000.0)</f>
        <v>230000</v>
      </c>
      <c r="C804" s="1">
        <f>IFERROR(__xludf.DUMMYFUNCTION("""COMPUTED_VALUE"""),232500.0)</f>
        <v>232500</v>
      </c>
      <c r="D804" s="1">
        <f>IFERROR(__xludf.DUMMYFUNCTION("""COMPUTED_VALUE"""),219000.0)</f>
        <v>219000</v>
      </c>
      <c r="E804" s="1">
        <f>IFERROR(__xludf.DUMMYFUNCTION("""COMPUTED_VALUE"""),223500.0)</f>
        <v>223500</v>
      </c>
      <c r="F804" s="1">
        <f>IFERROR(__xludf.DUMMYFUNCTION("""COMPUTED_VALUE"""),274411.0)</f>
        <v>274411</v>
      </c>
    </row>
    <row r="805">
      <c r="A805" s="2">
        <f>IFERROR(__xludf.DUMMYFUNCTION("""COMPUTED_VALUE"""),45309.64583333333)</f>
        <v>45309.64583</v>
      </c>
      <c r="B805" s="1">
        <f>IFERROR(__xludf.DUMMYFUNCTION("""COMPUTED_VALUE"""),222000.0)</f>
        <v>222000</v>
      </c>
      <c r="C805" s="1">
        <f>IFERROR(__xludf.DUMMYFUNCTION("""COMPUTED_VALUE"""),225500.0)</f>
        <v>225500</v>
      </c>
      <c r="D805" s="1">
        <f>IFERROR(__xludf.DUMMYFUNCTION("""COMPUTED_VALUE"""),217500.0)</f>
        <v>217500</v>
      </c>
      <c r="E805" s="1">
        <f>IFERROR(__xludf.DUMMYFUNCTION("""COMPUTED_VALUE"""),219500.0)</f>
        <v>219500</v>
      </c>
      <c r="F805" s="1">
        <f>IFERROR(__xludf.DUMMYFUNCTION("""COMPUTED_VALUE"""),209769.0)</f>
        <v>209769</v>
      </c>
    </row>
    <row r="806">
      <c r="A806" s="2">
        <f>IFERROR(__xludf.DUMMYFUNCTION("""COMPUTED_VALUE"""),45310.64583333333)</f>
        <v>45310.64583</v>
      </c>
      <c r="B806" s="1">
        <f>IFERROR(__xludf.DUMMYFUNCTION("""COMPUTED_VALUE"""),221500.0)</f>
        <v>221500</v>
      </c>
      <c r="C806" s="1">
        <f>IFERROR(__xludf.DUMMYFUNCTION("""COMPUTED_VALUE"""),225000.0)</f>
        <v>225000</v>
      </c>
      <c r="D806" s="1">
        <f>IFERROR(__xludf.DUMMYFUNCTION("""COMPUTED_VALUE"""),217500.0)</f>
        <v>217500</v>
      </c>
      <c r="E806" s="1">
        <f>IFERROR(__xludf.DUMMYFUNCTION("""COMPUTED_VALUE"""),220000.0)</f>
        <v>220000</v>
      </c>
      <c r="F806" s="1">
        <f>IFERROR(__xludf.DUMMYFUNCTION("""COMPUTED_VALUE"""),178099.0)</f>
        <v>178099</v>
      </c>
    </row>
    <row r="807">
      <c r="A807" s="2">
        <f>IFERROR(__xludf.DUMMYFUNCTION("""COMPUTED_VALUE"""),45313.64583333333)</f>
        <v>45313.64583</v>
      </c>
      <c r="B807" s="1">
        <f>IFERROR(__xludf.DUMMYFUNCTION("""COMPUTED_VALUE"""),221500.0)</f>
        <v>221500</v>
      </c>
      <c r="C807" s="1">
        <f>IFERROR(__xludf.DUMMYFUNCTION("""COMPUTED_VALUE"""),222000.0)</f>
        <v>222000</v>
      </c>
      <c r="D807" s="1">
        <f>IFERROR(__xludf.DUMMYFUNCTION("""COMPUTED_VALUE"""),212500.0)</f>
        <v>212500</v>
      </c>
      <c r="E807" s="1">
        <f>IFERROR(__xludf.DUMMYFUNCTION("""COMPUTED_VALUE"""),216000.0)</f>
        <v>216000</v>
      </c>
      <c r="F807" s="1">
        <f>IFERROR(__xludf.DUMMYFUNCTION("""COMPUTED_VALUE"""),187377.0)</f>
        <v>187377</v>
      </c>
    </row>
    <row r="808">
      <c r="A808" s="2">
        <f>IFERROR(__xludf.DUMMYFUNCTION("""COMPUTED_VALUE"""),45314.64583333333)</f>
        <v>45314.64583</v>
      </c>
      <c r="B808" s="1">
        <f>IFERROR(__xludf.DUMMYFUNCTION("""COMPUTED_VALUE"""),216500.0)</f>
        <v>216500</v>
      </c>
      <c r="C808" s="1">
        <f>IFERROR(__xludf.DUMMYFUNCTION("""COMPUTED_VALUE"""),224000.0)</f>
        <v>224000</v>
      </c>
      <c r="D808" s="1">
        <f>IFERROR(__xludf.DUMMYFUNCTION("""COMPUTED_VALUE"""),216500.0)</f>
        <v>216500</v>
      </c>
      <c r="E808" s="1">
        <f>IFERROR(__xludf.DUMMYFUNCTION("""COMPUTED_VALUE"""),219000.0)</f>
        <v>219000</v>
      </c>
      <c r="F808" s="1">
        <f>IFERROR(__xludf.DUMMYFUNCTION("""COMPUTED_VALUE"""),168118.0)</f>
        <v>168118</v>
      </c>
    </row>
    <row r="809">
      <c r="A809" s="2">
        <f>IFERROR(__xludf.DUMMYFUNCTION("""COMPUTED_VALUE"""),45315.64583333333)</f>
        <v>45315.64583</v>
      </c>
      <c r="B809" s="1">
        <f>IFERROR(__xludf.DUMMYFUNCTION("""COMPUTED_VALUE"""),220000.0)</f>
        <v>220000</v>
      </c>
      <c r="C809" s="1">
        <f>IFERROR(__xludf.DUMMYFUNCTION("""COMPUTED_VALUE"""),224000.0)</f>
        <v>224000</v>
      </c>
      <c r="D809" s="1">
        <f>IFERROR(__xludf.DUMMYFUNCTION("""COMPUTED_VALUE"""),217000.0)</f>
        <v>217000</v>
      </c>
      <c r="E809" s="1">
        <f>IFERROR(__xludf.DUMMYFUNCTION("""COMPUTED_VALUE"""),222000.0)</f>
        <v>222000</v>
      </c>
      <c r="F809" s="1">
        <f>IFERROR(__xludf.DUMMYFUNCTION("""COMPUTED_VALUE"""),109494.0)</f>
        <v>109494</v>
      </c>
    </row>
    <row r="810">
      <c r="A810" s="2">
        <f>IFERROR(__xludf.DUMMYFUNCTION("""COMPUTED_VALUE"""),45316.64583333333)</f>
        <v>45316.64583</v>
      </c>
      <c r="B810" s="1">
        <f>IFERROR(__xludf.DUMMYFUNCTION("""COMPUTED_VALUE"""),221500.0)</f>
        <v>221500</v>
      </c>
      <c r="C810" s="1">
        <f>IFERROR(__xludf.DUMMYFUNCTION("""COMPUTED_VALUE"""),222500.0)</f>
        <v>222500</v>
      </c>
      <c r="D810" s="1">
        <f>IFERROR(__xludf.DUMMYFUNCTION("""COMPUTED_VALUE"""),209500.0)</f>
        <v>209500</v>
      </c>
      <c r="E810" s="1">
        <f>IFERROR(__xludf.DUMMYFUNCTION("""COMPUTED_VALUE"""),216000.0)</f>
        <v>216000</v>
      </c>
      <c r="F810" s="1">
        <f>IFERROR(__xludf.DUMMYFUNCTION("""COMPUTED_VALUE"""),265472.0)</f>
        <v>265472</v>
      </c>
    </row>
    <row r="811">
      <c r="A811" s="2">
        <f>IFERROR(__xludf.DUMMYFUNCTION("""COMPUTED_VALUE"""),45317.64583333333)</f>
        <v>45317.64583</v>
      </c>
      <c r="B811" s="1">
        <f>IFERROR(__xludf.DUMMYFUNCTION("""COMPUTED_VALUE"""),216000.0)</f>
        <v>216000</v>
      </c>
      <c r="C811" s="1">
        <f>IFERROR(__xludf.DUMMYFUNCTION("""COMPUTED_VALUE"""),221500.0)</f>
        <v>221500</v>
      </c>
      <c r="D811" s="1">
        <f>IFERROR(__xludf.DUMMYFUNCTION("""COMPUTED_VALUE"""),215000.0)</f>
        <v>215000</v>
      </c>
      <c r="E811" s="1">
        <f>IFERROR(__xludf.DUMMYFUNCTION("""COMPUTED_VALUE"""),216500.0)</f>
        <v>216500</v>
      </c>
      <c r="F811" s="1">
        <f>IFERROR(__xludf.DUMMYFUNCTION("""COMPUTED_VALUE"""),98877.0)</f>
        <v>98877</v>
      </c>
    </row>
    <row r="812">
      <c r="A812" s="2">
        <f>IFERROR(__xludf.DUMMYFUNCTION("""COMPUTED_VALUE"""),45320.64583333333)</f>
        <v>45320.64583</v>
      </c>
      <c r="B812" s="1">
        <f>IFERROR(__xludf.DUMMYFUNCTION("""COMPUTED_VALUE"""),216500.0)</f>
        <v>216500</v>
      </c>
      <c r="C812" s="1">
        <f>IFERROR(__xludf.DUMMYFUNCTION("""COMPUTED_VALUE"""),218000.0)</f>
        <v>218000</v>
      </c>
      <c r="D812" s="1">
        <f>IFERROR(__xludf.DUMMYFUNCTION("""COMPUTED_VALUE"""),204000.0)</f>
        <v>204000</v>
      </c>
      <c r="E812" s="1">
        <f>IFERROR(__xludf.DUMMYFUNCTION("""COMPUTED_VALUE"""),204500.0)</f>
        <v>204500</v>
      </c>
      <c r="F812" s="1">
        <f>IFERROR(__xludf.DUMMYFUNCTION("""COMPUTED_VALUE"""),333725.0)</f>
        <v>333725</v>
      </c>
    </row>
    <row r="813">
      <c r="A813" s="2">
        <f>IFERROR(__xludf.DUMMYFUNCTION("""COMPUTED_VALUE"""),45321.64583333333)</f>
        <v>45321.64583</v>
      </c>
      <c r="B813" s="1">
        <f>IFERROR(__xludf.DUMMYFUNCTION("""COMPUTED_VALUE"""),207000.0)</f>
        <v>207000</v>
      </c>
      <c r="C813" s="1">
        <f>IFERROR(__xludf.DUMMYFUNCTION("""COMPUTED_VALUE"""),208000.0)</f>
        <v>208000</v>
      </c>
      <c r="D813" s="1">
        <f>IFERROR(__xludf.DUMMYFUNCTION("""COMPUTED_VALUE"""),203500.0)</f>
        <v>203500</v>
      </c>
      <c r="E813" s="1">
        <f>IFERROR(__xludf.DUMMYFUNCTION("""COMPUTED_VALUE"""),204500.0)</f>
        <v>204500</v>
      </c>
      <c r="F813" s="1">
        <f>IFERROR(__xludf.DUMMYFUNCTION("""COMPUTED_VALUE"""),132470.0)</f>
        <v>132470</v>
      </c>
    </row>
    <row r="814">
      <c r="A814" s="2">
        <f>IFERROR(__xludf.DUMMYFUNCTION("""COMPUTED_VALUE"""),45322.64583333333)</f>
        <v>45322.64583</v>
      </c>
      <c r="B814" s="1">
        <f>IFERROR(__xludf.DUMMYFUNCTION("""COMPUTED_VALUE"""),201500.0)</f>
        <v>201500</v>
      </c>
      <c r="C814" s="1">
        <f>IFERROR(__xludf.DUMMYFUNCTION("""COMPUTED_VALUE"""),206000.0)</f>
        <v>206000</v>
      </c>
      <c r="D814" s="1">
        <f>IFERROR(__xludf.DUMMYFUNCTION("""COMPUTED_VALUE"""),200000.0)</f>
        <v>200000</v>
      </c>
      <c r="E814" s="1">
        <f>IFERROR(__xludf.DUMMYFUNCTION("""COMPUTED_VALUE"""),201500.0)</f>
        <v>201500</v>
      </c>
      <c r="F814" s="1">
        <f>IFERROR(__xludf.DUMMYFUNCTION("""COMPUTED_VALUE"""),141866.0)</f>
        <v>141866</v>
      </c>
    </row>
    <row r="815">
      <c r="A815" s="2">
        <f>IFERROR(__xludf.DUMMYFUNCTION("""COMPUTED_VALUE"""),45323.64583333333)</f>
        <v>45323.64583</v>
      </c>
      <c r="B815" s="1">
        <f>IFERROR(__xludf.DUMMYFUNCTION("""COMPUTED_VALUE"""),200500.0)</f>
        <v>200500</v>
      </c>
      <c r="C815" s="1">
        <f>IFERROR(__xludf.DUMMYFUNCTION("""COMPUTED_VALUE"""),203000.0)</f>
        <v>203000</v>
      </c>
      <c r="D815" s="1">
        <f>IFERROR(__xludf.DUMMYFUNCTION("""COMPUTED_VALUE"""),195800.0)</f>
        <v>195800</v>
      </c>
      <c r="E815" s="1">
        <f>IFERROR(__xludf.DUMMYFUNCTION("""COMPUTED_VALUE"""),199000.0)</f>
        <v>199000</v>
      </c>
      <c r="F815" s="1">
        <f>IFERROR(__xludf.DUMMYFUNCTION("""COMPUTED_VALUE"""),270877.0)</f>
        <v>270877</v>
      </c>
    </row>
    <row r="816">
      <c r="A816" s="2">
        <f>IFERROR(__xludf.DUMMYFUNCTION("""COMPUTED_VALUE"""),45324.64583333333)</f>
        <v>45324.64583</v>
      </c>
      <c r="B816" s="1">
        <f>IFERROR(__xludf.DUMMYFUNCTION("""COMPUTED_VALUE"""),201000.0)</f>
        <v>201000</v>
      </c>
      <c r="C816" s="1">
        <f>IFERROR(__xludf.DUMMYFUNCTION("""COMPUTED_VALUE"""),209000.0)</f>
        <v>209000</v>
      </c>
      <c r="D816" s="1">
        <f>IFERROR(__xludf.DUMMYFUNCTION("""COMPUTED_VALUE"""),200000.0)</f>
        <v>200000</v>
      </c>
      <c r="E816" s="1">
        <f>IFERROR(__xludf.DUMMYFUNCTION("""COMPUTED_VALUE"""),205500.0)</f>
        <v>205500</v>
      </c>
      <c r="F816" s="1">
        <f>IFERROR(__xludf.DUMMYFUNCTION("""COMPUTED_VALUE"""),261080.0)</f>
        <v>261080</v>
      </c>
    </row>
    <row r="817">
      <c r="A817" s="2">
        <f>IFERROR(__xludf.DUMMYFUNCTION("""COMPUTED_VALUE"""),45327.64583333333)</f>
        <v>45327.64583</v>
      </c>
      <c r="B817" s="1">
        <f>IFERROR(__xludf.DUMMYFUNCTION("""COMPUTED_VALUE"""),204000.0)</f>
        <v>204000</v>
      </c>
      <c r="C817" s="1">
        <f>IFERROR(__xludf.DUMMYFUNCTION("""COMPUTED_VALUE"""),204500.0)</f>
        <v>204500</v>
      </c>
      <c r="D817" s="1">
        <f>IFERROR(__xludf.DUMMYFUNCTION("""COMPUTED_VALUE"""),198300.0)</f>
        <v>198300</v>
      </c>
      <c r="E817" s="1">
        <f>IFERROR(__xludf.DUMMYFUNCTION("""COMPUTED_VALUE"""),199000.0)</f>
        <v>199000</v>
      </c>
      <c r="F817" s="1">
        <f>IFERROR(__xludf.DUMMYFUNCTION("""COMPUTED_VALUE"""),208730.0)</f>
        <v>208730</v>
      </c>
    </row>
    <row r="818">
      <c r="A818" s="2">
        <f>IFERROR(__xludf.DUMMYFUNCTION("""COMPUTED_VALUE"""),45328.64583333333)</f>
        <v>45328.64583</v>
      </c>
      <c r="B818" s="1">
        <f>IFERROR(__xludf.DUMMYFUNCTION("""COMPUTED_VALUE"""),199000.0)</f>
        <v>199000</v>
      </c>
      <c r="C818" s="1">
        <f>IFERROR(__xludf.DUMMYFUNCTION("""COMPUTED_VALUE"""),201500.0)</f>
        <v>201500</v>
      </c>
      <c r="D818" s="1">
        <f>IFERROR(__xludf.DUMMYFUNCTION("""COMPUTED_VALUE"""),196300.0)</f>
        <v>196300</v>
      </c>
      <c r="E818" s="1">
        <f>IFERROR(__xludf.DUMMYFUNCTION("""COMPUTED_VALUE"""),196500.0)</f>
        <v>196500</v>
      </c>
      <c r="F818" s="1">
        <f>IFERROR(__xludf.DUMMYFUNCTION("""COMPUTED_VALUE"""),169121.0)</f>
        <v>169121</v>
      </c>
    </row>
    <row r="819">
      <c r="A819" s="2">
        <f>IFERROR(__xludf.DUMMYFUNCTION("""COMPUTED_VALUE"""),45329.64583333333)</f>
        <v>45329.64583</v>
      </c>
      <c r="B819" s="1">
        <f>IFERROR(__xludf.DUMMYFUNCTION("""COMPUTED_VALUE"""),197400.0)</f>
        <v>197400</v>
      </c>
      <c r="C819" s="1">
        <f>IFERROR(__xludf.DUMMYFUNCTION("""COMPUTED_VALUE"""),199600.0)</f>
        <v>199600</v>
      </c>
      <c r="D819" s="1">
        <f>IFERROR(__xludf.DUMMYFUNCTION("""COMPUTED_VALUE"""),195500.0)</f>
        <v>195500</v>
      </c>
      <c r="E819" s="1">
        <f>IFERROR(__xludf.DUMMYFUNCTION("""COMPUTED_VALUE"""),197400.0)</f>
        <v>197400</v>
      </c>
      <c r="F819" s="1">
        <f>IFERROR(__xludf.DUMMYFUNCTION("""COMPUTED_VALUE"""),155965.0)</f>
        <v>155965</v>
      </c>
    </row>
    <row r="820">
      <c r="A820" s="2">
        <f>IFERROR(__xludf.DUMMYFUNCTION("""COMPUTED_VALUE"""),45330.64583333333)</f>
        <v>45330.64583</v>
      </c>
      <c r="B820" s="1">
        <f>IFERROR(__xludf.DUMMYFUNCTION("""COMPUTED_VALUE"""),197700.0)</f>
        <v>197700</v>
      </c>
      <c r="C820" s="1">
        <f>IFERROR(__xludf.DUMMYFUNCTION("""COMPUTED_VALUE"""),202000.0)</f>
        <v>202000</v>
      </c>
      <c r="D820" s="1">
        <f>IFERROR(__xludf.DUMMYFUNCTION("""COMPUTED_VALUE"""),197000.0)</f>
        <v>197000</v>
      </c>
      <c r="E820" s="1">
        <f>IFERROR(__xludf.DUMMYFUNCTION("""COMPUTED_VALUE"""),200000.0)</f>
        <v>200000</v>
      </c>
      <c r="F820" s="1">
        <f>IFERROR(__xludf.DUMMYFUNCTION("""COMPUTED_VALUE"""),182164.0)</f>
        <v>182164</v>
      </c>
    </row>
    <row r="821">
      <c r="A821" s="2">
        <f>IFERROR(__xludf.DUMMYFUNCTION("""COMPUTED_VALUE"""),45335.64583333333)</f>
        <v>45335.64583</v>
      </c>
      <c r="B821" s="1">
        <f>IFERROR(__xludf.DUMMYFUNCTION("""COMPUTED_VALUE"""),203000.0)</f>
        <v>203000</v>
      </c>
      <c r="C821" s="1">
        <f>IFERROR(__xludf.DUMMYFUNCTION("""COMPUTED_VALUE"""),206000.0)</f>
        <v>206000</v>
      </c>
      <c r="D821" s="1">
        <f>IFERROR(__xludf.DUMMYFUNCTION("""COMPUTED_VALUE"""),200000.0)</f>
        <v>200000</v>
      </c>
      <c r="E821" s="1">
        <f>IFERROR(__xludf.DUMMYFUNCTION("""COMPUTED_VALUE"""),205500.0)</f>
        <v>205500</v>
      </c>
      <c r="F821" s="1">
        <f>IFERROR(__xludf.DUMMYFUNCTION("""COMPUTED_VALUE"""),181950.0)</f>
        <v>181950</v>
      </c>
    </row>
    <row r="822">
      <c r="A822" s="2">
        <f>IFERROR(__xludf.DUMMYFUNCTION("""COMPUTED_VALUE"""),45336.64583333333)</f>
        <v>45336.64583</v>
      </c>
      <c r="B822" s="1">
        <f>IFERROR(__xludf.DUMMYFUNCTION("""COMPUTED_VALUE"""),203000.0)</f>
        <v>203000</v>
      </c>
      <c r="C822" s="1">
        <f>IFERROR(__xludf.DUMMYFUNCTION("""COMPUTED_VALUE"""),223000.0)</f>
        <v>223000</v>
      </c>
      <c r="D822" s="1">
        <f>IFERROR(__xludf.DUMMYFUNCTION("""COMPUTED_VALUE"""),200500.0)</f>
        <v>200500</v>
      </c>
      <c r="E822" s="1">
        <f>IFERROR(__xludf.DUMMYFUNCTION("""COMPUTED_VALUE"""),218500.0)</f>
        <v>218500</v>
      </c>
      <c r="F822" s="1">
        <f>IFERROR(__xludf.DUMMYFUNCTION("""COMPUTED_VALUE"""),403422.0)</f>
        <v>403422</v>
      </c>
    </row>
    <row r="823">
      <c r="A823" s="2">
        <f>IFERROR(__xludf.DUMMYFUNCTION("""COMPUTED_VALUE"""),45337.64583333333)</f>
        <v>45337.64583</v>
      </c>
      <c r="B823" s="1">
        <f>IFERROR(__xludf.DUMMYFUNCTION("""COMPUTED_VALUE"""),220500.0)</f>
        <v>220500</v>
      </c>
      <c r="C823" s="1">
        <f>IFERROR(__xludf.DUMMYFUNCTION("""COMPUTED_VALUE"""),223000.0)</f>
        <v>223000</v>
      </c>
      <c r="D823" s="1">
        <f>IFERROR(__xludf.DUMMYFUNCTION("""COMPUTED_VALUE"""),215000.0)</f>
        <v>215000</v>
      </c>
      <c r="E823" s="1">
        <f>IFERROR(__xludf.DUMMYFUNCTION("""COMPUTED_VALUE"""),217500.0)</f>
        <v>217500</v>
      </c>
      <c r="F823" s="1">
        <f>IFERROR(__xludf.DUMMYFUNCTION("""COMPUTED_VALUE"""),163423.0)</f>
        <v>163423</v>
      </c>
    </row>
    <row r="824">
      <c r="A824" s="2">
        <f>IFERROR(__xludf.DUMMYFUNCTION("""COMPUTED_VALUE"""),45338.64583333333)</f>
        <v>45338.64583</v>
      </c>
      <c r="B824" s="1">
        <f>IFERROR(__xludf.DUMMYFUNCTION("""COMPUTED_VALUE"""),221000.0)</f>
        <v>221000</v>
      </c>
      <c r="C824" s="1">
        <f>IFERROR(__xludf.DUMMYFUNCTION("""COMPUTED_VALUE"""),221500.0)</f>
        <v>221500</v>
      </c>
      <c r="D824" s="1">
        <f>IFERROR(__xludf.DUMMYFUNCTION("""COMPUTED_VALUE"""),206500.0)</f>
        <v>206500</v>
      </c>
      <c r="E824" s="1">
        <f>IFERROR(__xludf.DUMMYFUNCTION("""COMPUTED_VALUE"""),208500.0)</f>
        <v>208500</v>
      </c>
      <c r="F824" s="1">
        <f>IFERROR(__xludf.DUMMYFUNCTION("""COMPUTED_VALUE"""),270500.0)</f>
        <v>270500</v>
      </c>
    </row>
    <row r="825">
      <c r="A825" s="2">
        <f>IFERROR(__xludf.DUMMYFUNCTION("""COMPUTED_VALUE"""),45341.64583333333)</f>
        <v>45341.64583</v>
      </c>
      <c r="B825" s="1">
        <f>IFERROR(__xludf.DUMMYFUNCTION("""COMPUTED_VALUE"""),208500.0)</f>
        <v>208500</v>
      </c>
      <c r="C825" s="1">
        <f>IFERROR(__xludf.DUMMYFUNCTION("""COMPUTED_VALUE"""),211000.0)</f>
        <v>211000</v>
      </c>
      <c r="D825" s="1">
        <f>IFERROR(__xludf.DUMMYFUNCTION("""COMPUTED_VALUE"""),202500.0)</f>
        <v>202500</v>
      </c>
      <c r="E825" s="1">
        <f>IFERROR(__xludf.DUMMYFUNCTION("""COMPUTED_VALUE"""),204000.0)</f>
        <v>204000</v>
      </c>
      <c r="F825" s="1">
        <f>IFERROR(__xludf.DUMMYFUNCTION("""COMPUTED_VALUE"""),252342.0)</f>
        <v>252342</v>
      </c>
    </row>
    <row r="826">
      <c r="A826" s="2">
        <f>IFERROR(__xludf.DUMMYFUNCTION("""COMPUTED_VALUE"""),45342.64583333333)</f>
        <v>45342.64583</v>
      </c>
      <c r="B826" s="1">
        <f>IFERROR(__xludf.DUMMYFUNCTION("""COMPUTED_VALUE"""),203500.0)</f>
        <v>203500</v>
      </c>
      <c r="C826" s="1">
        <f>IFERROR(__xludf.DUMMYFUNCTION("""COMPUTED_VALUE"""),206500.0)</f>
        <v>206500</v>
      </c>
      <c r="D826" s="1">
        <f>IFERROR(__xludf.DUMMYFUNCTION("""COMPUTED_VALUE"""),199900.0)</f>
        <v>199900</v>
      </c>
      <c r="E826" s="1">
        <f>IFERROR(__xludf.DUMMYFUNCTION("""COMPUTED_VALUE"""),204000.0)</f>
        <v>204000</v>
      </c>
      <c r="F826" s="1">
        <f>IFERROR(__xludf.DUMMYFUNCTION("""COMPUTED_VALUE"""),151584.0)</f>
        <v>151584</v>
      </c>
    </row>
    <row r="827">
      <c r="A827" s="2">
        <f>IFERROR(__xludf.DUMMYFUNCTION("""COMPUTED_VALUE"""),45343.64583333333)</f>
        <v>45343.64583</v>
      </c>
      <c r="B827" s="1">
        <f>IFERROR(__xludf.DUMMYFUNCTION("""COMPUTED_VALUE"""),204500.0)</f>
        <v>204500</v>
      </c>
      <c r="C827" s="1">
        <f>IFERROR(__xludf.DUMMYFUNCTION("""COMPUTED_VALUE"""),213500.0)</f>
        <v>213500</v>
      </c>
      <c r="D827" s="1">
        <f>IFERROR(__xludf.DUMMYFUNCTION("""COMPUTED_VALUE"""),204500.0)</f>
        <v>204500</v>
      </c>
      <c r="E827" s="1">
        <f>IFERROR(__xludf.DUMMYFUNCTION("""COMPUTED_VALUE"""),210000.0)</f>
        <v>210000</v>
      </c>
      <c r="F827" s="1">
        <f>IFERROR(__xludf.DUMMYFUNCTION("""COMPUTED_VALUE"""),270699.0)</f>
        <v>270699</v>
      </c>
    </row>
    <row r="828">
      <c r="A828" s="2">
        <f>IFERROR(__xludf.DUMMYFUNCTION("""COMPUTED_VALUE"""),45344.64583333333)</f>
        <v>45344.64583</v>
      </c>
      <c r="B828" s="1">
        <f>IFERROR(__xludf.DUMMYFUNCTION("""COMPUTED_VALUE"""),212000.0)</f>
        <v>212000</v>
      </c>
      <c r="C828" s="1">
        <f>IFERROR(__xludf.DUMMYFUNCTION("""COMPUTED_VALUE"""),221500.0)</f>
        <v>221500</v>
      </c>
      <c r="D828" s="1">
        <f>IFERROR(__xludf.DUMMYFUNCTION("""COMPUTED_VALUE"""),210000.0)</f>
        <v>210000</v>
      </c>
      <c r="E828" s="1">
        <f>IFERROR(__xludf.DUMMYFUNCTION("""COMPUTED_VALUE"""),217500.0)</f>
        <v>217500</v>
      </c>
      <c r="F828" s="1">
        <f>IFERROR(__xludf.DUMMYFUNCTION("""COMPUTED_VALUE"""),348458.0)</f>
        <v>348458</v>
      </c>
    </row>
    <row r="829">
      <c r="A829" s="2">
        <f>IFERROR(__xludf.DUMMYFUNCTION("""COMPUTED_VALUE"""),45345.64583333333)</f>
        <v>45345.64583</v>
      </c>
      <c r="B829" s="1">
        <f>IFERROR(__xludf.DUMMYFUNCTION("""COMPUTED_VALUE"""),217500.0)</f>
        <v>217500</v>
      </c>
      <c r="C829" s="1">
        <f>IFERROR(__xludf.DUMMYFUNCTION("""COMPUTED_VALUE"""),221000.0)</f>
        <v>221000</v>
      </c>
      <c r="D829" s="1">
        <f>IFERROR(__xludf.DUMMYFUNCTION("""COMPUTED_VALUE"""),215000.0)</f>
        <v>215000</v>
      </c>
      <c r="E829" s="1">
        <f>IFERROR(__xludf.DUMMYFUNCTION("""COMPUTED_VALUE"""),215500.0)</f>
        <v>215500</v>
      </c>
      <c r="F829" s="1">
        <f>IFERROR(__xludf.DUMMYFUNCTION("""COMPUTED_VALUE"""),161378.0)</f>
        <v>161378</v>
      </c>
    </row>
    <row r="830">
      <c r="A830" s="2">
        <f>IFERROR(__xludf.DUMMYFUNCTION("""COMPUTED_VALUE"""),45348.64583333333)</f>
        <v>45348.64583</v>
      </c>
      <c r="B830" s="1">
        <f>IFERROR(__xludf.DUMMYFUNCTION("""COMPUTED_VALUE"""),217500.0)</f>
        <v>217500</v>
      </c>
      <c r="C830" s="1">
        <f>IFERROR(__xludf.DUMMYFUNCTION("""COMPUTED_VALUE"""),219000.0)</f>
        <v>219000</v>
      </c>
      <c r="D830" s="1">
        <f>IFERROR(__xludf.DUMMYFUNCTION("""COMPUTED_VALUE"""),212000.0)</f>
        <v>212000</v>
      </c>
      <c r="E830" s="1">
        <f>IFERROR(__xludf.DUMMYFUNCTION("""COMPUTED_VALUE"""),217500.0)</f>
        <v>217500</v>
      </c>
      <c r="F830" s="1">
        <f>IFERROR(__xludf.DUMMYFUNCTION("""COMPUTED_VALUE"""),143790.0)</f>
        <v>143790</v>
      </c>
    </row>
    <row r="831">
      <c r="A831" s="2">
        <f>IFERROR(__xludf.DUMMYFUNCTION("""COMPUTED_VALUE"""),45349.64583333333)</f>
        <v>45349.64583</v>
      </c>
      <c r="B831" s="1">
        <f>IFERROR(__xludf.DUMMYFUNCTION("""COMPUTED_VALUE"""),212000.0)</f>
        <v>212000</v>
      </c>
      <c r="C831" s="1">
        <f>IFERROR(__xludf.DUMMYFUNCTION("""COMPUTED_VALUE"""),212500.0)</f>
        <v>212500</v>
      </c>
      <c r="D831" s="1">
        <f>IFERROR(__xludf.DUMMYFUNCTION("""COMPUTED_VALUE"""),200500.0)</f>
        <v>200500</v>
      </c>
      <c r="E831" s="1">
        <f>IFERROR(__xludf.DUMMYFUNCTION("""COMPUTED_VALUE"""),202000.0)</f>
        <v>202000</v>
      </c>
      <c r="F831" s="1">
        <f>IFERROR(__xludf.DUMMYFUNCTION("""COMPUTED_VALUE"""),558864.0)</f>
        <v>558864</v>
      </c>
    </row>
    <row r="832">
      <c r="A832" s="2">
        <f>IFERROR(__xludf.DUMMYFUNCTION("""COMPUTED_VALUE"""),45350.64583333333)</f>
        <v>45350.64583</v>
      </c>
      <c r="B832" s="1">
        <f>IFERROR(__xludf.DUMMYFUNCTION("""COMPUTED_VALUE"""),202500.0)</f>
        <v>202500</v>
      </c>
      <c r="C832" s="1">
        <f>IFERROR(__xludf.DUMMYFUNCTION("""COMPUTED_VALUE"""),205000.0)</f>
        <v>205000</v>
      </c>
      <c r="D832" s="1">
        <f>IFERROR(__xludf.DUMMYFUNCTION("""COMPUTED_VALUE"""),200500.0)</f>
        <v>200500</v>
      </c>
      <c r="E832" s="1">
        <f>IFERROR(__xludf.DUMMYFUNCTION("""COMPUTED_VALUE"""),202000.0)</f>
        <v>202000</v>
      </c>
      <c r="F832" s="1">
        <f>IFERROR(__xludf.DUMMYFUNCTION("""COMPUTED_VALUE"""),165340.0)</f>
        <v>165340</v>
      </c>
    </row>
    <row r="833">
      <c r="A833" s="2">
        <f>IFERROR(__xludf.DUMMYFUNCTION("""COMPUTED_VALUE"""),45351.64583333333)</f>
        <v>45351.64583</v>
      </c>
      <c r="B833" s="1">
        <f>IFERROR(__xludf.DUMMYFUNCTION("""COMPUTED_VALUE"""),201000.0)</f>
        <v>201000</v>
      </c>
      <c r="C833" s="1">
        <f>IFERROR(__xludf.DUMMYFUNCTION("""COMPUTED_VALUE"""),201500.0)</f>
        <v>201500</v>
      </c>
      <c r="D833" s="1">
        <f>IFERROR(__xludf.DUMMYFUNCTION("""COMPUTED_VALUE"""),199000.0)</f>
        <v>199000</v>
      </c>
      <c r="E833" s="1">
        <f>IFERROR(__xludf.DUMMYFUNCTION("""COMPUTED_VALUE"""),199100.0)</f>
        <v>199100</v>
      </c>
      <c r="F833" s="1">
        <f>IFERROR(__xludf.DUMMYFUNCTION("""COMPUTED_VALUE"""),242405.0)</f>
        <v>242405</v>
      </c>
    </row>
    <row r="834">
      <c r="A834" s="2">
        <f>IFERROR(__xludf.DUMMYFUNCTION("""COMPUTED_VALUE"""),45355.64583333333)</f>
        <v>45355.64583</v>
      </c>
      <c r="B834" s="1">
        <f>IFERROR(__xludf.DUMMYFUNCTION("""COMPUTED_VALUE"""),199200.0)</f>
        <v>199200</v>
      </c>
      <c r="C834" s="1">
        <f>IFERROR(__xludf.DUMMYFUNCTION("""COMPUTED_VALUE"""),202000.0)</f>
        <v>202000</v>
      </c>
      <c r="D834" s="1">
        <f>IFERROR(__xludf.DUMMYFUNCTION("""COMPUTED_VALUE"""),192300.0)</f>
        <v>192300</v>
      </c>
      <c r="E834" s="1">
        <f>IFERROR(__xludf.DUMMYFUNCTION("""COMPUTED_VALUE"""),192700.0)</f>
        <v>192700</v>
      </c>
      <c r="F834" s="1">
        <f>IFERROR(__xludf.DUMMYFUNCTION("""COMPUTED_VALUE"""),365721.0)</f>
        <v>365721</v>
      </c>
    </row>
    <row r="835">
      <c r="A835" s="2">
        <f>IFERROR(__xludf.DUMMYFUNCTION("""COMPUTED_VALUE"""),45356.64583333333)</f>
        <v>45356.64583</v>
      </c>
      <c r="B835" s="1">
        <f>IFERROR(__xludf.DUMMYFUNCTION("""COMPUTED_VALUE"""),192700.0)</f>
        <v>192700</v>
      </c>
      <c r="C835" s="1">
        <f>IFERROR(__xludf.DUMMYFUNCTION("""COMPUTED_VALUE"""),193000.0)</f>
        <v>193000</v>
      </c>
      <c r="D835" s="1">
        <f>IFERROR(__xludf.DUMMYFUNCTION("""COMPUTED_VALUE"""),188000.0)</f>
        <v>188000</v>
      </c>
      <c r="E835" s="1">
        <f>IFERROR(__xludf.DUMMYFUNCTION("""COMPUTED_VALUE"""),188600.0)</f>
        <v>188600</v>
      </c>
      <c r="F835" s="1">
        <f>IFERROR(__xludf.DUMMYFUNCTION("""COMPUTED_VALUE"""),359160.0)</f>
        <v>359160</v>
      </c>
    </row>
    <row r="836">
      <c r="A836" s="2">
        <f>IFERROR(__xludf.DUMMYFUNCTION("""COMPUTED_VALUE"""),45357.64583333333)</f>
        <v>45357.64583</v>
      </c>
      <c r="B836" s="1">
        <f>IFERROR(__xludf.DUMMYFUNCTION("""COMPUTED_VALUE"""),188600.0)</f>
        <v>188600</v>
      </c>
      <c r="C836" s="1">
        <f>IFERROR(__xludf.DUMMYFUNCTION("""COMPUTED_VALUE"""),190600.0)</f>
        <v>190600</v>
      </c>
      <c r="D836" s="1">
        <f>IFERROR(__xludf.DUMMYFUNCTION("""COMPUTED_VALUE"""),186500.0)</f>
        <v>186500</v>
      </c>
      <c r="E836" s="1">
        <f>IFERROR(__xludf.DUMMYFUNCTION("""COMPUTED_VALUE"""),187500.0)</f>
        <v>187500</v>
      </c>
      <c r="F836" s="1">
        <f>IFERROR(__xludf.DUMMYFUNCTION("""COMPUTED_VALUE"""),203755.0)</f>
        <v>203755</v>
      </c>
    </row>
    <row r="837">
      <c r="A837" s="2">
        <f>IFERROR(__xludf.DUMMYFUNCTION("""COMPUTED_VALUE"""),45358.64583333333)</f>
        <v>45358.64583</v>
      </c>
      <c r="B837" s="1">
        <f>IFERROR(__xludf.DUMMYFUNCTION("""COMPUTED_VALUE"""),187500.0)</f>
        <v>187500</v>
      </c>
      <c r="C837" s="1">
        <f>IFERROR(__xludf.DUMMYFUNCTION("""COMPUTED_VALUE"""),188400.0)</f>
        <v>188400</v>
      </c>
      <c r="D837" s="1">
        <f>IFERROR(__xludf.DUMMYFUNCTION("""COMPUTED_VALUE"""),183000.0)</f>
        <v>183000</v>
      </c>
      <c r="E837" s="1">
        <f>IFERROR(__xludf.DUMMYFUNCTION("""COMPUTED_VALUE"""),185900.0)</f>
        <v>185900</v>
      </c>
      <c r="F837" s="1">
        <f>IFERROR(__xludf.DUMMYFUNCTION("""COMPUTED_VALUE"""),241817.0)</f>
        <v>241817</v>
      </c>
    </row>
    <row r="838">
      <c r="A838" s="2">
        <f>IFERROR(__xludf.DUMMYFUNCTION("""COMPUTED_VALUE"""),45359.64583333333)</f>
        <v>45359.64583</v>
      </c>
      <c r="B838" s="1">
        <f>IFERROR(__xludf.DUMMYFUNCTION("""COMPUTED_VALUE"""),187800.0)</f>
        <v>187800</v>
      </c>
      <c r="C838" s="1">
        <f>IFERROR(__xludf.DUMMYFUNCTION("""COMPUTED_VALUE"""),198000.0)</f>
        <v>198000</v>
      </c>
      <c r="D838" s="1">
        <f>IFERROR(__xludf.DUMMYFUNCTION("""COMPUTED_VALUE"""),187800.0)</f>
        <v>187800</v>
      </c>
      <c r="E838" s="1">
        <f>IFERROR(__xludf.DUMMYFUNCTION("""COMPUTED_VALUE"""),194600.0)</f>
        <v>194600</v>
      </c>
      <c r="F838" s="1">
        <f>IFERROR(__xludf.DUMMYFUNCTION("""COMPUTED_VALUE"""),421668.0)</f>
        <v>421668</v>
      </c>
    </row>
    <row r="839">
      <c r="A839" s="2">
        <f>IFERROR(__xludf.DUMMYFUNCTION("""COMPUTED_VALUE"""),45362.64583333333)</f>
        <v>45362.64583</v>
      </c>
      <c r="B839" s="1">
        <f>IFERROR(__xludf.DUMMYFUNCTION("""COMPUTED_VALUE"""),194600.0)</f>
        <v>194600</v>
      </c>
      <c r="C839" s="1">
        <f>IFERROR(__xludf.DUMMYFUNCTION("""COMPUTED_VALUE"""),203500.0)</f>
        <v>203500</v>
      </c>
      <c r="D839" s="1">
        <f>IFERROR(__xludf.DUMMYFUNCTION("""COMPUTED_VALUE"""),193000.0)</f>
        <v>193000</v>
      </c>
      <c r="E839" s="1">
        <f>IFERROR(__xludf.DUMMYFUNCTION("""COMPUTED_VALUE"""),203000.0)</f>
        <v>203000</v>
      </c>
      <c r="F839" s="1">
        <f>IFERROR(__xludf.DUMMYFUNCTION("""COMPUTED_VALUE"""),343779.0)</f>
        <v>343779</v>
      </c>
    </row>
    <row r="840">
      <c r="A840" s="2">
        <f>IFERROR(__xludf.DUMMYFUNCTION("""COMPUTED_VALUE"""),45363.64583333333)</f>
        <v>45363.64583</v>
      </c>
      <c r="B840" s="1">
        <f>IFERROR(__xludf.DUMMYFUNCTION("""COMPUTED_VALUE"""),203500.0)</f>
        <v>203500</v>
      </c>
      <c r="C840" s="1">
        <f>IFERROR(__xludf.DUMMYFUNCTION("""COMPUTED_VALUE"""),205000.0)</f>
        <v>205000</v>
      </c>
      <c r="D840" s="1">
        <f>IFERROR(__xludf.DUMMYFUNCTION("""COMPUTED_VALUE"""),199800.0)</f>
        <v>199800</v>
      </c>
      <c r="E840" s="1">
        <f>IFERROR(__xludf.DUMMYFUNCTION("""COMPUTED_VALUE"""),204500.0)</f>
        <v>204500</v>
      </c>
      <c r="F840" s="1">
        <f>IFERROR(__xludf.DUMMYFUNCTION("""COMPUTED_VALUE"""),178941.0)</f>
        <v>178941</v>
      </c>
    </row>
    <row r="841">
      <c r="A841" s="2">
        <f>IFERROR(__xludf.DUMMYFUNCTION("""COMPUTED_VALUE"""),45364.64583333333)</f>
        <v>45364.64583</v>
      </c>
      <c r="B841" s="1">
        <f>IFERROR(__xludf.DUMMYFUNCTION("""COMPUTED_VALUE"""),204500.0)</f>
        <v>204500</v>
      </c>
      <c r="C841" s="1">
        <f>IFERROR(__xludf.DUMMYFUNCTION("""COMPUTED_VALUE"""),205000.0)</f>
        <v>205000</v>
      </c>
      <c r="D841" s="1">
        <f>IFERROR(__xludf.DUMMYFUNCTION("""COMPUTED_VALUE"""),200000.0)</f>
        <v>200000</v>
      </c>
      <c r="E841" s="1">
        <f>IFERROR(__xludf.DUMMYFUNCTION("""COMPUTED_VALUE"""),201500.0)</f>
        <v>201500</v>
      </c>
      <c r="F841" s="1">
        <f>IFERROR(__xludf.DUMMYFUNCTION("""COMPUTED_VALUE"""),126807.0)</f>
        <v>126807</v>
      </c>
    </row>
    <row r="842">
      <c r="A842" s="2">
        <f>IFERROR(__xludf.DUMMYFUNCTION("""COMPUTED_VALUE"""),45365.64583333333)</f>
        <v>45365.64583</v>
      </c>
      <c r="B842" s="1">
        <f>IFERROR(__xludf.DUMMYFUNCTION("""COMPUTED_VALUE"""),201000.0)</f>
        <v>201000</v>
      </c>
      <c r="C842" s="1">
        <f>IFERROR(__xludf.DUMMYFUNCTION("""COMPUTED_VALUE"""),204000.0)</f>
        <v>204000</v>
      </c>
      <c r="D842" s="1">
        <f>IFERROR(__xludf.DUMMYFUNCTION("""COMPUTED_VALUE"""),199500.0)</f>
        <v>199500</v>
      </c>
      <c r="E842" s="1">
        <f>IFERROR(__xludf.DUMMYFUNCTION("""COMPUTED_VALUE"""),200000.0)</f>
        <v>200000</v>
      </c>
      <c r="F842" s="1">
        <f>IFERROR(__xludf.DUMMYFUNCTION("""COMPUTED_VALUE"""),200653.0)</f>
        <v>200653</v>
      </c>
    </row>
    <row r="843">
      <c r="A843" s="2">
        <f>IFERROR(__xludf.DUMMYFUNCTION("""COMPUTED_VALUE"""),45366.64583333333)</f>
        <v>45366.64583</v>
      </c>
      <c r="B843" s="1">
        <f>IFERROR(__xludf.DUMMYFUNCTION("""COMPUTED_VALUE"""),199000.0)</f>
        <v>199000</v>
      </c>
      <c r="C843" s="1">
        <f>IFERROR(__xludf.DUMMYFUNCTION("""COMPUTED_VALUE"""),200000.0)</f>
        <v>200000</v>
      </c>
      <c r="D843" s="1">
        <f>IFERROR(__xludf.DUMMYFUNCTION("""COMPUTED_VALUE"""),196600.0)</f>
        <v>196600</v>
      </c>
      <c r="E843" s="1">
        <f>IFERROR(__xludf.DUMMYFUNCTION("""COMPUTED_VALUE"""),199000.0)</f>
        <v>199000</v>
      </c>
      <c r="F843" s="1">
        <f>IFERROR(__xludf.DUMMYFUNCTION("""COMPUTED_VALUE"""),111570.0)</f>
        <v>111570</v>
      </c>
    </row>
    <row r="844">
      <c r="A844" s="2">
        <f>IFERROR(__xludf.DUMMYFUNCTION("""COMPUTED_VALUE"""),45369.64583333333)</f>
        <v>45369.64583</v>
      </c>
      <c r="B844" s="1">
        <f>IFERROR(__xludf.DUMMYFUNCTION("""COMPUTED_VALUE"""),200000.0)</f>
        <v>200000</v>
      </c>
      <c r="C844" s="1">
        <f>IFERROR(__xludf.DUMMYFUNCTION("""COMPUTED_VALUE"""),200500.0)</f>
        <v>200500</v>
      </c>
      <c r="D844" s="1">
        <f>IFERROR(__xludf.DUMMYFUNCTION("""COMPUTED_VALUE"""),197000.0)</f>
        <v>197000</v>
      </c>
      <c r="E844" s="1">
        <f>IFERROR(__xludf.DUMMYFUNCTION("""COMPUTED_VALUE"""),197400.0)</f>
        <v>197400</v>
      </c>
      <c r="F844" s="1">
        <f>IFERROR(__xludf.DUMMYFUNCTION("""COMPUTED_VALUE"""),99544.0)</f>
        <v>99544</v>
      </c>
    </row>
    <row r="845">
      <c r="A845" s="2">
        <f>IFERROR(__xludf.DUMMYFUNCTION("""COMPUTED_VALUE"""),45370.64583333333)</f>
        <v>45370.64583</v>
      </c>
      <c r="B845" s="1">
        <f>IFERROR(__xludf.DUMMYFUNCTION("""COMPUTED_VALUE"""),197300.0)</f>
        <v>197300</v>
      </c>
      <c r="C845" s="1">
        <f>IFERROR(__xludf.DUMMYFUNCTION("""COMPUTED_VALUE"""),197300.0)</f>
        <v>197300</v>
      </c>
      <c r="D845" s="1">
        <f>IFERROR(__xludf.DUMMYFUNCTION("""COMPUTED_VALUE"""),191200.0)</f>
        <v>191200</v>
      </c>
      <c r="E845" s="1">
        <f>IFERROR(__xludf.DUMMYFUNCTION("""COMPUTED_VALUE"""),192700.0)</f>
        <v>192700</v>
      </c>
      <c r="F845" s="1">
        <f>IFERROR(__xludf.DUMMYFUNCTION("""COMPUTED_VALUE"""),190105.0)</f>
        <v>190105</v>
      </c>
    </row>
    <row r="846">
      <c r="A846" s="2">
        <f>IFERROR(__xludf.DUMMYFUNCTION("""COMPUTED_VALUE"""),45371.64583333333)</f>
        <v>45371.64583</v>
      </c>
      <c r="B846" s="1">
        <f>IFERROR(__xludf.DUMMYFUNCTION("""COMPUTED_VALUE"""),193400.0)</f>
        <v>193400</v>
      </c>
      <c r="C846" s="1">
        <f>IFERROR(__xludf.DUMMYFUNCTION("""COMPUTED_VALUE"""),195900.0)</f>
        <v>195900</v>
      </c>
      <c r="D846" s="1">
        <f>IFERROR(__xludf.DUMMYFUNCTION("""COMPUTED_VALUE"""),191300.0)</f>
        <v>191300</v>
      </c>
      <c r="E846" s="1">
        <f>IFERROR(__xludf.DUMMYFUNCTION("""COMPUTED_VALUE"""),193300.0)</f>
        <v>193300</v>
      </c>
      <c r="F846" s="1">
        <f>IFERROR(__xludf.DUMMYFUNCTION("""COMPUTED_VALUE"""),105360.0)</f>
        <v>105360</v>
      </c>
    </row>
    <row r="847">
      <c r="A847" s="2">
        <f>IFERROR(__xludf.DUMMYFUNCTION("""COMPUTED_VALUE"""),45372.64583333333)</f>
        <v>45372.64583</v>
      </c>
      <c r="B847" s="1">
        <f>IFERROR(__xludf.DUMMYFUNCTION("""COMPUTED_VALUE"""),195200.0)</f>
        <v>195200</v>
      </c>
      <c r="C847" s="1">
        <f>IFERROR(__xludf.DUMMYFUNCTION("""COMPUTED_VALUE"""),199200.0)</f>
        <v>199200</v>
      </c>
      <c r="D847" s="1">
        <f>IFERROR(__xludf.DUMMYFUNCTION("""COMPUTED_VALUE"""),194500.0)</f>
        <v>194500</v>
      </c>
      <c r="E847" s="1">
        <f>IFERROR(__xludf.DUMMYFUNCTION("""COMPUTED_VALUE"""),195200.0)</f>
        <v>195200</v>
      </c>
      <c r="F847" s="1">
        <f>IFERROR(__xludf.DUMMYFUNCTION("""COMPUTED_VALUE"""),182750.0)</f>
        <v>182750</v>
      </c>
    </row>
    <row r="848">
      <c r="A848" s="2">
        <f>IFERROR(__xludf.DUMMYFUNCTION("""COMPUTED_VALUE"""),45373.64583333333)</f>
        <v>45373.64583</v>
      </c>
      <c r="B848" s="1">
        <f>IFERROR(__xludf.DUMMYFUNCTION("""COMPUTED_VALUE"""),194000.0)</f>
        <v>194000</v>
      </c>
      <c r="C848" s="1">
        <f>IFERROR(__xludf.DUMMYFUNCTION("""COMPUTED_VALUE"""),196600.0)</f>
        <v>196600</v>
      </c>
      <c r="D848" s="1">
        <f>IFERROR(__xludf.DUMMYFUNCTION("""COMPUTED_VALUE"""),192000.0)</f>
        <v>192000</v>
      </c>
      <c r="E848" s="1">
        <f>IFERROR(__xludf.DUMMYFUNCTION("""COMPUTED_VALUE"""),195800.0)</f>
        <v>195800</v>
      </c>
      <c r="F848" s="1">
        <f>IFERROR(__xludf.DUMMYFUNCTION("""COMPUTED_VALUE"""),162868.0)</f>
        <v>162868</v>
      </c>
    </row>
    <row r="849">
      <c r="A849" s="2">
        <f>IFERROR(__xludf.DUMMYFUNCTION("""COMPUTED_VALUE"""),45376.64583333333)</f>
        <v>45376.64583</v>
      </c>
      <c r="B849" s="1">
        <f>IFERROR(__xludf.DUMMYFUNCTION("""COMPUTED_VALUE"""),195800.0)</f>
        <v>195800</v>
      </c>
      <c r="C849" s="1">
        <f>IFERROR(__xludf.DUMMYFUNCTION("""COMPUTED_VALUE"""),208500.0)</f>
        <v>208500</v>
      </c>
      <c r="D849" s="1">
        <f>IFERROR(__xludf.DUMMYFUNCTION("""COMPUTED_VALUE"""),195800.0)</f>
        <v>195800</v>
      </c>
      <c r="E849" s="1">
        <f>IFERROR(__xludf.DUMMYFUNCTION("""COMPUTED_VALUE"""),207000.0)</f>
        <v>207000</v>
      </c>
      <c r="F849" s="1">
        <f>IFERROR(__xludf.DUMMYFUNCTION("""COMPUTED_VALUE"""),367548.0)</f>
        <v>367548</v>
      </c>
    </row>
    <row r="850">
      <c r="A850" s="2">
        <f>IFERROR(__xludf.DUMMYFUNCTION("""COMPUTED_VALUE"""),45377.64583333333)</f>
        <v>45377.64583</v>
      </c>
      <c r="B850" s="1">
        <f>IFERROR(__xludf.DUMMYFUNCTION("""COMPUTED_VALUE"""),207000.0)</f>
        <v>207000</v>
      </c>
      <c r="C850" s="1">
        <f>IFERROR(__xludf.DUMMYFUNCTION("""COMPUTED_VALUE"""),213000.0)</f>
        <v>213000</v>
      </c>
      <c r="D850" s="1">
        <f>IFERROR(__xludf.DUMMYFUNCTION("""COMPUTED_VALUE"""),204000.0)</f>
        <v>204000</v>
      </c>
      <c r="E850" s="1">
        <f>IFERROR(__xludf.DUMMYFUNCTION("""COMPUTED_VALUE"""),209500.0)</f>
        <v>209500</v>
      </c>
      <c r="F850" s="1">
        <f>IFERROR(__xludf.DUMMYFUNCTION("""COMPUTED_VALUE"""),313066.0)</f>
        <v>313066</v>
      </c>
    </row>
    <row r="851">
      <c r="A851" s="2">
        <f>IFERROR(__xludf.DUMMYFUNCTION("""COMPUTED_VALUE"""),45378.64583333333)</f>
        <v>45378.64583</v>
      </c>
      <c r="B851" s="1">
        <f>IFERROR(__xludf.DUMMYFUNCTION("""COMPUTED_VALUE"""),212500.0)</f>
        <v>212500</v>
      </c>
      <c r="C851" s="1">
        <f>IFERROR(__xludf.DUMMYFUNCTION("""COMPUTED_VALUE"""),228500.0)</f>
        <v>228500</v>
      </c>
      <c r="D851" s="1">
        <f>IFERROR(__xludf.DUMMYFUNCTION("""COMPUTED_VALUE"""),211500.0)</f>
        <v>211500</v>
      </c>
      <c r="E851" s="1">
        <f>IFERROR(__xludf.DUMMYFUNCTION("""COMPUTED_VALUE"""),224000.0)</f>
        <v>224000</v>
      </c>
      <c r="F851" s="1">
        <f>IFERROR(__xludf.DUMMYFUNCTION("""COMPUTED_VALUE"""),880275.0)</f>
        <v>880275</v>
      </c>
    </row>
    <row r="852">
      <c r="A852" s="2">
        <f>IFERROR(__xludf.DUMMYFUNCTION("""COMPUTED_VALUE"""),45379.64583333333)</f>
        <v>45379.64583</v>
      </c>
      <c r="B852" s="1">
        <f>IFERROR(__xludf.DUMMYFUNCTION("""COMPUTED_VALUE"""),226500.0)</f>
        <v>226500</v>
      </c>
      <c r="C852" s="1">
        <f>IFERROR(__xludf.DUMMYFUNCTION("""COMPUTED_VALUE"""),232000.0)</f>
        <v>232000</v>
      </c>
      <c r="D852" s="1">
        <f>IFERROR(__xludf.DUMMYFUNCTION("""COMPUTED_VALUE"""),222500.0)</f>
        <v>222500</v>
      </c>
      <c r="E852" s="1">
        <f>IFERROR(__xludf.DUMMYFUNCTION("""COMPUTED_VALUE"""),229000.0)</f>
        <v>229000</v>
      </c>
      <c r="F852" s="1">
        <f>IFERROR(__xludf.DUMMYFUNCTION("""COMPUTED_VALUE"""),480913.0)</f>
        <v>480913</v>
      </c>
    </row>
    <row r="853">
      <c r="A853" s="2">
        <f>IFERROR(__xludf.DUMMYFUNCTION("""COMPUTED_VALUE"""),45380.64583333333)</f>
        <v>45380.64583</v>
      </c>
      <c r="B853" s="1">
        <f>IFERROR(__xludf.DUMMYFUNCTION("""COMPUTED_VALUE"""),230500.0)</f>
        <v>230500</v>
      </c>
      <c r="C853" s="1">
        <f>IFERROR(__xludf.DUMMYFUNCTION("""COMPUTED_VALUE"""),233000.0)</f>
        <v>233000</v>
      </c>
      <c r="D853" s="1">
        <f>IFERROR(__xludf.DUMMYFUNCTION("""COMPUTED_VALUE"""),224000.0)</f>
        <v>224000</v>
      </c>
      <c r="E853" s="1">
        <f>IFERROR(__xludf.DUMMYFUNCTION("""COMPUTED_VALUE"""),230000.0)</f>
        <v>230000</v>
      </c>
      <c r="F853" s="1">
        <f>IFERROR(__xludf.DUMMYFUNCTION("""COMPUTED_VALUE"""),233449.0)</f>
        <v>233449</v>
      </c>
    </row>
    <row r="854">
      <c r="A854" s="2">
        <f>IFERROR(__xludf.DUMMYFUNCTION("""COMPUTED_VALUE"""),45383.64583333333)</f>
        <v>45383.64583</v>
      </c>
      <c r="B854" s="1">
        <f>IFERROR(__xludf.DUMMYFUNCTION("""COMPUTED_VALUE"""),233500.0)</f>
        <v>233500</v>
      </c>
      <c r="C854" s="1">
        <f>IFERROR(__xludf.DUMMYFUNCTION("""COMPUTED_VALUE"""),236000.0)</f>
        <v>236000</v>
      </c>
      <c r="D854" s="1">
        <f>IFERROR(__xludf.DUMMYFUNCTION("""COMPUTED_VALUE"""),223500.0)</f>
        <v>223500</v>
      </c>
      <c r="E854" s="1">
        <f>IFERROR(__xludf.DUMMYFUNCTION("""COMPUTED_VALUE"""),226500.0)</f>
        <v>226500</v>
      </c>
      <c r="F854" s="1">
        <f>IFERROR(__xludf.DUMMYFUNCTION("""COMPUTED_VALUE"""),249106.0)</f>
        <v>249106</v>
      </c>
    </row>
    <row r="855">
      <c r="A855" s="2">
        <f>IFERROR(__xludf.DUMMYFUNCTION("""COMPUTED_VALUE"""),45384.64583333333)</f>
        <v>45384.64583</v>
      </c>
      <c r="B855" s="1">
        <f>IFERROR(__xludf.DUMMYFUNCTION("""COMPUTED_VALUE"""),223500.0)</f>
        <v>223500</v>
      </c>
      <c r="C855" s="1">
        <f>IFERROR(__xludf.DUMMYFUNCTION("""COMPUTED_VALUE"""),226000.0)</f>
        <v>226000</v>
      </c>
      <c r="D855" s="1">
        <f>IFERROR(__xludf.DUMMYFUNCTION("""COMPUTED_VALUE"""),216000.0)</f>
        <v>216000</v>
      </c>
      <c r="E855" s="1">
        <f>IFERROR(__xludf.DUMMYFUNCTION("""COMPUTED_VALUE"""),222500.0)</f>
        <v>222500</v>
      </c>
      <c r="F855" s="1">
        <f>IFERROR(__xludf.DUMMYFUNCTION("""COMPUTED_VALUE"""),271762.0)</f>
        <v>271762</v>
      </c>
    </row>
    <row r="856">
      <c r="A856" s="2">
        <f>IFERROR(__xludf.DUMMYFUNCTION("""COMPUTED_VALUE"""),45385.64583333333)</f>
        <v>45385.64583</v>
      </c>
      <c r="B856" s="1">
        <f>IFERROR(__xludf.DUMMYFUNCTION("""COMPUTED_VALUE"""),220500.0)</f>
        <v>220500</v>
      </c>
      <c r="C856" s="1">
        <f>IFERROR(__xludf.DUMMYFUNCTION("""COMPUTED_VALUE"""),228500.0)</f>
        <v>228500</v>
      </c>
      <c r="D856" s="1">
        <f>IFERROR(__xludf.DUMMYFUNCTION("""COMPUTED_VALUE"""),220000.0)</f>
        <v>220000</v>
      </c>
      <c r="E856" s="1">
        <f>IFERROR(__xludf.DUMMYFUNCTION("""COMPUTED_VALUE"""),224000.0)</f>
        <v>224000</v>
      </c>
      <c r="F856" s="1">
        <f>IFERROR(__xludf.DUMMYFUNCTION("""COMPUTED_VALUE"""),184075.0)</f>
        <v>184075</v>
      </c>
    </row>
    <row r="857">
      <c r="A857" s="2">
        <f>IFERROR(__xludf.DUMMYFUNCTION("""COMPUTED_VALUE"""),45386.64583333333)</f>
        <v>45386.64583</v>
      </c>
      <c r="B857" s="1">
        <f>IFERROR(__xludf.DUMMYFUNCTION("""COMPUTED_VALUE"""),225000.0)</f>
        <v>225000</v>
      </c>
      <c r="C857" s="1">
        <f>IFERROR(__xludf.DUMMYFUNCTION("""COMPUTED_VALUE"""),225500.0)</f>
        <v>225500</v>
      </c>
      <c r="D857" s="1">
        <f>IFERROR(__xludf.DUMMYFUNCTION("""COMPUTED_VALUE"""),220500.0)</f>
        <v>220500</v>
      </c>
      <c r="E857" s="1">
        <f>IFERROR(__xludf.DUMMYFUNCTION("""COMPUTED_VALUE"""),221000.0)</f>
        <v>221000</v>
      </c>
      <c r="F857" s="1">
        <f>IFERROR(__xludf.DUMMYFUNCTION("""COMPUTED_VALUE"""),173764.0)</f>
        <v>173764</v>
      </c>
    </row>
    <row r="858">
      <c r="A858" s="2">
        <f>IFERROR(__xludf.DUMMYFUNCTION("""COMPUTED_VALUE"""),45387.64583333333)</f>
        <v>45387.64583</v>
      </c>
      <c r="B858" s="1">
        <f>IFERROR(__xludf.DUMMYFUNCTION("""COMPUTED_VALUE"""),220000.0)</f>
        <v>220000</v>
      </c>
      <c r="C858" s="1">
        <f>IFERROR(__xludf.DUMMYFUNCTION("""COMPUTED_VALUE"""),228000.0)</f>
        <v>228000</v>
      </c>
      <c r="D858" s="1">
        <f>IFERROR(__xludf.DUMMYFUNCTION("""COMPUTED_VALUE"""),218500.0)</f>
        <v>218500</v>
      </c>
      <c r="E858" s="1">
        <f>IFERROR(__xludf.DUMMYFUNCTION("""COMPUTED_VALUE"""),224000.0)</f>
        <v>224000</v>
      </c>
      <c r="F858" s="1">
        <f>IFERROR(__xludf.DUMMYFUNCTION("""COMPUTED_VALUE"""),204395.0)</f>
        <v>204395</v>
      </c>
    </row>
    <row r="859">
      <c r="A859" s="2">
        <f>IFERROR(__xludf.DUMMYFUNCTION("""COMPUTED_VALUE"""),45390.64583333333)</f>
        <v>45390.64583</v>
      </c>
      <c r="B859" s="1">
        <f>IFERROR(__xludf.DUMMYFUNCTION("""COMPUTED_VALUE"""),224500.0)</f>
        <v>224500</v>
      </c>
      <c r="C859" s="1">
        <f>IFERROR(__xludf.DUMMYFUNCTION("""COMPUTED_VALUE"""),226500.0)</f>
        <v>226500</v>
      </c>
      <c r="D859" s="1">
        <f>IFERROR(__xludf.DUMMYFUNCTION("""COMPUTED_VALUE"""),217000.0)</f>
        <v>217000</v>
      </c>
      <c r="E859" s="1">
        <f>IFERROR(__xludf.DUMMYFUNCTION("""COMPUTED_VALUE"""),217000.0)</f>
        <v>217000</v>
      </c>
      <c r="F859" s="1">
        <f>IFERROR(__xludf.DUMMYFUNCTION("""COMPUTED_VALUE"""),187961.0)</f>
        <v>187961</v>
      </c>
    </row>
    <row r="860">
      <c r="A860" s="2">
        <f>IFERROR(__xludf.DUMMYFUNCTION("""COMPUTED_VALUE"""),45391.64583333333)</f>
        <v>45391.64583</v>
      </c>
      <c r="B860" s="1">
        <f>IFERROR(__xludf.DUMMYFUNCTION("""COMPUTED_VALUE"""),218500.0)</f>
        <v>218500</v>
      </c>
      <c r="C860" s="1">
        <f>IFERROR(__xludf.DUMMYFUNCTION("""COMPUTED_VALUE"""),224500.0)</f>
        <v>224500</v>
      </c>
      <c r="D860" s="1">
        <f>IFERROR(__xludf.DUMMYFUNCTION("""COMPUTED_VALUE"""),216000.0)</f>
        <v>216000</v>
      </c>
      <c r="E860" s="1">
        <f>IFERROR(__xludf.DUMMYFUNCTION("""COMPUTED_VALUE"""),216500.0)</f>
        <v>216500</v>
      </c>
      <c r="F860" s="1">
        <f>IFERROR(__xludf.DUMMYFUNCTION("""COMPUTED_VALUE"""),109649.0)</f>
        <v>109649</v>
      </c>
    </row>
    <row r="861">
      <c r="A861" s="2">
        <f>IFERROR(__xludf.DUMMYFUNCTION("""COMPUTED_VALUE"""),45393.64583333333)</f>
        <v>45393.64583</v>
      </c>
      <c r="B861" s="1">
        <f>IFERROR(__xludf.DUMMYFUNCTION("""COMPUTED_VALUE"""),213500.0)</f>
        <v>213500</v>
      </c>
      <c r="C861" s="1">
        <f>IFERROR(__xludf.DUMMYFUNCTION("""COMPUTED_VALUE"""),217000.0)</f>
        <v>217000</v>
      </c>
      <c r="D861" s="1">
        <f>IFERROR(__xludf.DUMMYFUNCTION("""COMPUTED_VALUE"""),207500.0)</f>
        <v>207500</v>
      </c>
      <c r="E861" s="1">
        <f>IFERROR(__xludf.DUMMYFUNCTION("""COMPUTED_VALUE"""),216500.0)</f>
        <v>216500</v>
      </c>
      <c r="F861" s="1">
        <f>IFERROR(__xludf.DUMMYFUNCTION("""COMPUTED_VALUE"""),206335.0)</f>
        <v>206335</v>
      </c>
    </row>
    <row r="862">
      <c r="A862" s="2">
        <f>IFERROR(__xludf.DUMMYFUNCTION("""COMPUTED_VALUE"""),45394.64583333333)</f>
        <v>45394.64583</v>
      </c>
      <c r="B862" s="1">
        <f>IFERROR(__xludf.DUMMYFUNCTION("""COMPUTED_VALUE"""),214500.0)</f>
        <v>214500</v>
      </c>
      <c r="C862" s="1">
        <f>IFERROR(__xludf.DUMMYFUNCTION("""COMPUTED_VALUE"""),220000.0)</f>
        <v>220000</v>
      </c>
      <c r="D862" s="1">
        <f>IFERROR(__xludf.DUMMYFUNCTION("""COMPUTED_VALUE"""),211500.0)</f>
        <v>211500</v>
      </c>
      <c r="E862" s="1">
        <f>IFERROR(__xludf.DUMMYFUNCTION("""COMPUTED_VALUE"""),213000.0)</f>
        <v>213000</v>
      </c>
      <c r="F862" s="1">
        <f>IFERROR(__xludf.DUMMYFUNCTION("""COMPUTED_VALUE"""),169941.0)</f>
        <v>169941</v>
      </c>
    </row>
    <row r="863">
      <c r="A863" s="2">
        <f>IFERROR(__xludf.DUMMYFUNCTION("""COMPUTED_VALUE"""),45397.64583333333)</f>
        <v>45397.64583</v>
      </c>
      <c r="B863" s="1">
        <f>IFERROR(__xludf.DUMMYFUNCTION("""COMPUTED_VALUE"""),210500.0)</f>
        <v>210500</v>
      </c>
      <c r="C863" s="1">
        <f>IFERROR(__xludf.DUMMYFUNCTION("""COMPUTED_VALUE"""),215500.0)</f>
        <v>215500</v>
      </c>
      <c r="D863" s="1">
        <f>IFERROR(__xludf.DUMMYFUNCTION("""COMPUTED_VALUE"""),208000.0)</f>
        <v>208000</v>
      </c>
      <c r="E863" s="1">
        <f>IFERROR(__xludf.DUMMYFUNCTION("""COMPUTED_VALUE"""),214500.0)</f>
        <v>214500</v>
      </c>
      <c r="F863" s="1">
        <f>IFERROR(__xludf.DUMMYFUNCTION("""COMPUTED_VALUE"""),104498.0)</f>
        <v>104498</v>
      </c>
    </row>
  </sheetData>
  <drawing r:id="rId1"/>
</worksheet>
</file>