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Bernoulli " sheetId="2" r:id="rId5"/>
    <sheet state="visible" name="Gaussain" sheetId="3" r:id="rId6"/>
  </sheets>
  <definedNames>
    <definedName hidden="1" localSheetId="0" name="_xlnm._FilterDatabase">data!$B$1:$E$11</definedName>
    <definedName hidden="1" localSheetId="2" name="_xlnm._FilterDatabase">Gaussain!$A$1:$D$9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ge5vRuwI0iiehA9I4btGb+IGoI0g=="/>
    </ext>
  </extLst>
</workbook>
</file>

<file path=xl/sharedStrings.xml><?xml version="1.0" encoding="utf-8"?>
<sst xmlns="http://schemas.openxmlformats.org/spreadsheetml/2006/main" count="164" uniqueCount="63">
  <si>
    <t>Colour</t>
  </si>
  <si>
    <t>Type</t>
  </si>
  <si>
    <t>Origin</t>
  </si>
  <si>
    <t>Stolen</t>
  </si>
  <si>
    <t>Red</t>
  </si>
  <si>
    <t>Sports</t>
  </si>
  <si>
    <t>Domestic</t>
  </si>
  <si>
    <t>Yes</t>
  </si>
  <si>
    <t xml:space="preserve">Objective : Predict the chances of  Customer have a car = ( Domestic , Red ,SUV ) will be stolen   </t>
  </si>
  <si>
    <t>No</t>
  </si>
  <si>
    <t xml:space="preserve">Data given in excel </t>
  </si>
  <si>
    <t>Yellow</t>
  </si>
  <si>
    <t>imported</t>
  </si>
  <si>
    <t>SUV</t>
  </si>
  <si>
    <t>Imported</t>
  </si>
  <si>
    <t>Count of Origin</t>
  </si>
  <si>
    <t>Count of Type</t>
  </si>
  <si>
    <t>Grand Total</t>
  </si>
  <si>
    <t>P(Colour=Red/Stolen=Yes)</t>
  </si>
  <si>
    <t>P(Type=SUV/Stolen=Yes)</t>
  </si>
  <si>
    <t>P(Origin=Domestic/Stolen=Yes)</t>
  </si>
  <si>
    <t>P(Stolen=Yes)</t>
  </si>
  <si>
    <t>Iikelihood</t>
  </si>
  <si>
    <t>YES</t>
  </si>
  <si>
    <t>Priori Probability</t>
  </si>
  <si>
    <t xml:space="preserve">numerator </t>
  </si>
  <si>
    <t>NO</t>
  </si>
  <si>
    <t>de2</t>
  </si>
  <si>
    <t>Predicated Value for YES</t>
  </si>
  <si>
    <t>Predicated Value for NO</t>
  </si>
  <si>
    <t>Verified Value of NO</t>
  </si>
  <si>
    <t>P(Type=Sport/Stolen=Yes)</t>
  </si>
  <si>
    <t>Person</t>
  </si>
  <si>
    <t>height (feet)</t>
  </si>
  <si>
    <t>weight (lbs)</t>
  </si>
  <si>
    <t>foot size(inches)</t>
  </si>
  <si>
    <t xml:space="preserve">Step 1 :- </t>
  </si>
  <si>
    <t>Height</t>
  </si>
  <si>
    <t>Weight</t>
  </si>
  <si>
    <t>Foot</t>
  </si>
  <si>
    <t>male</t>
  </si>
  <si>
    <t>Mean</t>
  </si>
  <si>
    <t>Standard Deviation</t>
  </si>
  <si>
    <t>Male</t>
  </si>
  <si>
    <t>Female</t>
  </si>
  <si>
    <t>female</t>
  </si>
  <si>
    <t>P(Male)</t>
  </si>
  <si>
    <t>P(Female)</t>
  </si>
  <si>
    <t>Test Data</t>
  </si>
  <si>
    <t>Aneesha</t>
  </si>
  <si>
    <t>Swapnil</t>
  </si>
  <si>
    <t>Sneha</t>
  </si>
  <si>
    <t xml:space="preserve">Step 2 :- </t>
  </si>
  <si>
    <t xml:space="preserve">Normal Score </t>
  </si>
  <si>
    <t>Pratiksha</t>
  </si>
  <si>
    <t>Probability</t>
  </si>
  <si>
    <t xml:space="preserve">Step 3 :- </t>
  </si>
  <si>
    <t xml:space="preserve">Numerator </t>
  </si>
  <si>
    <t xml:space="preserve">Denominator </t>
  </si>
  <si>
    <t>Male + Female</t>
  </si>
  <si>
    <t xml:space="preserve">Step 4 :- </t>
  </si>
  <si>
    <t>Prediction For Male</t>
  </si>
  <si>
    <t>Prediction For 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</si>
</sst>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"/>
    <numFmt numFmtId="166" formatCode="0.000000"/>
    <numFmt numFmtId="167" formatCode="0.00000"/>
    <numFmt numFmtId="168" formatCode="0.0%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sz val="18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  <font/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</fills>
  <borders count="1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1"/>
    </xf>
    <xf borderId="1" fillId="2" fontId="2" numFmtId="0" xfId="0" applyAlignment="1" applyBorder="1" applyFill="1" applyFont="1">
      <alignment horizontal="left" readingOrder="1" vertical="center"/>
    </xf>
    <xf borderId="1" fillId="3" fontId="2" numFmtId="0" xfId="0" applyAlignment="1" applyBorder="1" applyFill="1" applyFont="1">
      <alignment horizontal="left" readingOrder="1" vertical="center"/>
    </xf>
    <xf borderId="1" fillId="0" fontId="2" numFmtId="0" xfId="0" applyAlignment="1" applyBorder="1" applyFont="1">
      <alignment horizontal="left" readingOrder="1" vertical="center"/>
    </xf>
    <xf borderId="0" fillId="0" fontId="2" numFmtId="0" xfId="0" applyAlignment="1" applyFont="1">
      <alignment horizontal="center" readingOrder="1" shrinkToFit="0" vertical="center" wrapText="1"/>
    </xf>
    <xf borderId="2" fillId="0" fontId="2" numFmtId="0" xfId="0" applyAlignment="1" applyBorder="1" applyFont="1">
      <alignment horizontal="left" readingOrder="1" vertical="center"/>
    </xf>
    <xf borderId="0" fillId="0" fontId="3" numFmtId="0" xfId="0" applyFont="1"/>
    <xf borderId="0" fillId="0" fontId="1" numFmtId="0" xfId="0" applyAlignment="1" applyFont="1">
      <alignment horizontal="left"/>
    </xf>
    <xf borderId="0" fillId="0" fontId="1" numFmtId="0" xfId="0" applyFont="1"/>
    <xf borderId="3" fillId="0" fontId="1" numFmtId="0" xfId="0" applyAlignment="1" applyBorder="1" applyFont="1">
      <alignment horizontal="left" readingOrder="1"/>
    </xf>
    <xf borderId="3" fillId="0" fontId="2" numFmtId="0" xfId="0" applyAlignment="1" applyBorder="1" applyFont="1">
      <alignment horizontal="left" readingOrder="1" vertical="center"/>
    </xf>
    <xf borderId="4" fillId="0" fontId="1" numFmtId="0" xfId="0" applyAlignment="1" applyBorder="1" applyFont="1">
      <alignment horizontal="left" readingOrder="1"/>
    </xf>
    <xf borderId="0" fillId="0" fontId="2" numFmtId="0" xfId="0" applyAlignment="1" applyFont="1">
      <alignment horizontal="left" readingOrder="1" vertical="center"/>
    </xf>
    <xf borderId="5" fillId="0" fontId="1" numFmtId="12" xfId="0" applyAlignment="1" applyBorder="1" applyFont="1" applyNumberFormat="1">
      <alignment horizontal="left" readingOrder="1"/>
    </xf>
    <xf borderId="4" fillId="0" fontId="1" numFmtId="12" xfId="0" applyBorder="1" applyFont="1" applyNumberFormat="1"/>
    <xf borderId="6" fillId="2" fontId="4" numFmtId="12" xfId="0" applyBorder="1" applyFont="1" applyNumberFormat="1"/>
    <xf borderId="7" fillId="4" fontId="1" numFmtId="0" xfId="0" applyBorder="1" applyFill="1" applyFont="1"/>
    <xf borderId="3" fillId="2" fontId="4" numFmtId="0" xfId="0" applyAlignment="1" applyBorder="1" applyFont="1">
      <alignment horizontal="left" readingOrder="1"/>
    </xf>
    <xf borderId="3" fillId="0" fontId="2" numFmtId="0" xfId="0" applyAlignment="1" applyBorder="1" applyFont="1">
      <alignment horizontal="left" readingOrder="1" vertical="center"/>
    </xf>
    <xf borderId="3" fillId="0" fontId="1" numFmtId="12" xfId="0" applyAlignment="1" applyBorder="1" applyFont="1" applyNumberFormat="1">
      <alignment horizontal="left" readingOrder="1"/>
    </xf>
    <xf borderId="8" fillId="0" fontId="1" numFmtId="12" xfId="0" applyAlignment="1" applyBorder="1" applyFont="1" applyNumberFormat="1">
      <alignment horizontal="left" readingOrder="1"/>
    </xf>
    <xf borderId="3" fillId="2" fontId="4" numFmtId="12" xfId="0" applyBorder="1" applyFont="1" applyNumberFormat="1"/>
    <xf borderId="3" fillId="4" fontId="1" numFmtId="0" xfId="0" applyBorder="1" applyFont="1"/>
    <xf borderId="3" fillId="5" fontId="4" numFmtId="2" xfId="0" applyAlignment="1" applyBorder="1" applyFill="1" applyFont="1" applyNumberFormat="1">
      <alignment horizontal="left" readingOrder="1"/>
    </xf>
    <xf borderId="3" fillId="5" fontId="4" numFmtId="0" xfId="0" applyAlignment="1" applyBorder="1" applyFont="1">
      <alignment horizontal="left" readingOrder="1"/>
    </xf>
    <xf borderId="0" fillId="0" fontId="1" numFmtId="164" xfId="0" applyAlignment="1" applyFont="1" applyNumberFormat="1">
      <alignment horizontal="left" readingOrder="1"/>
    </xf>
    <xf borderId="3" fillId="2" fontId="1" numFmtId="2" xfId="0" applyAlignment="1" applyBorder="1" applyFont="1" applyNumberFormat="1">
      <alignment horizontal="left" readingOrder="1"/>
    </xf>
    <xf borderId="3" fillId="2" fontId="1" numFmtId="0" xfId="0" applyAlignment="1" applyBorder="1" applyFont="1">
      <alignment horizontal="left" readingOrder="1"/>
    </xf>
    <xf borderId="9" fillId="2" fontId="4" numFmtId="12" xfId="0" applyBorder="1" applyFont="1" applyNumberFormat="1"/>
    <xf borderId="3" fillId="6" fontId="1" numFmtId="0" xfId="0" applyBorder="1" applyFill="1" applyFont="1"/>
    <xf borderId="3" fillId="2" fontId="1" numFmtId="0" xfId="0" applyBorder="1" applyFont="1"/>
    <xf borderId="3" fillId="3" fontId="1" numFmtId="0" xfId="0" applyBorder="1" applyFont="1"/>
    <xf borderId="3" fillId="0" fontId="1" numFmtId="0" xfId="0" applyBorder="1" applyFont="1"/>
    <xf borderId="8" fillId="2" fontId="1" numFmtId="0" xfId="0" applyAlignment="1" applyBorder="1" applyFont="1">
      <alignment horizontal="center"/>
    </xf>
    <xf borderId="10" fillId="0" fontId="5" numFmtId="0" xfId="0" applyBorder="1" applyFont="1"/>
    <xf borderId="3" fillId="0" fontId="1" numFmtId="165" xfId="0" applyBorder="1" applyFont="1" applyNumberFormat="1"/>
    <xf borderId="3" fillId="0" fontId="1" numFmtId="2" xfId="0" applyBorder="1" applyFont="1" applyNumberFormat="1"/>
    <xf borderId="3" fillId="7" fontId="1" numFmtId="0" xfId="0" applyBorder="1" applyFill="1" applyFont="1"/>
    <xf borderId="11" fillId="6" fontId="1" numFmtId="0" xfId="0" applyAlignment="1" applyBorder="1" applyFont="1">
      <alignment horizontal="center"/>
    </xf>
    <xf borderId="12" fillId="0" fontId="5" numFmtId="0" xfId="0" applyBorder="1" applyFont="1"/>
    <xf borderId="13" fillId="0" fontId="5" numFmtId="0" xfId="0" applyBorder="1" applyFont="1"/>
    <xf borderId="14" fillId="2" fontId="1" numFmtId="0" xfId="0" applyBorder="1" applyFont="1"/>
    <xf borderId="3" fillId="3" fontId="1" numFmtId="2" xfId="0" applyBorder="1" applyFont="1" applyNumberFormat="1"/>
    <xf borderId="3" fillId="0" fontId="1" numFmtId="166" xfId="0" applyBorder="1" applyFont="1" applyNumberFormat="1"/>
    <xf borderId="8" fillId="0" fontId="1" numFmtId="0" xfId="0" applyBorder="1" applyFont="1"/>
    <xf borderId="3" fillId="0" fontId="1" numFmtId="167" xfId="0" applyBorder="1" applyFont="1" applyNumberFormat="1"/>
    <xf borderId="0" fillId="0" fontId="1" numFmtId="167" xfId="0" applyFont="1" applyNumberFormat="1"/>
    <xf borderId="3" fillId="8" fontId="1" numFmtId="168" xfId="0" applyBorder="1" applyFill="1" applyFont="1" applyNumberFormat="1"/>
    <xf borderId="3" fillId="7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E11" sheet="data"/>
  </cacheSource>
  <cacheFields>
    <cacheField name="Colour" numFmtId="0">
      <sharedItems>
        <s v="Red"/>
        <s v="Yellow"/>
      </sharedItems>
    </cacheField>
    <cacheField name="Type" numFmtId="0">
      <sharedItems>
        <s v="Sports"/>
        <s v="SUV"/>
      </sharedItems>
    </cacheField>
    <cacheField name="Origin" numFmtId="0">
      <sharedItems>
        <s v="Domestic"/>
        <s v="imported"/>
      </sharedItems>
    </cacheField>
    <cacheField name="Stolen" numFmtId="0">
      <sharedItems>
        <s v="Yes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ernoulli " cacheId="0" dataCaption="" compact="0" compactData="0">
  <location ref="B1:E5" firstHeaderRow="0" firstDataRow="1" firstDataCol="1"/>
  <pivotFields>
    <pivotField name="Colour" compact="0" outline="0" multipleItemSelectionAllowed="1" showAll="0">
      <items>
        <item x="0"/>
        <item x="1"/>
        <item t="default"/>
      </items>
    </pivotField>
    <pivotField name="Type" axis="axisCol" compact="0" outline="0" multipleItemSelectionAllowed="1" showAll="0" sortType="ascending">
      <items>
        <item x="0"/>
        <item x="1"/>
        <item t="default"/>
      </items>
    </pivotField>
    <pivotField name="Origin" dataField="1" compact="0" outline="0" multipleItemSelectionAllowed="1" showAll="0">
      <items>
        <item x="0"/>
        <item x="1"/>
        <item t="default"/>
      </items>
    </pivotField>
    <pivotField name="Stolen" axis="axisRow" compact="0" outline="0" multipleItemSelectionAllowed="1" showAll="0" sortType="ascending">
      <items>
        <item x="1"/>
        <item x="0"/>
        <item t="default"/>
      </items>
    </pivotField>
  </pivotFields>
  <rowFields>
    <field x="3"/>
  </rowFields>
  <colFields>
    <field x="1"/>
  </colFields>
  <dataFields>
    <dataField name="Count of Origin" fld="2" subtotal="count" baseField="0"/>
  </dataFields>
</pivotTableDefinition>
</file>

<file path=xl/pivotTables/pivotTable2.xml><?xml version="1.0" encoding="utf-8"?>
<pivotTableDefinition xmlns="http://schemas.openxmlformats.org/spreadsheetml/2006/main" name="Bernoulli  2" cacheId="0" dataCaption="" compact="0" compactData="0">
  <location ref="H1:K5" firstHeaderRow="0" firstDataRow="1" firstDataCol="1"/>
  <pivotFields>
    <pivotField name="Colour" compact="0" outline="0" multipleItemSelectionAllowed="1" showAll="0">
      <items>
        <item x="0"/>
        <item x="1"/>
        <item t="default"/>
      </items>
    </pivotField>
    <pivotField name="Type" dataField="1" compact="0" outline="0" multipleItemSelectionAllowed="1" showAll="0">
      <items>
        <item x="0"/>
        <item x="1"/>
        <item t="default"/>
      </items>
    </pivotField>
    <pivotField name="Origin" axis="axisCol" compact="0" outline="0" multipleItemSelectionAllowed="1" showAll="0" sortType="ascending">
      <items>
        <item x="0"/>
        <item x="1"/>
        <item t="default"/>
      </items>
    </pivotField>
    <pivotField name="Stolen" axis="axisRow" compact="0" outline="0" multipleItemSelectionAllowed="1" showAll="0" sortType="ascending">
      <items>
        <item x="1"/>
        <item x="0"/>
        <item t="default"/>
      </items>
    </pivotField>
  </pivotFields>
  <rowFields>
    <field x="3"/>
  </rowFields>
  <colFields>
    <field x="2"/>
  </colFields>
  <dataFields>
    <dataField name="Count of Type" fld="1" subtotal="count" baseField="0"/>
  </dataFields>
</pivotTableDefinition>
</file>

<file path=xl/pivotTables/pivotTable3.xml><?xml version="1.0" encoding="utf-8"?>
<pivotTableDefinition xmlns="http://schemas.openxmlformats.org/spreadsheetml/2006/main" name="Bernoulli  3" cacheId="0" dataCaption="" compact="0" compactData="0">
  <location ref="N1:Q5" firstHeaderRow="0" firstDataRow="1" firstDataCol="1"/>
  <pivotFields>
    <pivotField name="Colour" axis="axisCol" compact="0" outline="0" multipleItemSelectionAllowed="1" showAll="0" sortType="ascending">
      <items>
        <item x="0"/>
        <item x="1"/>
        <item t="default"/>
      </items>
    </pivotField>
    <pivotField name="Type" dataField="1" compact="0" outline="0" multipleItemSelectionAllowed="1" showAll="0">
      <items>
        <item x="0"/>
        <item x="1"/>
        <item t="default"/>
      </items>
    </pivotField>
    <pivotField name="Origin" compact="0" outline="0" multipleItemSelectionAllowed="1" showAll="0">
      <items>
        <item x="0"/>
        <item x="1"/>
        <item t="default"/>
      </items>
    </pivotField>
    <pivotField name="Stolen" axis="axisRow" compact="0" outline="0" multipleItemSelectionAllowed="1" showAll="0" sortType="ascending">
      <items>
        <item x="1"/>
        <item x="0"/>
        <item t="default"/>
      </items>
    </pivotField>
  </pivotFields>
  <rowFields>
    <field x="3"/>
  </rowFields>
  <colFields>
    <field x="0"/>
  </colFields>
  <dataFields>
    <dataField name="Count of Typ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0"/>
    <col customWidth="1" min="3" max="3" width="10.43"/>
    <col customWidth="1" min="4" max="4" width="14.57"/>
    <col customWidth="1" min="5" max="5" width="12.57"/>
    <col customWidth="1" min="6" max="19" width="9.14"/>
    <col customWidth="1" min="20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4</v>
      </c>
      <c r="C2" s="4" t="s">
        <v>5</v>
      </c>
      <c r="D2" s="4" t="s">
        <v>6</v>
      </c>
      <c r="E2" s="4" t="s">
        <v>7</v>
      </c>
      <c r="F2" s="1"/>
      <c r="G2" s="5" t="s">
        <v>8</v>
      </c>
      <c r="T2" s="1"/>
      <c r="U2" s="1"/>
      <c r="V2" s="1"/>
      <c r="W2" s="1"/>
      <c r="X2" s="1"/>
      <c r="Y2" s="1"/>
      <c r="Z2" s="1"/>
    </row>
    <row r="3">
      <c r="A3" s="1"/>
      <c r="B3" s="4" t="s">
        <v>4</v>
      </c>
      <c r="C3" s="4" t="s">
        <v>5</v>
      </c>
      <c r="D3" s="4" t="s">
        <v>6</v>
      </c>
      <c r="E3" s="4" t="s">
        <v>9</v>
      </c>
      <c r="F3" s="1"/>
      <c r="T3" s="1"/>
      <c r="U3" s="1"/>
      <c r="V3" s="1"/>
      <c r="W3" s="1"/>
      <c r="X3" s="1"/>
      <c r="Y3" s="1"/>
      <c r="Z3" s="1"/>
    </row>
    <row r="4">
      <c r="A4" s="1"/>
      <c r="B4" s="4" t="s">
        <v>4</v>
      </c>
      <c r="C4" s="4" t="s">
        <v>5</v>
      </c>
      <c r="D4" s="4" t="s">
        <v>6</v>
      </c>
      <c r="E4" s="4" t="s">
        <v>7</v>
      </c>
      <c r="F4" s="1"/>
      <c r="G4" s="6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11</v>
      </c>
      <c r="C5" s="4" t="s">
        <v>5</v>
      </c>
      <c r="D5" s="4" t="s">
        <v>6</v>
      </c>
      <c r="E5" s="4" t="s">
        <v>9</v>
      </c>
      <c r="F5" s="1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11</v>
      </c>
      <c r="C6" s="4" t="s">
        <v>5</v>
      </c>
      <c r="D6" s="4" t="s">
        <v>12</v>
      </c>
      <c r="E6" s="4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11</v>
      </c>
      <c r="C7" s="4" t="s">
        <v>13</v>
      </c>
      <c r="D7" s="4" t="s">
        <v>14</v>
      </c>
      <c r="E7" s="4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11</v>
      </c>
      <c r="C8" s="4" t="s">
        <v>13</v>
      </c>
      <c r="D8" s="4" t="s">
        <v>14</v>
      </c>
      <c r="E8" s="4" t="s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11</v>
      </c>
      <c r="C9" s="4" t="s">
        <v>13</v>
      </c>
      <c r="D9" s="4" t="s">
        <v>6</v>
      </c>
      <c r="E9" s="4" t="s">
        <v>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9.25" customHeight="1">
      <c r="A10" s="1"/>
      <c r="B10" s="4" t="s">
        <v>4</v>
      </c>
      <c r="C10" s="4" t="s">
        <v>13</v>
      </c>
      <c r="D10" s="4" t="s">
        <v>14</v>
      </c>
      <c r="E10" s="4" t="s">
        <v>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 t="s">
        <v>4</v>
      </c>
      <c r="C11" s="4" t="s">
        <v>5</v>
      </c>
      <c r="D11" s="4" t="s">
        <v>12</v>
      </c>
      <c r="E11" s="4" t="s">
        <v>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1:$E$11"/>
  <mergeCells count="1">
    <mergeCell ref="G2:S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57"/>
    <col customWidth="1" min="3" max="3" width="24.86"/>
    <col customWidth="1" min="4" max="4" width="24.57"/>
    <col customWidth="1" min="5" max="5" width="29.43"/>
    <col customWidth="1" min="6" max="6" width="13.43"/>
    <col customWidth="1" min="7" max="7" width="10.29"/>
    <col customWidth="1" min="8" max="8" width="16.14"/>
    <col customWidth="1" min="9" max="9" width="14.0"/>
    <col customWidth="1" min="10" max="10" width="10.86"/>
    <col customWidth="1" min="11" max="11" width="12.0"/>
    <col customWidth="1" min="12" max="12" width="4.0"/>
    <col customWidth="1" min="13" max="13" width="23.14"/>
    <col customWidth="1" min="14" max="14" width="13.43"/>
    <col customWidth="1" min="15" max="15" width="14.0"/>
    <col customWidth="1" min="16" max="16" width="7.14"/>
    <col customWidth="1" min="17" max="17" width="11.29"/>
    <col customWidth="1" min="18" max="19" width="4.0"/>
    <col customWidth="1" min="20" max="26" width="8.71"/>
  </cols>
  <sheetData>
    <row r="1">
      <c r="A1" s="1"/>
      <c r="M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M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F3" s="9">
        <f>GETPIVOTDATA("Origin",$B$1,"Type","Sports","Stolen","No")/GETPIVOTDATA("Origin",$B$1,"Stolen","No")</f>
        <v>0.4</v>
      </c>
      <c r="G3" s="9">
        <f>GETPIVOTDATA("Origin",$B$1,"Type","SUV","Stolen","No")/GETPIVOTDATA("Origin",$B$1,"Stolen","No")</f>
        <v>0.6</v>
      </c>
      <c r="L3" s="9">
        <f>GETPIVOTDATA("Type",$H$1,"Origin","Domestic","Stolen","No")/GETPIVOTDATA("Type",$H$1,"Stolen","No")</f>
        <v>0.6</v>
      </c>
      <c r="M3" s="1">
        <f>GETPIVOTDATA("Type",$H$1,"Origin","imported","Stolen","No")/GETPIVOTDATA("Type",$H$1,"Stolen","No")</f>
        <v>0.4</v>
      </c>
      <c r="R3" s="1">
        <f>GETPIVOTDATA("Type",$N$1,"Colour","Red","Stolen","No")/GETPIVOTDATA("Type",$N$1,"Colour","Red")</f>
        <v>0.4</v>
      </c>
      <c r="S3" s="1">
        <f>GETPIVOTDATA("Type",$N$1,"Colour","Yellow","Stolen","No")/GETPIVOTDATA("Type",$N$1,"Colour","Yellow")</f>
        <v>0.6</v>
      </c>
      <c r="T3" s="1"/>
      <c r="U3" s="1"/>
      <c r="V3" s="1"/>
      <c r="W3" s="1"/>
      <c r="X3" s="1"/>
      <c r="Y3" s="1"/>
      <c r="Z3" s="1"/>
    </row>
    <row r="4">
      <c r="A4" s="1"/>
      <c r="F4" s="9">
        <f>GETPIVOTDATA("Origin",$B$1,"Type","Sports","Stolen","Yes")/GETPIVOTDATA("Origin",$B$1,"Stolen","Yes")</f>
        <v>0.8</v>
      </c>
      <c r="G4" s="1">
        <f>GETPIVOTDATA("Origin",$B$1,"Type","SUV","Stolen","Yes")/GETPIVOTDATA("Origin",$B$1,"Stolen","Yes")</f>
        <v>0.2</v>
      </c>
      <c r="L4" s="9">
        <f>GETPIVOTDATA("Type",$H$1,"Origin","Domestic","Stolen","Yes")/GETPIVOTDATA("Type",$H$1,"Stolen","Yes")</f>
        <v>0.4</v>
      </c>
      <c r="M4" s="1">
        <f>GETPIVOTDATA("Type",$H$1,"Origin","imported","Stolen","Yes")/GETPIVOTDATA("Type",$H$1,"Stolen","Yes")</f>
        <v>0.6</v>
      </c>
      <c r="R4" s="1">
        <f>GETPIVOTDATA("Type",$N$1,"Colour","Red","Stolen","Yes")/GETPIVOTDATA("Type",$N$1,"Colour","Red")</f>
        <v>0.6</v>
      </c>
      <c r="S4" s="1">
        <f>GETPIVOTDATA("Type",$N$1,"Colour","Yellow","Stolen","Yes")/GETPIVOTDATA("Type",$N$1,"Colour","Yellow")</f>
        <v>0.4</v>
      </c>
      <c r="T4" s="1"/>
      <c r="U4" s="1"/>
      <c r="V4" s="1"/>
      <c r="W4" s="1"/>
      <c r="X4" s="1"/>
      <c r="Y4" s="1"/>
      <c r="Z4" s="1"/>
    </row>
    <row r="5">
      <c r="A5" s="1"/>
      <c r="F5" s="9"/>
      <c r="G5" s="1"/>
      <c r="L5" s="9"/>
      <c r="M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/>
      <c r="C7" s="11" t="s">
        <v>0</v>
      </c>
      <c r="D7" s="11" t="s">
        <v>1</v>
      </c>
      <c r="E7" s="11" t="s">
        <v>2</v>
      </c>
      <c r="F7" s="11"/>
      <c r="G7" s="11" t="s">
        <v>3</v>
      </c>
      <c r="H7" s="1"/>
      <c r="I7" s="1"/>
      <c r="J7" s="1"/>
      <c r="K7" s="1"/>
      <c r="L7" s="1"/>
      <c r="M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/>
      <c r="C8" s="10" t="s">
        <v>18</v>
      </c>
      <c r="D8" s="10" t="s">
        <v>19</v>
      </c>
      <c r="E8" s="10" t="s">
        <v>20</v>
      </c>
      <c r="F8" s="12" t="s">
        <v>21</v>
      </c>
      <c r="G8" s="13"/>
      <c r="H8" s="1"/>
      <c r="J8" s="1"/>
      <c r="K8" s="1"/>
      <c r="L8" s="1"/>
      <c r="M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22</v>
      </c>
      <c r="C9" s="14">
        <f>R4</f>
        <v>0.6</v>
      </c>
      <c r="D9" s="14">
        <f>G4</f>
        <v>0.2</v>
      </c>
      <c r="E9" s="15">
        <f>L4</f>
        <v>0.4</v>
      </c>
      <c r="F9" s="16">
        <f t="shared" ref="F9:F10" si="1">5/10</f>
        <v>0.5</v>
      </c>
      <c r="G9" s="17" t="s">
        <v>23</v>
      </c>
      <c r="H9" s="18" t="s">
        <v>24</v>
      </c>
      <c r="I9" s="7">
        <f t="shared" ref="I9:I10" si="2">C9*D9*E9*F9</f>
        <v>0.024</v>
      </c>
      <c r="J9" s="1" t="s">
        <v>25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9"/>
      <c r="C10" s="20">
        <f>R3</f>
        <v>0.4</v>
      </c>
      <c r="D10" s="20">
        <f>G3</f>
        <v>0.6</v>
      </c>
      <c r="E10" s="21">
        <f>L3</f>
        <v>0.6</v>
      </c>
      <c r="F10" s="22">
        <f t="shared" si="1"/>
        <v>0.5</v>
      </c>
      <c r="G10" s="23" t="s">
        <v>26</v>
      </c>
      <c r="H10" s="1"/>
      <c r="I10" s="7">
        <f t="shared" si="2"/>
        <v>0.072</v>
      </c>
      <c r="J10" s="1" t="s">
        <v>27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I11" s="1"/>
      <c r="J11" s="1"/>
      <c r="K11" s="24">
        <f>I9/SUM(I9,I10)</f>
        <v>0.25</v>
      </c>
      <c r="L11" s="25"/>
      <c r="M11" s="25" t="s">
        <v>28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I12" s="1"/>
      <c r="J12" s="1">
        <f>I10/SUM(I9:I10)</f>
        <v>0.75</v>
      </c>
      <c r="K12" s="24">
        <f>1-K11</f>
        <v>0.75</v>
      </c>
      <c r="L12" s="25"/>
      <c r="M12" s="25" t="s">
        <v>29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26"/>
      <c r="J13" s="1"/>
      <c r="K13" s="27">
        <f>SUM(K11:K12)</f>
        <v>1</v>
      </c>
      <c r="L13" s="28"/>
      <c r="M13" s="28" t="s">
        <v>30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/>
      <c r="C18" s="11" t="s">
        <v>0</v>
      </c>
      <c r="D18" s="11" t="s">
        <v>1</v>
      </c>
      <c r="E18" s="11" t="s">
        <v>2</v>
      </c>
      <c r="F18" s="11"/>
      <c r="G18" s="11" t="s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/>
      <c r="C19" s="10" t="s">
        <v>18</v>
      </c>
      <c r="D19" s="10" t="s">
        <v>31</v>
      </c>
      <c r="E19" s="10" t="s">
        <v>20</v>
      </c>
      <c r="F19" s="10" t="s">
        <v>21</v>
      </c>
      <c r="G19" s="13"/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 t="s">
        <v>22</v>
      </c>
      <c r="C20" s="14">
        <f t="shared" ref="C20:C21" si="3">C9</f>
        <v>0.6</v>
      </c>
      <c r="D20" s="14">
        <f>F4</f>
        <v>0.8</v>
      </c>
      <c r="E20" s="15">
        <f t="shared" ref="E20:E21" si="4">E9</f>
        <v>0.4</v>
      </c>
      <c r="F20" s="29">
        <f t="shared" ref="F20:F21" si="5">5/10</f>
        <v>0.5</v>
      </c>
      <c r="G20" s="23" t="s">
        <v>23</v>
      </c>
      <c r="H20" s="18" t="s">
        <v>24</v>
      </c>
      <c r="I20" s="7">
        <f t="shared" ref="I20:I21" si="6">C20*D20*E20*F20</f>
        <v>0.096</v>
      </c>
      <c r="J20" s="1" t="s">
        <v>25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9"/>
      <c r="C21" s="20">
        <f t="shared" si="3"/>
        <v>0.4</v>
      </c>
      <c r="D21" s="20">
        <f>F3</f>
        <v>0.4</v>
      </c>
      <c r="E21" s="21">
        <f t="shared" si="4"/>
        <v>0.6</v>
      </c>
      <c r="F21" s="22">
        <f t="shared" si="5"/>
        <v>0.5</v>
      </c>
      <c r="G21" s="23" t="s">
        <v>26</v>
      </c>
      <c r="H21" s="1"/>
      <c r="I21" s="7">
        <f t="shared" si="6"/>
        <v>0.048</v>
      </c>
      <c r="J21" s="1" t="s">
        <v>27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I22" s="1"/>
      <c r="J22" s="1"/>
      <c r="K22" s="25">
        <f>I20/SUM(I21,I20)</f>
        <v>0.6666666667</v>
      </c>
      <c r="L22" s="25"/>
      <c r="M22" s="25" t="s">
        <v>28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I23" s="1"/>
      <c r="J23" s="1"/>
      <c r="K23" s="25">
        <f>1-K22</f>
        <v>0.3333333333</v>
      </c>
      <c r="L23" s="25"/>
      <c r="M23" s="25" t="s">
        <v>29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J24" s="1"/>
      <c r="K24" s="28">
        <f>SUM(K22:K23)</f>
        <v>1</v>
      </c>
      <c r="L24" s="28"/>
      <c r="M24" s="28" t="s">
        <v>30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2.29"/>
    <col customWidth="1" min="3" max="3" width="11.57"/>
    <col customWidth="1" min="4" max="5" width="15.86"/>
    <col customWidth="1" min="6" max="6" width="8.86"/>
    <col customWidth="1" min="7" max="7" width="9.14"/>
    <col customWidth="1" min="8" max="8" width="7.57"/>
    <col customWidth="1" min="9" max="9" width="18.14"/>
    <col customWidth="1" min="10" max="10" width="11.57"/>
    <col customWidth="1" min="11" max="11" width="15.86"/>
    <col customWidth="1" min="12" max="12" width="10.71"/>
    <col customWidth="1" min="13" max="13" width="18.14"/>
    <col customWidth="1" min="14" max="14" width="12.29"/>
    <col customWidth="1" min="15" max="15" width="11.57"/>
    <col customWidth="1" min="16" max="16" width="15.86"/>
    <col customWidth="1" min="17" max="26" width="8.71"/>
  </cols>
  <sheetData>
    <row r="1">
      <c r="A1" s="30" t="s">
        <v>32</v>
      </c>
      <c r="B1" s="31" t="s">
        <v>33</v>
      </c>
      <c r="C1" s="31" t="s">
        <v>34</v>
      </c>
      <c r="D1" s="31" t="s">
        <v>35</v>
      </c>
      <c r="F1" s="32" t="s">
        <v>36</v>
      </c>
      <c r="G1" s="33"/>
      <c r="H1" s="34" t="s">
        <v>37</v>
      </c>
      <c r="I1" s="35"/>
      <c r="J1" s="34" t="s">
        <v>38</v>
      </c>
      <c r="K1" s="35"/>
      <c r="L1" s="34" t="s">
        <v>39</v>
      </c>
      <c r="M1" s="35"/>
    </row>
    <row r="2">
      <c r="A2" s="33" t="s">
        <v>40</v>
      </c>
      <c r="B2" s="36">
        <v>6.0</v>
      </c>
      <c r="C2" s="33">
        <v>180.0</v>
      </c>
      <c r="D2" s="33">
        <v>12.0</v>
      </c>
      <c r="G2" s="33" t="s">
        <v>32</v>
      </c>
      <c r="H2" s="33" t="s">
        <v>41</v>
      </c>
      <c r="I2" s="33" t="s">
        <v>42</v>
      </c>
      <c r="J2" s="33" t="s">
        <v>41</v>
      </c>
      <c r="K2" s="33" t="s">
        <v>42</v>
      </c>
      <c r="L2" s="33" t="s">
        <v>41</v>
      </c>
      <c r="M2" s="33" t="s">
        <v>42</v>
      </c>
    </row>
    <row r="3">
      <c r="A3" s="33" t="s">
        <v>40</v>
      </c>
      <c r="B3" s="36">
        <v>5.92</v>
      </c>
      <c r="C3" s="33">
        <v>190.0</v>
      </c>
      <c r="D3" s="33">
        <v>11.0</v>
      </c>
      <c r="G3" s="32" t="s">
        <v>43</v>
      </c>
      <c r="H3" s="37">
        <f>AVERAGE(B2:B5)</f>
        <v>5.855</v>
      </c>
      <c r="I3" s="37">
        <f>_xlfn.STDEV.S(B2:B5)</f>
        <v>0.1871719352</v>
      </c>
      <c r="J3" s="37">
        <f>AVERAGE(C2:C5)</f>
        <v>176.25</v>
      </c>
      <c r="K3" s="37">
        <f>_xlfn.STDEV.S(C2:C5)</f>
        <v>11.08677891</v>
      </c>
      <c r="L3" s="37">
        <f>AVERAGE(D2:D5)</f>
        <v>11.25</v>
      </c>
      <c r="M3" s="37">
        <f>_xlfn.STDEV.S(D2:D5)</f>
        <v>0.9574271078</v>
      </c>
    </row>
    <row r="4">
      <c r="A4" s="33" t="s">
        <v>40</v>
      </c>
      <c r="B4" s="36">
        <v>5.58</v>
      </c>
      <c r="C4" s="33">
        <v>170.0</v>
      </c>
      <c r="D4" s="33">
        <v>12.0</v>
      </c>
      <c r="G4" s="33" t="s">
        <v>44</v>
      </c>
      <c r="H4" s="37">
        <f>AVERAGE(B6:B9)</f>
        <v>5.4175</v>
      </c>
      <c r="I4" s="37">
        <f>_xlfn.STDEV.S(B6:B9)</f>
        <v>0.3118092366</v>
      </c>
      <c r="J4" s="37">
        <f>AVERAGE(C6:C9)</f>
        <v>132.5</v>
      </c>
      <c r="K4" s="37">
        <f>_xlfn.STDEV.S(C6:C9)</f>
        <v>23.62907813</v>
      </c>
      <c r="L4" s="37">
        <f>AVERAGE(D6:D9)</f>
        <v>7.5</v>
      </c>
      <c r="M4" s="37">
        <f>_xlfn.STDEV.S(D6:D9)</f>
        <v>1.290994449</v>
      </c>
    </row>
    <row r="5">
      <c r="A5" s="33" t="s">
        <v>40</v>
      </c>
      <c r="B5" s="36">
        <v>5.92</v>
      </c>
      <c r="C5" s="33">
        <v>165.0</v>
      </c>
      <c r="D5" s="33">
        <v>10.0</v>
      </c>
    </row>
    <row r="6">
      <c r="A6" s="33" t="s">
        <v>45</v>
      </c>
      <c r="B6" s="36">
        <v>5.0</v>
      </c>
      <c r="C6" s="33">
        <v>100.0</v>
      </c>
      <c r="D6" s="33">
        <v>6.0</v>
      </c>
      <c r="G6" s="7" t="s">
        <v>46</v>
      </c>
      <c r="H6" s="7">
        <v>0.5</v>
      </c>
      <c r="I6" s="7" t="s">
        <v>47</v>
      </c>
      <c r="J6" s="7">
        <f>0.5</f>
        <v>0.5</v>
      </c>
    </row>
    <row r="7">
      <c r="A7" s="33" t="s">
        <v>45</v>
      </c>
      <c r="B7" s="36">
        <v>5.5</v>
      </c>
      <c r="C7" s="33">
        <v>150.0</v>
      </c>
      <c r="D7" s="33">
        <v>8.0</v>
      </c>
      <c r="M7" s="38" t="s">
        <v>48</v>
      </c>
    </row>
    <row r="8">
      <c r="A8" s="33" t="s">
        <v>45</v>
      </c>
      <c r="B8" s="36">
        <v>5.42</v>
      </c>
      <c r="C8" s="33">
        <v>130.0</v>
      </c>
      <c r="D8" s="33">
        <v>7.0</v>
      </c>
      <c r="G8" s="38" t="s">
        <v>48</v>
      </c>
      <c r="H8" s="33" t="s">
        <v>32</v>
      </c>
      <c r="I8" s="31" t="s">
        <v>33</v>
      </c>
      <c r="J8" s="31" t="s">
        <v>34</v>
      </c>
      <c r="K8" s="31" t="s">
        <v>35</v>
      </c>
      <c r="N8" s="31" t="s">
        <v>33</v>
      </c>
      <c r="O8" s="31" t="s">
        <v>34</v>
      </c>
      <c r="P8" s="31" t="s">
        <v>35</v>
      </c>
    </row>
    <row r="9">
      <c r="A9" s="33" t="s">
        <v>45</v>
      </c>
      <c r="B9" s="36">
        <v>5.75</v>
      </c>
      <c r="C9" s="33">
        <v>150.0</v>
      </c>
      <c r="D9" s="33">
        <v>9.0</v>
      </c>
      <c r="G9" s="33" t="s">
        <v>49</v>
      </c>
      <c r="I9" s="33">
        <v>5.5</v>
      </c>
      <c r="J9" s="33">
        <v>145.0</v>
      </c>
      <c r="K9" s="33">
        <v>6.0</v>
      </c>
      <c r="M9" s="33" t="s">
        <v>50</v>
      </c>
      <c r="N9" s="33">
        <v>6.0</v>
      </c>
      <c r="O9" s="33">
        <v>190.0</v>
      </c>
      <c r="P9" s="33">
        <v>10.0</v>
      </c>
    </row>
    <row r="10">
      <c r="M10" s="33" t="s">
        <v>51</v>
      </c>
      <c r="N10" s="33">
        <v>5.5</v>
      </c>
      <c r="O10" s="33">
        <v>150.0</v>
      </c>
      <c r="P10" s="33">
        <v>6.0</v>
      </c>
    </row>
    <row r="11">
      <c r="F11" s="32" t="s">
        <v>52</v>
      </c>
      <c r="H11" s="39" t="s">
        <v>53</v>
      </c>
      <c r="I11" s="40"/>
      <c r="J11" s="40"/>
      <c r="K11" s="41"/>
      <c r="M11" s="33" t="s">
        <v>54</v>
      </c>
      <c r="N11" s="33">
        <v>5.6</v>
      </c>
      <c r="O11" s="33">
        <v>145.0</v>
      </c>
      <c r="P11" s="33">
        <v>7.0</v>
      </c>
    </row>
    <row r="12">
      <c r="I12" s="42" t="s">
        <v>33</v>
      </c>
      <c r="J12" s="42" t="s">
        <v>34</v>
      </c>
      <c r="K12" s="42" t="s">
        <v>35</v>
      </c>
      <c r="L12" s="31" t="s">
        <v>55</v>
      </c>
    </row>
    <row r="13">
      <c r="H13" s="33" t="s">
        <v>43</v>
      </c>
      <c r="I13" s="43">
        <f>_xlfn.NORM.DIST(I9,H3,I3,FALSE)</f>
        <v>0.3527996183</v>
      </c>
      <c r="J13" s="44">
        <f>NORMDIST(J9,J3,K3,FALSE)</f>
        <v>0.000677467166</v>
      </c>
      <c r="K13" s="37">
        <f>NORMDIST(K9,L3,M3,FALSE)</f>
        <v>0.0000001231917498</v>
      </c>
      <c r="L13" s="33">
        <v>0.5</v>
      </c>
    </row>
    <row r="14">
      <c r="H14" s="33" t="s">
        <v>44</v>
      </c>
      <c r="I14" s="37">
        <f>NORMDIST(I9,H4,I4,FALSE)</f>
        <v>1.235434333</v>
      </c>
      <c r="J14" s="44">
        <f>NORMDIST(J9,J4,K4,FALSE)</f>
        <v>0.01467893239</v>
      </c>
      <c r="K14" s="37">
        <f>NORMDIST(K9,L4,M4,FALSE)</f>
        <v>0.1573391921</v>
      </c>
      <c r="L14" s="33">
        <v>0.5</v>
      </c>
    </row>
    <row r="17">
      <c r="F17" s="32" t="s">
        <v>56</v>
      </c>
      <c r="H17" s="45" t="s">
        <v>57</v>
      </c>
      <c r="I17" s="33" t="s">
        <v>43</v>
      </c>
      <c r="J17" s="46">
        <f t="shared" ref="J17:J18" si="1">I13*J13*K13*L13</f>
        <v>0</v>
      </c>
    </row>
    <row r="18">
      <c r="I18" s="33" t="s">
        <v>44</v>
      </c>
      <c r="J18" s="46">
        <f t="shared" si="1"/>
        <v>0.001426661878</v>
      </c>
    </row>
    <row r="19">
      <c r="J19" s="47"/>
    </row>
    <row r="20">
      <c r="H20" s="33" t="s">
        <v>58</v>
      </c>
      <c r="I20" s="33" t="s">
        <v>59</v>
      </c>
      <c r="J20" s="46">
        <f>J17+J18</f>
        <v>0.001426661892</v>
      </c>
    </row>
    <row r="21" ht="15.75" customHeight="1"/>
    <row r="22" ht="15.75" customHeight="1">
      <c r="F22" s="32" t="s">
        <v>60</v>
      </c>
      <c r="H22" s="33" t="s">
        <v>61</v>
      </c>
      <c r="J22" s="33" t="s">
        <v>62</v>
      </c>
    </row>
    <row r="23" ht="15.75" customHeight="1">
      <c r="H23" s="48">
        <f>J17/J20</f>
        <v>0.00000001031922129</v>
      </c>
      <c r="J23" s="49">
        <f>J18/J20</f>
        <v>0.9999999897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9"/>
  <mergeCells count="4">
    <mergeCell ref="H1:I1"/>
    <mergeCell ref="J1:K1"/>
    <mergeCell ref="L1:M1"/>
    <mergeCell ref="H11:K1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2018-09-09T06:14:34Z</dcterms:created>
  <dc:creator>Ankit Dsouza</dc:creator>
</cp:coreProperties>
</file>