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vir Gupta\Desktop\BDM\"/>
    </mc:Choice>
  </mc:AlternateContent>
  <bookViews>
    <workbookView xWindow="0" yWindow="0" windowWidth="19320" windowHeight="9060" activeTab="1"/>
  </bookViews>
  <sheets>
    <sheet name="Sheet1" sheetId="1" r:id="rId1"/>
    <sheet name="Sheet2" sheetId="2" r:id="rId2"/>
  </sheets>
  <definedNames>
    <definedName name="solver_typ" localSheetId="1" hidden="1">2</definedName>
    <definedName name="solver_ver" localSheetId="1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2" l="1"/>
  <c r="U28" i="2"/>
  <c r="G87" i="2" l="1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O100" i="2" s="1"/>
  <c r="G101" i="2"/>
  <c r="G102" i="2"/>
  <c r="G103" i="2"/>
  <c r="G104" i="2"/>
  <c r="I104" i="2" s="1"/>
  <c r="U104" i="2" s="1"/>
  <c r="G105" i="2"/>
  <c r="G106" i="2"/>
  <c r="G107" i="2"/>
  <c r="G108" i="2"/>
  <c r="G109" i="2"/>
  <c r="G110" i="2"/>
  <c r="G111" i="2"/>
  <c r="G112" i="2"/>
  <c r="G113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0" i="2"/>
  <c r="G31" i="2"/>
  <c r="G29" i="2"/>
  <c r="G28" i="2"/>
  <c r="M86" i="2" l="1"/>
  <c r="N86" i="2" s="1"/>
  <c r="M82" i="2"/>
  <c r="N82" i="2" s="1"/>
  <c r="M70" i="2"/>
  <c r="N70" i="2" s="1"/>
  <c r="M62" i="2"/>
  <c r="N62" i="2" s="1"/>
  <c r="M50" i="2"/>
  <c r="N50" i="2" s="1"/>
  <c r="M85" i="2"/>
  <c r="N85" i="2" s="1"/>
  <c r="M81" i="2"/>
  <c r="N81" i="2" s="1"/>
  <c r="M77" i="2"/>
  <c r="N77" i="2" s="1"/>
  <c r="M73" i="2"/>
  <c r="N73" i="2" s="1"/>
  <c r="M69" i="2"/>
  <c r="N69" i="2" s="1"/>
  <c r="M65" i="2"/>
  <c r="N65" i="2" s="1"/>
  <c r="M61" i="2"/>
  <c r="N61" i="2" s="1"/>
  <c r="M57" i="2"/>
  <c r="N57" i="2" s="1"/>
  <c r="M53" i="2"/>
  <c r="N53" i="2" s="1"/>
  <c r="M49" i="2"/>
  <c r="N49" i="2" s="1"/>
  <c r="M74" i="2"/>
  <c r="N74" i="2" s="1"/>
  <c r="M80" i="2"/>
  <c r="N80" i="2" s="1"/>
  <c r="M68" i="2"/>
  <c r="N68" i="2" s="1"/>
  <c r="M60" i="2"/>
  <c r="N60" i="2" s="1"/>
  <c r="M52" i="2"/>
  <c r="N52" i="2" s="1"/>
  <c r="M48" i="2"/>
  <c r="N48" i="2" s="1"/>
  <c r="M78" i="2"/>
  <c r="N78" i="2" s="1"/>
  <c r="M66" i="2"/>
  <c r="N66" i="2" s="1"/>
  <c r="M58" i="2"/>
  <c r="N58" i="2" s="1"/>
  <c r="M54" i="2"/>
  <c r="N54" i="2" s="1"/>
  <c r="M84" i="2"/>
  <c r="N84" i="2" s="1"/>
  <c r="M76" i="2"/>
  <c r="N76" i="2" s="1"/>
  <c r="M72" i="2"/>
  <c r="N72" i="2" s="1"/>
  <c r="M64" i="2"/>
  <c r="N64" i="2" s="1"/>
  <c r="M56" i="2"/>
  <c r="N56" i="2" s="1"/>
  <c r="M83" i="2"/>
  <c r="N83" i="2" s="1"/>
  <c r="M79" i="2"/>
  <c r="N79" i="2" s="1"/>
  <c r="M75" i="2"/>
  <c r="N75" i="2" s="1"/>
  <c r="M71" i="2"/>
  <c r="N71" i="2" s="1"/>
  <c r="M67" i="2"/>
  <c r="N67" i="2" s="1"/>
  <c r="M63" i="2"/>
  <c r="N63" i="2" s="1"/>
  <c r="M59" i="2"/>
  <c r="N59" i="2" s="1"/>
  <c r="M55" i="2"/>
  <c r="N55" i="2" s="1"/>
  <c r="M51" i="2"/>
  <c r="N51" i="2" s="1"/>
  <c r="M47" i="2"/>
  <c r="N47" i="2" s="1"/>
  <c r="M109" i="2"/>
  <c r="N109" i="2" s="1"/>
  <c r="O102" i="2"/>
  <c r="M102" i="2"/>
  <c r="N102" i="2" s="1"/>
  <c r="I91" i="2"/>
  <c r="U91" i="2" s="1"/>
  <c r="M91" i="2"/>
  <c r="N91" i="2" s="1"/>
  <c r="I87" i="2"/>
  <c r="U87" i="2" s="1"/>
  <c r="M87" i="2"/>
  <c r="N87" i="2" s="1"/>
  <c r="K111" i="2"/>
  <c r="M111" i="2"/>
  <c r="N111" i="2" s="1"/>
  <c r="K107" i="2"/>
  <c r="M107" i="2"/>
  <c r="N107" i="2" s="1"/>
  <c r="K104" i="2"/>
  <c r="M104" i="2"/>
  <c r="N104" i="2" s="1"/>
  <c r="I101" i="2"/>
  <c r="U101" i="2" s="1"/>
  <c r="M101" i="2"/>
  <c r="N101" i="2" s="1"/>
  <c r="K98" i="2"/>
  <c r="M98" i="2"/>
  <c r="N98" i="2" s="1"/>
  <c r="I94" i="2"/>
  <c r="U94" i="2" s="1"/>
  <c r="M94" i="2"/>
  <c r="N94" i="2" s="1"/>
  <c r="I90" i="2"/>
  <c r="U90" i="2" s="1"/>
  <c r="M90" i="2"/>
  <c r="N90" i="2" s="1"/>
  <c r="K108" i="2"/>
  <c r="M108" i="2"/>
  <c r="N108" i="2" s="1"/>
  <c r="I95" i="2"/>
  <c r="U95" i="2" s="1"/>
  <c r="M95" i="2"/>
  <c r="N95" i="2" s="1"/>
  <c r="K110" i="2"/>
  <c r="M110" i="2"/>
  <c r="N110" i="2" s="1"/>
  <c r="K106" i="2"/>
  <c r="M106" i="2"/>
  <c r="N106" i="2" s="1"/>
  <c r="O103" i="2"/>
  <c r="M103" i="2"/>
  <c r="N103" i="2" s="1"/>
  <c r="I97" i="2"/>
  <c r="U97" i="2" s="1"/>
  <c r="M97" i="2"/>
  <c r="N97" i="2" s="1"/>
  <c r="I93" i="2"/>
  <c r="U93" i="2" s="1"/>
  <c r="M93" i="2"/>
  <c r="N93" i="2" s="1"/>
  <c r="I89" i="2"/>
  <c r="U89" i="2" s="1"/>
  <c r="M89" i="2"/>
  <c r="N89" i="2" s="1"/>
  <c r="K112" i="2"/>
  <c r="M112" i="2"/>
  <c r="N112" i="2" s="1"/>
  <c r="K99" i="2"/>
  <c r="M99" i="2"/>
  <c r="N99" i="2" s="1"/>
  <c r="K113" i="2"/>
  <c r="M113" i="2"/>
  <c r="N113" i="2" s="1"/>
  <c r="I105" i="2"/>
  <c r="U105" i="2" s="1"/>
  <c r="M105" i="2"/>
  <c r="N105" i="2" s="1"/>
  <c r="K102" i="2"/>
  <c r="I100" i="2"/>
  <c r="U100" i="2" s="1"/>
  <c r="M100" i="2"/>
  <c r="N100" i="2" s="1"/>
  <c r="I96" i="2"/>
  <c r="U96" i="2" s="1"/>
  <c r="M96" i="2"/>
  <c r="N96" i="2" s="1"/>
  <c r="I92" i="2"/>
  <c r="U92" i="2" s="1"/>
  <c r="M92" i="2"/>
  <c r="N92" i="2" s="1"/>
  <c r="I88" i="2"/>
  <c r="U88" i="2" s="1"/>
  <c r="M88" i="2"/>
  <c r="N88" i="2" s="1"/>
  <c r="K88" i="2"/>
  <c r="O105" i="2"/>
  <c r="AA105" i="2" s="1"/>
  <c r="K103" i="2"/>
  <c r="I102" i="2"/>
  <c r="U102" i="2" s="1"/>
  <c r="K90" i="2"/>
  <c r="O107" i="2"/>
  <c r="I103" i="2"/>
  <c r="U103" i="2" s="1"/>
  <c r="I99" i="2"/>
  <c r="U99" i="2" s="1"/>
  <c r="O96" i="2"/>
  <c r="O97" i="2"/>
  <c r="O98" i="2"/>
  <c r="K97" i="2"/>
  <c r="O93" i="2"/>
  <c r="AA93" i="2" s="1"/>
  <c r="O106" i="2"/>
  <c r="AA106" i="2" s="1"/>
  <c r="O104" i="2"/>
  <c r="O101" i="2"/>
  <c r="O99" i="2"/>
  <c r="AA99" i="2" s="1"/>
  <c r="I98" i="2"/>
  <c r="U98" i="2" s="1"/>
  <c r="O95" i="2"/>
  <c r="K93" i="2"/>
  <c r="O90" i="2"/>
  <c r="O88" i="2"/>
  <c r="I108" i="2"/>
  <c r="U108" i="2" s="1"/>
  <c r="I107" i="2"/>
  <c r="U107" i="2" s="1"/>
  <c r="I106" i="2"/>
  <c r="U106" i="2" s="1"/>
  <c r="K101" i="2"/>
  <c r="K96" i="2"/>
  <c r="O92" i="2"/>
  <c r="O87" i="2"/>
  <c r="K92" i="2"/>
  <c r="O91" i="2"/>
  <c r="K87" i="2"/>
  <c r="O108" i="2"/>
  <c r="AA107" i="2"/>
  <c r="O94" i="2"/>
  <c r="K91" i="2"/>
  <c r="O89" i="2"/>
  <c r="K105" i="2"/>
  <c r="AA100" i="2"/>
  <c r="K100" i="2"/>
  <c r="K95" i="2"/>
  <c r="K94" i="2"/>
  <c r="K89" i="2"/>
  <c r="AA98" i="2"/>
  <c r="I113" i="2"/>
  <c r="U113" i="2" s="1"/>
  <c r="O113" i="2"/>
  <c r="I111" i="2"/>
  <c r="U111" i="2" s="1"/>
  <c r="O111" i="2"/>
  <c r="I109" i="2"/>
  <c r="U109" i="2" s="1"/>
  <c r="O109" i="2"/>
  <c r="AA109" i="2" s="1"/>
  <c r="K109" i="2"/>
  <c r="I112" i="2"/>
  <c r="U112" i="2" s="1"/>
  <c r="O112" i="2"/>
  <c r="I110" i="2"/>
  <c r="U110" i="2" s="1"/>
  <c r="O110" i="2"/>
  <c r="AA91" i="2" l="1"/>
  <c r="AA104" i="2"/>
  <c r="AA102" i="2"/>
  <c r="AA89" i="2"/>
  <c r="AA88" i="2"/>
  <c r="AA97" i="2"/>
  <c r="AA95" i="2"/>
  <c r="AA87" i="2"/>
  <c r="AA96" i="2"/>
  <c r="AA103" i="2"/>
  <c r="AA113" i="2"/>
  <c r="AA108" i="2"/>
  <c r="AA90" i="2"/>
  <c r="AA94" i="2"/>
  <c r="AA92" i="2"/>
  <c r="AA101" i="2"/>
  <c r="AA110" i="2"/>
  <c r="AA112" i="2"/>
  <c r="AA111" i="2"/>
  <c r="K53" i="2" l="1"/>
  <c r="O53" i="2"/>
  <c r="K54" i="2"/>
  <c r="O54" i="2"/>
  <c r="K55" i="2"/>
  <c r="O55" i="2"/>
  <c r="K56" i="2"/>
  <c r="O56" i="2"/>
  <c r="K57" i="2"/>
  <c r="O57" i="2"/>
  <c r="K58" i="2"/>
  <c r="O58" i="2"/>
  <c r="K59" i="2"/>
  <c r="O59" i="2"/>
  <c r="K60" i="2"/>
  <c r="O60" i="2"/>
  <c r="K61" i="2"/>
  <c r="O61" i="2"/>
  <c r="K62" i="2"/>
  <c r="O62" i="2"/>
  <c r="K63" i="2"/>
  <c r="O63" i="2"/>
  <c r="K64" i="2"/>
  <c r="O64" i="2"/>
  <c r="K65" i="2"/>
  <c r="O65" i="2"/>
  <c r="K66" i="2"/>
  <c r="O66" i="2"/>
  <c r="K67" i="2"/>
  <c r="O67" i="2"/>
  <c r="K68" i="2"/>
  <c r="O68" i="2"/>
  <c r="K69" i="2"/>
  <c r="O69" i="2"/>
  <c r="K70" i="2"/>
  <c r="O70" i="2"/>
  <c r="K71" i="2"/>
  <c r="O71" i="2"/>
  <c r="K72" i="2"/>
  <c r="O72" i="2"/>
  <c r="K73" i="2"/>
  <c r="O73" i="2"/>
  <c r="K74" i="2"/>
  <c r="O74" i="2"/>
  <c r="K75" i="2"/>
  <c r="O75" i="2"/>
  <c r="K76" i="2"/>
  <c r="O76" i="2"/>
  <c r="K77" i="2"/>
  <c r="O77" i="2"/>
  <c r="AA77" i="2" s="1"/>
  <c r="K78" i="2"/>
  <c r="O78" i="2"/>
  <c r="K79" i="2"/>
  <c r="O79" i="2"/>
  <c r="K80" i="2"/>
  <c r="O80" i="2"/>
  <c r="K81" i="2"/>
  <c r="O81" i="2"/>
  <c r="K82" i="2"/>
  <c r="O82" i="2"/>
  <c r="K83" i="2"/>
  <c r="O83" i="2"/>
  <c r="K84" i="2"/>
  <c r="O84" i="2"/>
  <c r="K85" i="2"/>
  <c r="O85" i="2"/>
  <c r="K86" i="2"/>
  <c r="O86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8" i="2"/>
  <c r="AB29" i="2"/>
  <c r="AB30" i="2"/>
  <c r="AB31" i="2"/>
  <c r="AB32" i="2"/>
  <c r="AB33" i="2"/>
  <c r="AB34" i="2"/>
  <c r="AB35" i="2"/>
  <c r="AB36" i="2"/>
  <c r="AB37" i="2"/>
  <c r="AB28" i="2"/>
  <c r="AA29" i="2"/>
  <c r="AA30" i="2"/>
  <c r="AA31" i="2"/>
  <c r="AA32" i="2"/>
  <c r="AA33" i="2"/>
  <c r="AA34" i="2"/>
  <c r="AA35" i="2"/>
  <c r="AA36" i="2"/>
  <c r="AA37" i="2"/>
  <c r="AA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28" i="2"/>
  <c r="AA74" i="2" l="1"/>
  <c r="AA68" i="2"/>
  <c r="AA64" i="2"/>
  <c r="AA56" i="2"/>
  <c r="AA85" i="2"/>
  <c r="AA83" i="2"/>
  <c r="AA81" i="2"/>
  <c r="AA79" i="2"/>
  <c r="AA75" i="2"/>
  <c r="AA71" i="2"/>
  <c r="AA67" i="2"/>
  <c r="AA63" i="2"/>
  <c r="AA59" i="2"/>
  <c r="AA55" i="2"/>
  <c r="AA72" i="2"/>
  <c r="AA70" i="2"/>
  <c r="AA66" i="2"/>
  <c r="AA62" i="2"/>
  <c r="AA60" i="2"/>
  <c r="AA58" i="2"/>
  <c r="AA54" i="2"/>
  <c r="AA80" i="2"/>
  <c r="AA84" i="2"/>
  <c r="AA86" i="2"/>
  <c r="AA82" i="2"/>
  <c r="AA78" i="2"/>
  <c r="AA57" i="2"/>
  <c r="AA53" i="2"/>
  <c r="AA73" i="2"/>
  <c r="AA69" i="2"/>
  <c r="AA61" i="2"/>
  <c r="AA76" i="2"/>
  <c r="AA65" i="2"/>
  <c r="I29" i="2" l="1"/>
  <c r="U29" i="2" s="1"/>
  <c r="O46" i="2"/>
  <c r="O47" i="2"/>
  <c r="O48" i="2"/>
  <c r="O49" i="2"/>
  <c r="O50" i="2"/>
  <c r="O51" i="2"/>
  <c r="O5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AA45" i="2" s="1"/>
  <c r="AB45" i="2" s="1"/>
  <c r="O32" i="2"/>
  <c r="O30" i="2"/>
  <c r="O31" i="2"/>
  <c r="O29" i="2"/>
  <c r="R28" i="2"/>
  <c r="Q28" i="2"/>
  <c r="O28" i="2"/>
  <c r="B4" i="2"/>
  <c r="J28" i="2" s="1"/>
  <c r="AA44" i="2" l="1"/>
  <c r="AB44" i="2" s="1"/>
  <c r="AA40" i="2"/>
  <c r="AB40" i="2" s="1"/>
  <c r="AA52" i="2"/>
  <c r="AA48" i="2"/>
  <c r="AA43" i="2"/>
  <c r="AB43" i="2" s="1"/>
  <c r="AA39" i="2"/>
  <c r="AB39" i="2" s="1"/>
  <c r="AA51" i="2"/>
  <c r="AA47" i="2"/>
  <c r="AA42" i="2"/>
  <c r="AB42" i="2" s="1"/>
  <c r="AA38" i="2"/>
  <c r="AB38" i="2" s="1"/>
  <c r="AA50" i="2"/>
  <c r="AA46" i="2"/>
  <c r="AB46" i="2" s="1"/>
  <c r="AA41" i="2"/>
  <c r="AB41" i="2" s="1"/>
  <c r="AA49" i="2"/>
  <c r="J93" i="2"/>
  <c r="L93" i="2" s="1"/>
  <c r="J88" i="2"/>
  <c r="L88" i="2" s="1"/>
  <c r="J91" i="2"/>
  <c r="L91" i="2" s="1"/>
  <c r="J101" i="2"/>
  <c r="L101" i="2" s="1"/>
  <c r="J105" i="2"/>
  <c r="L105" i="2" s="1"/>
  <c r="J95" i="2"/>
  <c r="L95" i="2" s="1"/>
  <c r="J97" i="2"/>
  <c r="L97" i="2" s="1"/>
  <c r="J103" i="2"/>
  <c r="L103" i="2" s="1"/>
  <c r="J104" i="2"/>
  <c r="L104" i="2" s="1"/>
  <c r="J87" i="2"/>
  <c r="L87" i="2" s="1"/>
  <c r="J102" i="2"/>
  <c r="L102" i="2" s="1"/>
  <c r="J92" i="2"/>
  <c r="L92" i="2" s="1"/>
  <c r="J94" i="2"/>
  <c r="L94" i="2" s="1"/>
  <c r="J89" i="2"/>
  <c r="L89" i="2" s="1"/>
  <c r="J96" i="2"/>
  <c r="L96" i="2" s="1"/>
  <c r="J100" i="2"/>
  <c r="L100" i="2" s="1"/>
  <c r="J90" i="2"/>
  <c r="L90" i="2" s="1"/>
  <c r="J99" i="2"/>
  <c r="L99" i="2" s="1"/>
  <c r="J98" i="2"/>
  <c r="L98" i="2" s="1"/>
  <c r="J108" i="2"/>
  <c r="L108" i="2" s="1"/>
  <c r="J107" i="2"/>
  <c r="L107" i="2" s="1"/>
  <c r="J109" i="2"/>
  <c r="L109" i="2" s="1"/>
  <c r="J112" i="2"/>
  <c r="L112" i="2" s="1"/>
  <c r="J110" i="2"/>
  <c r="L110" i="2" s="1"/>
  <c r="J106" i="2"/>
  <c r="L106" i="2" s="1"/>
  <c r="J111" i="2"/>
  <c r="L111" i="2" s="1"/>
  <c r="J113" i="2"/>
  <c r="L113" i="2" s="1"/>
  <c r="R29" i="2"/>
  <c r="Q29" i="2"/>
  <c r="I30" i="2"/>
  <c r="U30" i="2" s="1"/>
  <c r="L28" i="2"/>
  <c r="J29" i="2"/>
  <c r="L29" i="2" s="1"/>
  <c r="M29" i="2" l="1"/>
  <c r="N29" i="2" s="1"/>
  <c r="M28" i="2"/>
  <c r="N28" i="2" s="1"/>
  <c r="Q30" i="2"/>
  <c r="R30" i="2" s="1"/>
  <c r="Q31" i="2" s="1"/>
  <c r="R31" i="2" s="1"/>
  <c r="Q32" i="2" s="1"/>
  <c r="R32" i="2" s="1"/>
  <c r="J30" i="2"/>
  <c r="I31" i="2"/>
  <c r="U31" i="2" s="1"/>
  <c r="L30" i="2"/>
  <c r="P28" i="2" l="1"/>
  <c r="V28" i="2"/>
  <c r="W28" i="2" s="1"/>
  <c r="X28" i="2" s="1"/>
  <c r="P29" i="2"/>
  <c r="V29" i="2"/>
  <c r="M30" i="2"/>
  <c r="N30" i="2" s="1"/>
  <c r="Q33" i="2"/>
  <c r="R33" i="2" s="1"/>
  <c r="J31" i="2"/>
  <c r="L31" i="2" s="1"/>
  <c r="I32" i="2"/>
  <c r="U32" i="2" s="1"/>
  <c r="S29" i="2" l="1"/>
  <c r="S28" i="2"/>
  <c r="Y28" i="2" s="1"/>
  <c r="T29" i="2" s="1"/>
  <c r="W29" i="2" s="1"/>
  <c r="X29" i="2" s="1"/>
  <c r="P30" i="2"/>
  <c r="S30" i="2" s="1"/>
  <c r="V30" i="2"/>
  <c r="M31" i="2"/>
  <c r="N31" i="2" s="1"/>
  <c r="Q34" i="2"/>
  <c r="R34" i="2" s="1"/>
  <c r="J32" i="2"/>
  <c r="L32" i="2" s="1"/>
  <c r="I33" i="2"/>
  <c r="U33" i="2" s="1"/>
  <c r="Y29" i="2" l="1"/>
  <c r="T30" i="2" s="1"/>
  <c r="W30" i="2" s="1"/>
  <c r="X30" i="2" s="1"/>
  <c r="Y30" i="2" s="1"/>
  <c r="P31" i="2"/>
  <c r="S31" i="2" s="1"/>
  <c r="V31" i="2"/>
  <c r="M32" i="2"/>
  <c r="N32" i="2" s="1"/>
  <c r="Q35" i="2"/>
  <c r="R35" i="2" s="1"/>
  <c r="J33" i="2"/>
  <c r="L33" i="2" s="1"/>
  <c r="I34" i="2"/>
  <c r="U34" i="2" s="1"/>
  <c r="T31" i="2" l="1"/>
  <c r="W31" i="2" s="1"/>
  <c r="X31" i="2" s="1"/>
  <c r="P32" i="2"/>
  <c r="S32" i="2" s="1"/>
  <c r="V32" i="2"/>
  <c r="M33" i="2"/>
  <c r="N33" i="2" s="1"/>
  <c r="Q36" i="2"/>
  <c r="R36" i="2" s="1"/>
  <c r="I35" i="2"/>
  <c r="U35" i="2" s="1"/>
  <c r="J34" i="2"/>
  <c r="Y31" i="2" l="1"/>
  <c r="T32" i="2" s="1"/>
  <c r="W32" i="2" s="1"/>
  <c r="X32" i="2" s="1"/>
  <c r="Y32" i="2" s="1"/>
  <c r="P33" i="2"/>
  <c r="S33" i="2" s="1"/>
  <c r="V33" i="2"/>
  <c r="Q37" i="2"/>
  <c r="R37" i="2" s="1"/>
  <c r="J35" i="2"/>
  <c r="L35" i="2" s="1"/>
  <c r="L34" i="2"/>
  <c r="I36" i="2"/>
  <c r="U36" i="2" s="1"/>
  <c r="T33" i="2" l="1"/>
  <c r="W33" i="2" s="1"/>
  <c r="X33" i="2" s="1"/>
  <c r="M35" i="2"/>
  <c r="N35" i="2" s="1"/>
  <c r="V35" i="2" s="1"/>
  <c r="M34" i="2"/>
  <c r="N34" i="2" s="1"/>
  <c r="V34" i="2" s="1"/>
  <c r="Q38" i="2"/>
  <c r="R38" i="2" s="1"/>
  <c r="I37" i="2"/>
  <c r="J36" i="2"/>
  <c r="Y33" i="2" l="1"/>
  <c r="T34" i="2" s="1"/>
  <c r="W34" i="2" s="1"/>
  <c r="X34" i="2" s="1"/>
  <c r="Y34" i="2" s="1"/>
  <c r="P34" i="2"/>
  <c r="S34" i="2" s="1"/>
  <c r="J37" i="2"/>
  <c r="U37" i="2"/>
  <c r="P35" i="2"/>
  <c r="S35" i="2" s="1"/>
  <c r="Q39" i="2"/>
  <c r="R39" i="2" s="1"/>
  <c r="L36" i="2"/>
  <c r="I38" i="2"/>
  <c r="U38" i="2" s="1"/>
  <c r="L37" i="2"/>
  <c r="T35" i="2" l="1"/>
  <c r="W35" i="2" s="1"/>
  <c r="X35" i="2" s="1"/>
  <c r="Y35" i="2" s="1"/>
  <c r="M37" i="2"/>
  <c r="N37" i="2" s="1"/>
  <c r="V37" i="2" s="1"/>
  <c r="M36" i="2"/>
  <c r="N36" i="2" s="1"/>
  <c r="V36" i="2" s="1"/>
  <c r="Q40" i="2"/>
  <c r="R40" i="2" s="1"/>
  <c r="I39" i="2"/>
  <c r="U39" i="2" s="1"/>
  <c r="J38" i="2"/>
  <c r="L38" i="2" s="1"/>
  <c r="T36" i="2" l="1"/>
  <c r="W36" i="2" s="1"/>
  <c r="X36" i="2" s="1"/>
  <c r="P37" i="2"/>
  <c r="S37" i="2" s="1"/>
  <c r="P36" i="2"/>
  <c r="S36" i="2" s="1"/>
  <c r="M38" i="2"/>
  <c r="N38" i="2" s="1"/>
  <c r="Q41" i="2"/>
  <c r="R41" i="2" s="1"/>
  <c r="I40" i="2"/>
  <c r="J39" i="2"/>
  <c r="Y36" i="2" l="1"/>
  <c r="T37" i="2" s="1"/>
  <c r="W37" i="2" s="1"/>
  <c r="X37" i="2" s="1"/>
  <c r="Y37" i="2" s="1"/>
  <c r="P38" i="2"/>
  <c r="S38" i="2" s="1"/>
  <c r="V38" i="2"/>
  <c r="J40" i="2"/>
  <c r="U40" i="2"/>
  <c r="Q42" i="2"/>
  <c r="R42" i="2" s="1"/>
  <c r="L39" i="2"/>
  <c r="I41" i="2"/>
  <c r="U41" i="2" s="1"/>
  <c r="L40" i="2"/>
  <c r="T38" i="2" l="1"/>
  <c r="W38" i="2" s="1"/>
  <c r="X38" i="2" s="1"/>
  <c r="Y38" i="2" s="1"/>
  <c r="M40" i="2"/>
  <c r="N40" i="2" s="1"/>
  <c r="V39" i="2"/>
  <c r="M39" i="2"/>
  <c r="N39" i="2" s="1"/>
  <c r="Q43" i="2"/>
  <c r="R43" i="2" s="1"/>
  <c r="I42" i="2"/>
  <c r="J41" i="2"/>
  <c r="T39" i="2" l="1"/>
  <c r="W39" i="2" s="1"/>
  <c r="X39" i="2" s="1"/>
  <c r="Y39" i="2" s="1"/>
  <c r="P39" i="2"/>
  <c r="S39" i="2" s="1"/>
  <c r="P40" i="2"/>
  <c r="S40" i="2" s="1"/>
  <c r="V40" i="2"/>
  <c r="J42" i="2"/>
  <c r="L42" i="2" s="1"/>
  <c r="U42" i="2"/>
  <c r="Q44" i="2"/>
  <c r="R44" i="2" s="1"/>
  <c r="L41" i="2"/>
  <c r="I43" i="2"/>
  <c r="U43" i="2" s="1"/>
  <c r="T40" i="2" l="1"/>
  <c r="W40" i="2" s="1"/>
  <c r="X40" i="2" s="1"/>
  <c r="Y40" i="2" s="1"/>
  <c r="M42" i="2"/>
  <c r="N42" i="2" s="1"/>
  <c r="V42" i="2" s="1"/>
  <c r="M41" i="2"/>
  <c r="N41" i="2" s="1"/>
  <c r="V41" i="2" s="1"/>
  <c r="Q45" i="2"/>
  <c r="R45" i="2" s="1"/>
  <c r="I44" i="2"/>
  <c r="J43" i="2"/>
  <c r="L43" i="2" s="1"/>
  <c r="T41" i="2" l="1"/>
  <c r="W41" i="2" s="1"/>
  <c r="X41" i="2" s="1"/>
  <c r="J44" i="2"/>
  <c r="U44" i="2"/>
  <c r="P42" i="2"/>
  <c r="S42" i="2" s="1"/>
  <c r="P41" i="2"/>
  <c r="S41" i="2" s="1"/>
  <c r="M43" i="2"/>
  <c r="N43" i="2" s="1"/>
  <c r="Q46" i="2"/>
  <c r="R46" i="2" s="1"/>
  <c r="I45" i="2"/>
  <c r="L44" i="2"/>
  <c r="Y41" i="2" l="1"/>
  <c r="T42" i="2" s="1"/>
  <c r="W42" i="2" s="1"/>
  <c r="X42" i="2" s="1"/>
  <c r="Y42" i="2" s="1"/>
  <c r="P43" i="2"/>
  <c r="S43" i="2" s="1"/>
  <c r="V43" i="2"/>
  <c r="J45" i="2"/>
  <c r="L45" i="2" s="1"/>
  <c r="U45" i="2"/>
  <c r="M44" i="2"/>
  <c r="N44" i="2" s="1"/>
  <c r="I46" i="2"/>
  <c r="U46" i="2" s="1"/>
  <c r="T43" i="2" l="1"/>
  <c r="W43" i="2" s="1"/>
  <c r="X43" i="2" s="1"/>
  <c r="Y43" i="2" s="1"/>
  <c r="P44" i="2"/>
  <c r="S44" i="2" s="1"/>
  <c r="V44" i="2"/>
  <c r="M45" i="2"/>
  <c r="N45" i="2" s="1"/>
  <c r="I47" i="2"/>
  <c r="Q47" i="2"/>
  <c r="R47" i="2" s="1"/>
  <c r="J46" i="2"/>
  <c r="L46" i="2" s="1"/>
  <c r="I54" i="2"/>
  <c r="U54" i="2" s="1"/>
  <c r="T44" i="2" l="1"/>
  <c r="W44" i="2" s="1"/>
  <c r="X44" i="2" s="1"/>
  <c r="Y44" i="2" s="1"/>
  <c r="P45" i="2"/>
  <c r="S45" i="2" s="1"/>
  <c r="V45" i="2"/>
  <c r="I48" i="2"/>
  <c r="U47" i="2"/>
  <c r="J47" i="2"/>
  <c r="M46" i="2"/>
  <c r="N46" i="2" s="1"/>
  <c r="Q48" i="2"/>
  <c r="R48" i="2" s="1"/>
  <c r="Z47" i="2"/>
  <c r="AB47" i="2" s="1"/>
  <c r="J54" i="2"/>
  <c r="L54" i="2" s="1"/>
  <c r="I55" i="2"/>
  <c r="U55" i="2" s="1"/>
  <c r="L47" i="2"/>
  <c r="J48" i="2"/>
  <c r="T45" i="2" l="1"/>
  <c r="W45" i="2" s="1"/>
  <c r="X45" i="2" s="1"/>
  <c r="Y45" i="2" s="1"/>
  <c r="P46" i="2"/>
  <c r="S46" i="2" s="1"/>
  <c r="V46" i="2"/>
  <c r="I49" i="2"/>
  <c r="U48" i="2"/>
  <c r="Z48" i="2"/>
  <c r="AB48" i="2" s="1"/>
  <c r="Q49" i="2"/>
  <c r="R49" i="2" s="1"/>
  <c r="I56" i="2"/>
  <c r="U56" i="2" s="1"/>
  <c r="J55" i="2"/>
  <c r="L55" i="2" s="1"/>
  <c r="L48" i="2"/>
  <c r="J49" i="2"/>
  <c r="T46" i="2" l="1"/>
  <c r="W46" i="2" s="1"/>
  <c r="X46" i="2" s="1"/>
  <c r="Y46" i="2" s="1"/>
  <c r="P47" i="2"/>
  <c r="S47" i="2" s="1"/>
  <c r="V47" i="2"/>
  <c r="I50" i="2"/>
  <c r="U49" i="2"/>
  <c r="Z49" i="2"/>
  <c r="AB49" i="2" s="1"/>
  <c r="Q50" i="2"/>
  <c r="R50" i="2" s="1"/>
  <c r="J56" i="2"/>
  <c r="L56" i="2" s="1"/>
  <c r="I57" i="2"/>
  <c r="U57" i="2" s="1"/>
  <c r="L49" i="2"/>
  <c r="J50" i="2"/>
  <c r="T47" i="2" l="1"/>
  <c r="W47" i="2" s="1"/>
  <c r="X47" i="2" s="1"/>
  <c r="Y47" i="2" s="1"/>
  <c r="I51" i="2"/>
  <c r="U50" i="2"/>
  <c r="P48" i="2"/>
  <c r="S48" i="2" s="1"/>
  <c r="V48" i="2"/>
  <c r="Z50" i="2"/>
  <c r="AB50" i="2" s="1"/>
  <c r="Q51" i="2"/>
  <c r="R51" i="2" s="1"/>
  <c r="I58" i="2"/>
  <c r="U58" i="2" s="1"/>
  <c r="J57" i="2"/>
  <c r="L57" i="2" s="1"/>
  <c r="L50" i="2"/>
  <c r="J51" i="2"/>
  <c r="T48" i="2" l="1"/>
  <c r="W48" i="2" s="1"/>
  <c r="X48" i="2" s="1"/>
  <c r="Y48" i="2" s="1"/>
  <c r="P49" i="2"/>
  <c r="S49" i="2" s="1"/>
  <c r="V49" i="2"/>
  <c r="I52" i="2"/>
  <c r="U51" i="2"/>
  <c r="V50" i="2"/>
  <c r="Z51" i="2"/>
  <c r="AB51" i="2" s="1"/>
  <c r="Q52" i="2"/>
  <c r="R52" i="2" s="1"/>
  <c r="J58" i="2"/>
  <c r="L58" i="2" s="1"/>
  <c r="I59" i="2"/>
  <c r="U59" i="2" s="1"/>
  <c r="L51" i="2"/>
  <c r="J52" i="2"/>
  <c r="T49" i="2" l="1"/>
  <c r="W49" i="2" s="1"/>
  <c r="X49" i="2" s="1"/>
  <c r="Y49" i="2" s="1"/>
  <c r="I53" i="2"/>
  <c r="U52" i="2"/>
  <c r="P50" i="2"/>
  <c r="S50" i="2" s="1"/>
  <c r="Q53" i="2"/>
  <c r="R53" i="2" s="1"/>
  <c r="Z52" i="2"/>
  <c r="AB52" i="2" s="1"/>
  <c r="I60" i="2"/>
  <c r="U60" i="2" s="1"/>
  <c r="J59" i="2"/>
  <c r="L59" i="2" s="1"/>
  <c r="L52" i="2"/>
  <c r="E4" i="2"/>
  <c r="T50" i="2" l="1"/>
  <c r="W50" i="2" s="1"/>
  <c r="X50" i="2" s="1"/>
  <c r="Y50" i="2" s="1"/>
  <c r="P51" i="2"/>
  <c r="S51" i="2" s="1"/>
  <c r="V51" i="2"/>
  <c r="J53" i="2"/>
  <c r="L53" i="2" s="1"/>
  <c r="U53" i="2"/>
  <c r="V52" i="2"/>
  <c r="Q54" i="2"/>
  <c r="R54" i="2" s="1"/>
  <c r="Z53" i="2"/>
  <c r="AB53" i="2" s="1"/>
  <c r="E2" i="2"/>
  <c r="E3" i="2"/>
  <c r="J60" i="2"/>
  <c r="L60" i="2" s="1"/>
  <c r="I61" i="2"/>
  <c r="U61" i="2" s="1"/>
  <c r="T51" i="2" l="1"/>
  <c r="W51" i="2" s="1"/>
  <c r="X51" i="2" s="1"/>
  <c r="Y51" i="2" s="1"/>
  <c r="P52" i="2"/>
  <c r="S52" i="2" s="1"/>
  <c r="P53" i="2"/>
  <c r="S53" i="2" s="1"/>
  <c r="V53" i="2"/>
  <c r="P54" i="2"/>
  <c r="S54" i="2" s="1"/>
  <c r="V54" i="2"/>
  <c r="Q55" i="2"/>
  <c r="R55" i="2" s="1"/>
  <c r="Z54" i="2"/>
  <c r="AB54" i="2" s="1"/>
  <c r="I62" i="2"/>
  <c r="U62" i="2" s="1"/>
  <c r="J61" i="2"/>
  <c r="L61" i="2" s="1"/>
  <c r="T52" i="2" l="1"/>
  <c r="W52" i="2" s="1"/>
  <c r="X52" i="2" s="1"/>
  <c r="Y52" i="2" s="1"/>
  <c r="P55" i="2"/>
  <c r="S55" i="2" s="1"/>
  <c r="V55" i="2"/>
  <c r="Q56" i="2"/>
  <c r="R56" i="2" s="1"/>
  <c r="Z55" i="2"/>
  <c r="AB55" i="2" s="1"/>
  <c r="J62" i="2"/>
  <c r="L62" i="2" s="1"/>
  <c r="I63" i="2"/>
  <c r="U63" i="2" s="1"/>
  <c r="T53" i="2" l="1"/>
  <c r="W53" i="2" s="1"/>
  <c r="X53" i="2" s="1"/>
  <c r="Y53" i="2" s="1"/>
  <c r="P56" i="2"/>
  <c r="S56" i="2" s="1"/>
  <c r="V56" i="2"/>
  <c r="Q57" i="2"/>
  <c r="R57" i="2" s="1"/>
  <c r="Z56" i="2"/>
  <c r="AB56" i="2" s="1"/>
  <c r="J63" i="2"/>
  <c r="L63" i="2" s="1"/>
  <c r="I64" i="2"/>
  <c r="U64" i="2" s="1"/>
  <c r="T54" i="2" l="1"/>
  <c r="W54" i="2" s="1"/>
  <c r="X54" i="2" s="1"/>
  <c r="P57" i="2"/>
  <c r="S57" i="2" s="1"/>
  <c r="V57" i="2"/>
  <c r="Q58" i="2"/>
  <c r="R58" i="2" s="1"/>
  <c r="Z57" i="2"/>
  <c r="AB57" i="2" s="1"/>
  <c r="I65" i="2"/>
  <c r="U65" i="2" s="1"/>
  <c r="J64" i="2"/>
  <c r="L64" i="2" s="1"/>
  <c r="Y54" i="2" l="1"/>
  <c r="T55" i="2" s="1"/>
  <c r="W55" i="2" s="1"/>
  <c r="X55" i="2" s="1"/>
  <c r="Y55" i="2" s="1"/>
  <c r="T56" i="2" s="1"/>
  <c r="W56" i="2" s="1"/>
  <c r="X56" i="2" s="1"/>
  <c r="P58" i="2"/>
  <c r="S58" i="2" s="1"/>
  <c r="V58" i="2"/>
  <c r="Q59" i="2"/>
  <c r="R59" i="2" s="1"/>
  <c r="Z58" i="2"/>
  <c r="AB58" i="2" s="1"/>
  <c r="I66" i="2"/>
  <c r="U66" i="2" s="1"/>
  <c r="J65" i="2"/>
  <c r="L65" i="2" s="1"/>
  <c r="Y56" i="2" l="1"/>
  <c r="T57" i="2" s="1"/>
  <c r="W57" i="2" s="1"/>
  <c r="X57" i="2" s="1"/>
  <c r="Y57" i="2" s="1"/>
  <c r="T58" i="2" s="1"/>
  <c r="W58" i="2" s="1"/>
  <c r="X58" i="2" s="1"/>
  <c r="Y58" i="2" s="1"/>
  <c r="P59" i="2"/>
  <c r="S59" i="2" s="1"/>
  <c r="V59" i="2"/>
  <c r="Q60" i="2"/>
  <c r="R60" i="2" s="1"/>
  <c r="Z59" i="2"/>
  <c r="AB59" i="2" s="1"/>
  <c r="J66" i="2"/>
  <c r="L66" i="2" s="1"/>
  <c r="I67" i="2"/>
  <c r="U67" i="2" s="1"/>
  <c r="T59" i="2" l="1"/>
  <c r="W59" i="2" s="1"/>
  <c r="X59" i="2" s="1"/>
  <c r="Y59" i="2" s="1"/>
  <c r="P60" i="2"/>
  <c r="V60" i="2"/>
  <c r="Q61" i="2"/>
  <c r="R61" i="2" s="1"/>
  <c r="Z60" i="2"/>
  <c r="AB60" i="2" s="1"/>
  <c r="S60" i="2"/>
  <c r="J67" i="2"/>
  <c r="L67" i="2" s="1"/>
  <c r="I68" i="2"/>
  <c r="U68" i="2" s="1"/>
  <c r="T60" i="2" l="1"/>
  <c r="W60" i="2" s="1"/>
  <c r="X60" i="2" s="1"/>
  <c r="Y60" i="2" s="1"/>
  <c r="P61" i="2"/>
  <c r="S61" i="2" s="1"/>
  <c r="V61" i="2"/>
  <c r="Q62" i="2"/>
  <c r="R62" i="2" s="1"/>
  <c r="Z61" i="2"/>
  <c r="AB61" i="2" s="1"/>
  <c r="I69" i="2"/>
  <c r="U69" i="2" s="1"/>
  <c r="J68" i="2"/>
  <c r="L68" i="2" s="1"/>
  <c r="T61" i="2" l="1"/>
  <c r="W61" i="2" s="1"/>
  <c r="X61" i="2" s="1"/>
  <c r="Y61" i="2" s="1"/>
  <c r="P62" i="2"/>
  <c r="S62" i="2" s="1"/>
  <c r="V62" i="2"/>
  <c r="Q63" i="2"/>
  <c r="R63" i="2" s="1"/>
  <c r="Z62" i="2"/>
  <c r="AB62" i="2" s="1"/>
  <c r="I70" i="2"/>
  <c r="U70" i="2" s="1"/>
  <c r="J69" i="2"/>
  <c r="L69" i="2" s="1"/>
  <c r="T62" i="2" l="1"/>
  <c r="W62" i="2" s="1"/>
  <c r="X62" i="2" s="1"/>
  <c r="Y62" i="2" s="1"/>
  <c r="P63" i="2"/>
  <c r="S63" i="2" s="1"/>
  <c r="V63" i="2"/>
  <c r="Q64" i="2"/>
  <c r="R64" i="2" s="1"/>
  <c r="Z63" i="2"/>
  <c r="AB63" i="2" s="1"/>
  <c r="J70" i="2"/>
  <c r="L70" i="2" s="1"/>
  <c r="I71" i="2"/>
  <c r="U71" i="2" s="1"/>
  <c r="T63" i="2" l="1"/>
  <c r="W63" i="2" s="1"/>
  <c r="X63" i="2" s="1"/>
  <c r="Y63" i="2" s="1"/>
  <c r="P64" i="2"/>
  <c r="S64" i="2" s="1"/>
  <c r="V64" i="2"/>
  <c r="Q65" i="2"/>
  <c r="R65" i="2" s="1"/>
  <c r="Z64" i="2"/>
  <c r="AB64" i="2" s="1"/>
  <c r="J71" i="2"/>
  <c r="L71" i="2" s="1"/>
  <c r="I72" i="2"/>
  <c r="U72" i="2" s="1"/>
  <c r="T64" i="2" l="1"/>
  <c r="W64" i="2" s="1"/>
  <c r="X64" i="2" s="1"/>
  <c r="Y64" i="2" s="1"/>
  <c r="P65" i="2"/>
  <c r="S65" i="2" s="1"/>
  <c r="V65" i="2"/>
  <c r="Q66" i="2"/>
  <c r="R66" i="2" s="1"/>
  <c r="Z65" i="2"/>
  <c r="AB65" i="2" s="1"/>
  <c r="J72" i="2"/>
  <c r="L72" i="2" s="1"/>
  <c r="I73" i="2"/>
  <c r="U73" i="2" s="1"/>
  <c r="T65" i="2" l="1"/>
  <c r="W65" i="2" s="1"/>
  <c r="X65" i="2" s="1"/>
  <c r="Y65" i="2" s="1"/>
  <c r="P66" i="2"/>
  <c r="S66" i="2" s="1"/>
  <c r="V66" i="2"/>
  <c r="Q67" i="2"/>
  <c r="R67" i="2" s="1"/>
  <c r="Z66" i="2"/>
  <c r="AB66" i="2" s="1"/>
  <c r="I74" i="2"/>
  <c r="U74" i="2" s="1"/>
  <c r="J73" i="2"/>
  <c r="L73" i="2" s="1"/>
  <c r="T66" i="2" l="1"/>
  <c r="W66" i="2" s="1"/>
  <c r="X66" i="2" s="1"/>
  <c r="Y66" i="2" s="1"/>
  <c r="P67" i="2"/>
  <c r="S67" i="2" s="1"/>
  <c r="V67" i="2"/>
  <c r="Q68" i="2"/>
  <c r="R68" i="2" s="1"/>
  <c r="Z67" i="2"/>
  <c r="AB67" i="2" s="1"/>
  <c r="J74" i="2"/>
  <c r="L74" i="2" s="1"/>
  <c r="I75" i="2"/>
  <c r="U75" i="2" s="1"/>
  <c r="T67" i="2" l="1"/>
  <c r="W67" i="2" s="1"/>
  <c r="X67" i="2" s="1"/>
  <c r="Y67" i="2" s="1"/>
  <c r="P68" i="2"/>
  <c r="S68" i="2" s="1"/>
  <c r="V68" i="2"/>
  <c r="Q69" i="2"/>
  <c r="R69" i="2" s="1"/>
  <c r="Z68" i="2"/>
  <c r="AB68" i="2" s="1"/>
  <c r="J75" i="2"/>
  <c r="L75" i="2" s="1"/>
  <c r="I76" i="2"/>
  <c r="U76" i="2" s="1"/>
  <c r="T68" i="2" l="1"/>
  <c r="W68" i="2" s="1"/>
  <c r="X68" i="2" s="1"/>
  <c r="Y68" i="2" s="1"/>
  <c r="P69" i="2"/>
  <c r="S69" i="2" s="1"/>
  <c r="V69" i="2"/>
  <c r="Q70" i="2"/>
  <c r="R70" i="2" s="1"/>
  <c r="Z69" i="2"/>
  <c r="AB69" i="2" s="1"/>
  <c r="J76" i="2"/>
  <c r="L76" i="2" s="1"/>
  <c r="I77" i="2"/>
  <c r="U77" i="2" s="1"/>
  <c r="T69" i="2" l="1"/>
  <c r="W69" i="2" s="1"/>
  <c r="X69" i="2" s="1"/>
  <c r="Y69" i="2" s="1"/>
  <c r="P70" i="2"/>
  <c r="S70" i="2" s="1"/>
  <c r="V70" i="2"/>
  <c r="Q71" i="2"/>
  <c r="R71" i="2" s="1"/>
  <c r="Z70" i="2"/>
  <c r="AB70" i="2" s="1"/>
  <c r="I78" i="2"/>
  <c r="U78" i="2" s="1"/>
  <c r="J77" i="2"/>
  <c r="L77" i="2" s="1"/>
  <c r="T70" i="2" l="1"/>
  <c r="W70" i="2" s="1"/>
  <c r="X70" i="2" s="1"/>
  <c r="Y70" i="2" s="1"/>
  <c r="P71" i="2"/>
  <c r="S71" i="2" s="1"/>
  <c r="V71" i="2"/>
  <c r="Q72" i="2"/>
  <c r="R72" i="2" s="1"/>
  <c r="Z71" i="2"/>
  <c r="AB71" i="2" s="1"/>
  <c r="I79" i="2"/>
  <c r="U79" i="2" s="1"/>
  <c r="J78" i="2"/>
  <c r="L78" i="2" s="1"/>
  <c r="T71" i="2" l="1"/>
  <c r="W71" i="2" s="1"/>
  <c r="X71" i="2" s="1"/>
  <c r="Y71" i="2" s="1"/>
  <c r="P72" i="2"/>
  <c r="S72" i="2" s="1"/>
  <c r="V72" i="2"/>
  <c r="Q73" i="2"/>
  <c r="R73" i="2" s="1"/>
  <c r="Z72" i="2"/>
  <c r="AB72" i="2" s="1"/>
  <c r="I80" i="2"/>
  <c r="U80" i="2" s="1"/>
  <c r="J79" i="2"/>
  <c r="L79" i="2" s="1"/>
  <c r="T72" i="2" l="1"/>
  <c r="W72" i="2" s="1"/>
  <c r="X72" i="2" s="1"/>
  <c r="Y72" i="2" s="1"/>
  <c r="P73" i="2"/>
  <c r="S73" i="2" s="1"/>
  <c r="V73" i="2"/>
  <c r="Q74" i="2"/>
  <c r="R74" i="2" s="1"/>
  <c r="Z73" i="2"/>
  <c r="AB73" i="2" s="1"/>
  <c r="I81" i="2"/>
  <c r="U81" i="2" s="1"/>
  <c r="J80" i="2"/>
  <c r="L80" i="2" s="1"/>
  <c r="T73" i="2" l="1"/>
  <c r="W73" i="2" s="1"/>
  <c r="X73" i="2" s="1"/>
  <c r="Y73" i="2" s="1"/>
  <c r="P74" i="2"/>
  <c r="S74" i="2" s="1"/>
  <c r="V74" i="2"/>
  <c r="Q75" i="2"/>
  <c r="R75" i="2" s="1"/>
  <c r="Z74" i="2"/>
  <c r="AB74" i="2" s="1"/>
  <c r="J81" i="2"/>
  <c r="L81" i="2" s="1"/>
  <c r="I82" i="2"/>
  <c r="U82" i="2" s="1"/>
  <c r="T74" i="2" l="1"/>
  <c r="W74" i="2" s="1"/>
  <c r="X74" i="2" s="1"/>
  <c r="Y74" i="2" s="1"/>
  <c r="P75" i="2"/>
  <c r="S75" i="2" s="1"/>
  <c r="V75" i="2"/>
  <c r="Q76" i="2"/>
  <c r="R76" i="2" s="1"/>
  <c r="Z75" i="2"/>
  <c r="AB75" i="2" s="1"/>
  <c r="I83" i="2"/>
  <c r="U83" i="2" s="1"/>
  <c r="J82" i="2"/>
  <c r="L82" i="2" s="1"/>
  <c r="T75" i="2" l="1"/>
  <c r="W75" i="2" s="1"/>
  <c r="X75" i="2" s="1"/>
  <c r="Y75" i="2" s="1"/>
  <c r="P76" i="2"/>
  <c r="S76" i="2" s="1"/>
  <c r="V76" i="2"/>
  <c r="Q77" i="2"/>
  <c r="R77" i="2" s="1"/>
  <c r="Z76" i="2"/>
  <c r="AB76" i="2" s="1"/>
  <c r="I84" i="2"/>
  <c r="U84" i="2" s="1"/>
  <c r="J83" i="2"/>
  <c r="L83" i="2" s="1"/>
  <c r="T76" i="2" l="1"/>
  <c r="W76" i="2" s="1"/>
  <c r="X76" i="2" s="1"/>
  <c r="Y76" i="2" s="1"/>
  <c r="P77" i="2"/>
  <c r="S77" i="2" s="1"/>
  <c r="V77" i="2"/>
  <c r="Q78" i="2"/>
  <c r="R78" i="2" s="1"/>
  <c r="Z77" i="2"/>
  <c r="AB77" i="2" s="1"/>
  <c r="I85" i="2"/>
  <c r="U85" i="2" s="1"/>
  <c r="J84" i="2"/>
  <c r="L84" i="2" s="1"/>
  <c r="T77" i="2" l="1"/>
  <c r="W77" i="2" s="1"/>
  <c r="X77" i="2" s="1"/>
  <c r="Y77" i="2" s="1"/>
  <c r="P78" i="2"/>
  <c r="S78" i="2" s="1"/>
  <c r="V78" i="2"/>
  <c r="Q79" i="2"/>
  <c r="R79" i="2" s="1"/>
  <c r="Z78" i="2"/>
  <c r="AB78" i="2" s="1"/>
  <c r="J85" i="2"/>
  <c r="L85" i="2" s="1"/>
  <c r="I86" i="2"/>
  <c r="U86" i="2" s="1"/>
  <c r="T78" i="2" l="1"/>
  <c r="W78" i="2" s="1"/>
  <c r="X78" i="2" s="1"/>
  <c r="Y78" i="2" s="1"/>
  <c r="P79" i="2"/>
  <c r="S79" i="2" s="1"/>
  <c r="V79" i="2"/>
  <c r="Q80" i="2"/>
  <c r="R80" i="2" s="1"/>
  <c r="Z79" i="2"/>
  <c r="AB79" i="2" s="1"/>
  <c r="J86" i="2"/>
  <c r="L86" i="2" s="1"/>
  <c r="T79" i="2" l="1"/>
  <c r="W79" i="2" s="1"/>
  <c r="X79" i="2" s="1"/>
  <c r="Y79" i="2" s="1"/>
  <c r="P80" i="2"/>
  <c r="S80" i="2" s="1"/>
  <c r="V80" i="2"/>
  <c r="Q81" i="2"/>
  <c r="R81" i="2" s="1"/>
  <c r="Z80" i="2"/>
  <c r="AB80" i="2" s="1"/>
  <c r="T80" i="2" l="1"/>
  <c r="W80" i="2" s="1"/>
  <c r="X80" i="2" s="1"/>
  <c r="Y80" i="2" s="1"/>
  <c r="P81" i="2"/>
  <c r="S81" i="2" s="1"/>
  <c r="V81" i="2"/>
  <c r="Q82" i="2"/>
  <c r="R82" i="2" s="1"/>
  <c r="Z81" i="2"/>
  <c r="AB81" i="2" s="1"/>
  <c r="T81" i="2" l="1"/>
  <c r="W81" i="2" s="1"/>
  <c r="X81" i="2" s="1"/>
  <c r="Y81" i="2" s="1"/>
  <c r="P82" i="2"/>
  <c r="S82" i="2" s="1"/>
  <c r="V82" i="2"/>
  <c r="Q83" i="2"/>
  <c r="R83" i="2" s="1"/>
  <c r="Z82" i="2"/>
  <c r="AB82" i="2" s="1"/>
  <c r="T82" i="2" l="1"/>
  <c r="W82" i="2" s="1"/>
  <c r="X82" i="2" s="1"/>
  <c r="Y82" i="2" s="1"/>
  <c r="P83" i="2"/>
  <c r="S83" i="2" s="1"/>
  <c r="V83" i="2"/>
  <c r="Q84" i="2"/>
  <c r="R84" i="2" s="1"/>
  <c r="Z83" i="2"/>
  <c r="AB83" i="2" s="1"/>
  <c r="T83" i="2" l="1"/>
  <c r="W83" i="2" s="1"/>
  <c r="X83" i="2" s="1"/>
  <c r="Y83" i="2" s="1"/>
  <c r="P84" i="2"/>
  <c r="S84" i="2" s="1"/>
  <c r="V84" i="2"/>
  <c r="Q85" i="2"/>
  <c r="R85" i="2" s="1"/>
  <c r="Z84" i="2"/>
  <c r="AB84" i="2" s="1"/>
  <c r="T84" i="2" l="1"/>
  <c r="W84" i="2" s="1"/>
  <c r="X84" i="2" s="1"/>
  <c r="Y84" i="2" s="1"/>
  <c r="P85" i="2"/>
  <c r="S85" i="2" s="1"/>
  <c r="V85" i="2"/>
  <c r="Q86" i="2"/>
  <c r="R86" i="2" s="1"/>
  <c r="Z85" i="2"/>
  <c r="AB85" i="2" s="1"/>
  <c r="T85" i="2" l="1"/>
  <c r="W85" i="2" s="1"/>
  <c r="X85" i="2" s="1"/>
  <c r="Y85" i="2" s="1"/>
  <c r="P86" i="2"/>
  <c r="S86" i="2" s="1"/>
  <c r="V86" i="2"/>
  <c r="Q87" i="2"/>
  <c r="R87" i="2" s="1"/>
  <c r="Z86" i="2"/>
  <c r="AB86" i="2" s="1"/>
  <c r="T86" i="2" l="1"/>
  <c r="W86" i="2" s="1"/>
  <c r="X86" i="2" s="1"/>
  <c r="Y86" i="2" s="1"/>
  <c r="P87" i="2"/>
  <c r="S87" i="2" s="1"/>
  <c r="V87" i="2"/>
  <c r="Q88" i="2"/>
  <c r="R88" i="2" s="1"/>
  <c r="Z87" i="2"/>
  <c r="AB87" i="2" s="1"/>
  <c r="T87" i="2" l="1"/>
  <c r="W87" i="2" s="1"/>
  <c r="X87" i="2" s="1"/>
  <c r="Y87" i="2" s="1"/>
  <c r="P88" i="2"/>
  <c r="S88" i="2" s="1"/>
  <c r="V88" i="2"/>
  <c r="Q89" i="2"/>
  <c r="R89" i="2" s="1"/>
  <c r="Z88" i="2"/>
  <c r="AB88" i="2" s="1"/>
  <c r="T88" i="2" l="1"/>
  <c r="W88" i="2" s="1"/>
  <c r="X88" i="2" s="1"/>
  <c r="Y88" i="2" s="1"/>
  <c r="P89" i="2"/>
  <c r="S89" i="2" s="1"/>
  <c r="V89" i="2"/>
  <c r="Q90" i="2"/>
  <c r="R90" i="2" s="1"/>
  <c r="Z89" i="2"/>
  <c r="AB89" i="2" s="1"/>
  <c r="T89" i="2" l="1"/>
  <c r="W89" i="2" s="1"/>
  <c r="X89" i="2" s="1"/>
  <c r="Y89" i="2" s="1"/>
  <c r="P90" i="2"/>
  <c r="S90" i="2" s="1"/>
  <c r="V90" i="2"/>
  <c r="Q91" i="2"/>
  <c r="R91" i="2" s="1"/>
  <c r="Z90" i="2"/>
  <c r="AB90" i="2" s="1"/>
  <c r="T90" i="2" l="1"/>
  <c r="W90" i="2" s="1"/>
  <c r="X90" i="2" s="1"/>
  <c r="Y90" i="2" s="1"/>
  <c r="P91" i="2"/>
  <c r="S91" i="2" s="1"/>
  <c r="V91" i="2"/>
  <c r="Q92" i="2"/>
  <c r="R92" i="2" s="1"/>
  <c r="Z91" i="2"/>
  <c r="AB91" i="2" s="1"/>
  <c r="T91" i="2" l="1"/>
  <c r="W91" i="2" s="1"/>
  <c r="X91" i="2" s="1"/>
  <c r="Y91" i="2" s="1"/>
  <c r="P92" i="2"/>
  <c r="S92" i="2" s="1"/>
  <c r="V92" i="2"/>
  <c r="Q93" i="2"/>
  <c r="R93" i="2" s="1"/>
  <c r="Z92" i="2"/>
  <c r="AB92" i="2" s="1"/>
  <c r="T92" i="2" l="1"/>
  <c r="W92" i="2" s="1"/>
  <c r="X92" i="2" s="1"/>
  <c r="Y92" i="2" s="1"/>
  <c r="P93" i="2"/>
  <c r="S93" i="2" s="1"/>
  <c r="V93" i="2"/>
  <c r="Q94" i="2"/>
  <c r="R94" i="2" s="1"/>
  <c r="Z93" i="2"/>
  <c r="AB93" i="2" s="1"/>
  <c r="T93" i="2" l="1"/>
  <c r="W93" i="2" s="1"/>
  <c r="X93" i="2" s="1"/>
  <c r="Y93" i="2" s="1"/>
  <c r="P94" i="2"/>
  <c r="S94" i="2" s="1"/>
  <c r="V94" i="2"/>
  <c r="Q95" i="2"/>
  <c r="R95" i="2" s="1"/>
  <c r="Z94" i="2"/>
  <c r="AB94" i="2" s="1"/>
  <c r="T94" i="2" l="1"/>
  <c r="W94" i="2" s="1"/>
  <c r="X94" i="2" s="1"/>
  <c r="Y94" i="2" s="1"/>
  <c r="P95" i="2"/>
  <c r="S95" i="2" s="1"/>
  <c r="V95" i="2"/>
  <c r="Q96" i="2"/>
  <c r="R96" i="2" s="1"/>
  <c r="Z95" i="2"/>
  <c r="AB95" i="2" s="1"/>
  <c r="T95" i="2" l="1"/>
  <c r="W95" i="2" s="1"/>
  <c r="X95" i="2" s="1"/>
  <c r="Y95" i="2" s="1"/>
  <c r="P96" i="2"/>
  <c r="S96" i="2" s="1"/>
  <c r="V96" i="2"/>
  <c r="Q97" i="2"/>
  <c r="R97" i="2" s="1"/>
  <c r="Z96" i="2"/>
  <c r="AB96" i="2" s="1"/>
  <c r="T96" i="2" l="1"/>
  <c r="W96" i="2" s="1"/>
  <c r="X96" i="2" s="1"/>
  <c r="Y96" i="2" s="1"/>
  <c r="P97" i="2"/>
  <c r="S97" i="2" s="1"/>
  <c r="V97" i="2"/>
  <c r="Q98" i="2"/>
  <c r="R98" i="2" s="1"/>
  <c r="Z97" i="2"/>
  <c r="AB97" i="2" s="1"/>
  <c r="T97" i="2" l="1"/>
  <c r="W97" i="2" s="1"/>
  <c r="X97" i="2" s="1"/>
  <c r="Y97" i="2" s="1"/>
  <c r="P98" i="2"/>
  <c r="S98" i="2" s="1"/>
  <c r="V98" i="2"/>
  <c r="Q99" i="2"/>
  <c r="R99" i="2" s="1"/>
  <c r="Z98" i="2"/>
  <c r="AB98" i="2" s="1"/>
  <c r="T98" i="2" l="1"/>
  <c r="W98" i="2" s="1"/>
  <c r="X98" i="2" s="1"/>
  <c r="Y98" i="2" s="1"/>
  <c r="P99" i="2"/>
  <c r="S99" i="2" s="1"/>
  <c r="V99" i="2"/>
  <c r="Q100" i="2"/>
  <c r="R100" i="2" s="1"/>
  <c r="Z99" i="2"/>
  <c r="AB99" i="2" s="1"/>
  <c r="T99" i="2" l="1"/>
  <c r="W99" i="2" s="1"/>
  <c r="X99" i="2" s="1"/>
  <c r="Y99" i="2" s="1"/>
  <c r="P100" i="2"/>
  <c r="S100" i="2" s="1"/>
  <c r="V100" i="2"/>
  <c r="Q101" i="2"/>
  <c r="R101" i="2" s="1"/>
  <c r="Z100" i="2"/>
  <c r="AB100" i="2" s="1"/>
  <c r="T100" i="2" l="1"/>
  <c r="W100" i="2" s="1"/>
  <c r="X100" i="2" s="1"/>
  <c r="Y100" i="2" s="1"/>
  <c r="P101" i="2"/>
  <c r="S101" i="2" s="1"/>
  <c r="V101" i="2"/>
  <c r="Q102" i="2"/>
  <c r="R102" i="2" s="1"/>
  <c r="Z101" i="2"/>
  <c r="AB101" i="2" s="1"/>
  <c r="T101" i="2" l="1"/>
  <c r="W101" i="2" s="1"/>
  <c r="X101" i="2" s="1"/>
  <c r="Y101" i="2" s="1"/>
  <c r="P102" i="2"/>
  <c r="S102" i="2" s="1"/>
  <c r="V102" i="2"/>
  <c r="Q103" i="2"/>
  <c r="R103" i="2" s="1"/>
  <c r="Z102" i="2"/>
  <c r="AB102" i="2" s="1"/>
  <c r="T102" i="2" l="1"/>
  <c r="W102" i="2" s="1"/>
  <c r="X102" i="2" s="1"/>
  <c r="Y102" i="2" s="1"/>
  <c r="P103" i="2"/>
  <c r="S103" i="2" s="1"/>
  <c r="V103" i="2"/>
  <c r="Q104" i="2"/>
  <c r="R104" i="2" s="1"/>
  <c r="Z103" i="2"/>
  <c r="AB103" i="2" s="1"/>
  <c r="T103" i="2" l="1"/>
  <c r="W103" i="2" s="1"/>
  <c r="X103" i="2" s="1"/>
  <c r="Y103" i="2" s="1"/>
  <c r="P104" i="2"/>
  <c r="S104" i="2" s="1"/>
  <c r="V104" i="2"/>
  <c r="Q105" i="2"/>
  <c r="R105" i="2" s="1"/>
  <c r="Z104" i="2"/>
  <c r="AB104" i="2" s="1"/>
  <c r="T104" i="2" l="1"/>
  <c r="W104" i="2" s="1"/>
  <c r="X104" i="2" s="1"/>
  <c r="Y104" i="2" s="1"/>
  <c r="P105" i="2"/>
  <c r="S105" i="2" s="1"/>
  <c r="V105" i="2"/>
  <c r="Q106" i="2"/>
  <c r="R106" i="2" s="1"/>
  <c r="Z105" i="2"/>
  <c r="AB105" i="2" s="1"/>
  <c r="T105" i="2" l="1"/>
  <c r="W105" i="2" s="1"/>
  <c r="X105" i="2" s="1"/>
  <c r="Y105" i="2" s="1"/>
  <c r="P106" i="2"/>
  <c r="S106" i="2" s="1"/>
  <c r="V106" i="2"/>
  <c r="Q107" i="2"/>
  <c r="R107" i="2" s="1"/>
  <c r="Z106" i="2"/>
  <c r="AB106" i="2" s="1"/>
  <c r="T106" i="2" l="1"/>
  <c r="W106" i="2" s="1"/>
  <c r="X106" i="2" s="1"/>
  <c r="Y106" i="2" s="1"/>
  <c r="P107" i="2"/>
  <c r="S107" i="2" s="1"/>
  <c r="V107" i="2"/>
  <c r="Q108" i="2"/>
  <c r="R108" i="2" s="1"/>
  <c r="Z107" i="2"/>
  <c r="AB107" i="2" s="1"/>
  <c r="T107" i="2" l="1"/>
  <c r="W107" i="2" s="1"/>
  <c r="X107" i="2" s="1"/>
  <c r="Y107" i="2" s="1"/>
  <c r="P108" i="2"/>
  <c r="S108" i="2" s="1"/>
  <c r="V108" i="2"/>
  <c r="Q109" i="2"/>
  <c r="R109" i="2" s="1"/>
  <c r="Z108" i="2"/>
  <c r="AB108" i="2" s="1"/>
  <c r="T108" i="2" l="1"/>
  <c r="W108" i="2" s="1"/>
  <c r="X108" i="2" s="1"/>
  <c r="Y108" i="2" s="1"/>
  <c r="P109" i="2"/>
  <c r="S109" i="2" s="1"/>
  <c r="V109" i="2"/>
  <c r="Q110" i="2"/>
  <c r="R110" i="2" s="1"/>
  <c r="Z109" i="2"/>
  <c r="AB109" i="2" s="1"/>
  <c r="T109" i="2" l="1"/>
  <c r="W109" i="2" s="1"/>
  <c r="X109" i="2" s="1"/>
  <c r="Y109" i="2" s="1"/>
  <c r="P110" i="2"/>
  <c r="S110" i="2" s="1"/>
  <c r="V110" i="2"/>
  <c r="Q111" i="2"/>
  <c r="R111" i="2" s="1"/>
  <c r="Z110" i="2"/>
  <c r="AB110" i="2" s="1"/>
  <c r="T110" i="2" l="1"/>
  <c r="W110" i="2" s="1"/>
  <c r="X110" i="2" s="1"/>
  <c r="Y110" i="2" s="1"/>
  <c r="P111" i="2"/>
  <c r="S111" i="2" s="1"/>
  <c r="V111" i="2"/>
  <c r="Q112" i="2"/>
  <c r="R112" i="2" s="1"/>
  <c r="Z111" i="2"/>
  <c r="AB111" i="2" s="1"/>
  <c r="T111" i="2" l="1"/>
  <c r="W111" i="2" s="1"/>
  <c r="X111" i="2" s="1"/>
  <c r="Y111" i="2" s="1"/>
  <c r="P112" i="2"/>
  <c r="S112" i="2" s="1"/>
  <c r="V112" i="2"/>
  <c r="Q113" i="2"/>
  <c r="R113" i="2" s="1"/>
  <c r="Z112" i="2"/>
  <c r="AB112" i="2" s="1"/>
  <c r="T112" i="2" l="1"/>
  <c r="W112" i="2" s="1"/>
  <c r="X112" i="2" s="1"/>
  <c r="Y112" i="2" s="1"/>
  <c r="P113" i="2"/>
  <c r="S113" i="2" s="1"/>
  <c r="V113" i="2"/>
  <c r="Z113" i="2"/>
  <c r="AB113" i="2" s="1"/>
  <c r="T113" i="2" l="1"/>
  <c r="W113" i="2" s="1"/>
  <c r="X113" i="2" s="1"/>
  <c r="Y113" i="2" s="1"/>
  <c r="E5" i="2" l="1"/>
</calcChain>
</file>

<file path=xl/sharedStrings.xml><?xml version="1.0" encoding="utf-8"?>
<sst xmlns="http://schemas.openxmlformats.org/spreadsheetml/2006/main" count="99" uniqueCount="91">
  <si>
    <t>Salary</t>
  </si>
  <si>
    <t>retirement Fund</t>
  </si>
  <si>
    <t>Research Support</t>
  </si>
  <si>
    <t>2/9*salary</t>
  </si>
  <si>
    <t>95000(Current)</t>
  </si>
  <si>
    <t xml:space="preserve">no of years in college </t>
  </si>
  <si>
    <t>Salary increase %</t>
  </si>
  <si>
    <t>4-15</t>
  </si>
  <si>
    <t>consulting Income</t>
  </si>
  <si>
    <t>saving</t>
  </si>
  <si>
    <t>7500(per year)before tax</t>
  </si>
  <si>
    <t>10000-20000 per year</t>
  </si>
  <si>
    <t>Current Holdings</t>
  </si>
  <si>
    <t>80% global equity</t>
  </si>
  <si>
    <t>20% long term bond funds</t>
  </si>
  <si>
    <t>global Equity(us Equity)</t>
  </si>
  <si>
    <t>non us Equity</t>
  </si>
  <si>
    <t>Home Purchase Price</t>
  </si>
  <si>
    <t>Bob's Current Equity</t>
  </si>
  <si>
    <t>Rainy Day Funds(mutual funds fidelity)</t>
  </si>
  <si>
    <t>Fidelity Growth</t>
  </si>
  <si>
    <t xml:space="preserve">Bobs Mother Net worth </t>
  </si>
  <si>
    <t>Mother in law net worth</t>
  </si>
  <si>
    <t>$300000-400000</t>
  </si>
  <si>
    <t>Expenses</t>
  </si>
  <si>
    <t>Expenses(including research support)</t>
  </si>
  <si>
    <t>Annual increase in salary</t>
  </si>
  <si>
    <t>Retirement Age</t>
  </si>
  <si>
    <t>50% of previous years salary(Exclude 2/9 research support)</t>
  </si>
  <si>
    <t xml:space="preserve">money  for expenses in first year retirement(after tax) </t>
  </si>
  <si>
    <t>Investment return on Current holdings</t>
  </si>
  <si>
    <t>Inflation</t>
  </si>
  <si>
    <t>Tax rate (after Retirement)</t>
  </si>
  <si>
    <t>Tax rate (before Retirement)</t>
  </si>
  <si>
    <t>cannot exceed his total net (i.e., after taxes and annual expenses are taken out) income for the year</t>
  </si>
  <si>
    <r>
      <t xml:space="preserve">60 or </t>
    </r>
    <r>
      <rPr>
        <sz val="11"/>
        <color rgb="FFFF0000"/>
        <rFont val="Calibri"/>
        <family val="2"/>
        <scheme val="minor"/>
      </rPr>
      <t>65</t>
    </r>
  </si>
  <si>
    <t>Contstraints</t>
  </si>
  <si>
    <t>Rainy Day Funds(mutual funds fidelity) ignored retirement</t>
  </si>
  <si>
    <t>No liability</t>
  </si>
  <si>
    <t xml:space="preserve">current age </t>
  </si>
  <si>
    <t>Bob's Zero Asset Age</t>
  </si>
  <si>
    <t>Income</t>
  </si>
  <si>
    <t>Output Required</t>
  </si>
  <si>
    <t>Retirement Fund</t>
  </si>
  <si>
    <t>No of Years in College</t>
  </si>
  <si>
    <t>Salary Increase</t>
  </si>
  <si>
    <t>Saving</t>
  </si>
  <si>
    <t>Current Holding</t>
  </si>
  <si>
    <t>Current Age</t>
  </si>
  <si>
    <t>inflation</t>
  </si>
  <si>
    <t>Tax Rate (After Retirement)</t>
  </si>
  <si>
    <t>9% before retirement and 5%(bonds only) after</t>
  </si>
  <si>
    <t>Investment return on Current holding (Before Retirement)</t>
  </si>
  <si>
    <t>Investment return on Current holding (After Retirement)</t>
  </si>
  <si>
    <t>Current Monthly expenses</t>
  </si>
  <si>
    <t>Consulting income(Not Include)</t>
  </si>
  <si>
    <t>Fidelity Growth(Not Include)</t>
  </si>
  <si>
    <t>Rainy Day Funds(mutual funds fidelity)(Not include)</t>
  </si>
  <si>
    <t>First Retirement Expense (After Tax)</t>
  </si>
  <si>
    <t>Output</t>
  </si>
  <si>
    <t>Pre-retirement Bond Investment</t>
  </si>
  <si>
    <t>Pre-retirement Equity Investment</t>
  </si>
  <si>
    <t>Amount for Retirement</t>
  </si>
  <si>
    <t>Zero asset age</t>
  </si>
  <si>
    <t>Inflow</t>
  </si>
  <si>
    <t>Outflow</t>
  </si>
  <si>
    <t>Savings</t>
  </si>
  <si>
    <t>Post Retirement</t>
  </si>
  <si>
    <t>Year</t>
  </si>
  <si>
    <t>Age</t>
  </si>
  <si>
    <t>Retirement</t>
  </si>
  <si>
    <t>Base Salary</t>
  </si>
  <si>
    <t>School Contribution</t>
  </si>
  <si>
    <t>Consulting</t>
  </si>
  <si>
    <t>Tax</t>
  </si>
  <si>
    <t>Net Inflow</t>
  </si>
  <si>
    <t>Base Expenditure</t>
  </si>
  <si>
    <t>Adjusted Expenditure</t>
  </si>
  <si>
    <t>Balance</t>
  </si>
  <si>
    <t>Base Savings</t>
  </si>
  <si>
    <t>Post Tax Retirement Savings</t>
  </si>
  <si>
    <t>Net Savings</t>
  </si>
  <si>
    <t>Post Retirement Expenditure</t>
  </si>
  <si>
    <t>Post Retirement Tax</t>
  </si>
  <si>
    <t>Final Amount Required</t>
  </si>
  <si>
    <t>Yearly Savings</t>
  </si>
  <si>
    <t>% balance invested</t>
  </si>
  <si>
    <t>Retirement Return</t>
  </si>
  <si>
    <t>Net Salary</t>
  </si>
  <si>
    <t>Retirement saving (available)</t>
  </si>
  <si>
    <t xml:space="preserve">Retirement saving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</si>
</sst>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6" fontId="0" fillId="0" borderId="0" xfId="0" applyNumberFormat="1"/>
    <xf numFmtId="6" fontId="0" fillId="3" borderId="0" xfId="0" applyNumberFormat="1" applyFill="1"/>
    <xf numFmtId="10" fontId="0" fillId="0" borderId="0" xfId="0" applyNumberFormat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0" borderId="1" xfId="0" applyBorder="1"/>
    <xf numFmtId="6" fontId="0" fillId="3" borderId="1" xfId="0" applyNumberFormat="1" applyFill="1" applyBorder="1"/>
    <xf numFmtId="9" fontId="0" fillId="3" borderId="1" xfId="0" applyNumberFormat="1" applyFill="1" applyBorder="1"/>
    <xf numFmtId="12" fontId="0" fillId="3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0" fillId="3" borderId="1" xfId="0" applyNumberFormat="1" applyFill="1" applyBorder="1"/>
    <xf numFmtId="6" fontId="0" fillId="0" borderId="1" xfId="0" applyNumberFormat="1" applyBorder="1"/>
    <xf numFmtId="9" fontId="0" fillId="0" borderId="1" xfId="0" applyNumberFormat="1" applyBorder="1"/>
    <xf numFmtId="0" fontId="0" fillId="0" borderId="0" xfId="0" applyBorder="1"/>
    <xf numFmtId="0" fontId="0" fillId="2" borderId="1" xfId="0" applyFill="1" applyBorder="1"/>
    <xf numFmtId="44" fontId="0" fillId="0" borderId="0" xfId="1" applyFont="1"/>
    <xf numFmtId="44" fontId="0" fillId="0" borderId="0" xfId="0" applyNumberFormat="1"/>
    <xf numFmtId="0" fontId="0" fillId="0" borderId="2" xfId="0" applyFill="1" applyBorder="1"/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0" fillId="17" borderId="1" xfId="0" applyFill="1" applyBorder="1" applyAlignment="1">
      <alignment vertical="center" wrapText="1"/>
    </xf>
    <xf numFmtId="0" fontId="0" fillId="0" borderId="0" xfId="0" applyNumberFormat="1"/>
    <xf numFmtId="0" fontId="0" fillId="2" borderId="1" xfId="0" applyNumberFormat="1" applyFill="1" applyBorder="1"/>
    <xf numFmtId="44" fontId="0" fillId="3" borderId="1" xfId="1" applyFont="1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2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5" zoomScaleNormal="85" workbookViewId="0">
      <selection activeCell="G7" sqref="G7"/>
    </sheetView>
  </sheetViews>
  <sheetFormatPr defaultRowHeight="14.4" x14ac:dyDescent="0.3"/>
  <cols>
    <col min="1" max="1" width="32.33203125" bestFit="1" customWidth="1"/>
    <col min="2" max="2" width="21.5546875" bestFit="1" customWidth="1"/>
    <col min="3" max="3" width="23.33203125" bestFit="1" customWidth="1"/>
    <col min="4" max="4" width="16.109375" bestFit="1" customWidth="1"/>
    <col min="5" max="5" width="16.109375" customWidth="1"/>
    <col min="6" max="6" width="46" bestFit="1" customWidth="1"/>
    <col min="7" max="7" width="49.6640625" bestFit="1" customWidth="1"/>
  </cols>
  <sheetData>
    <row r="1" spans="1:7" x14ac:dyDescent="0.3">
      <c r="A1" s="12" t="s">
        <v>41</v>
      </c>
      <c r="F1" s="11" t="s">
        <v>24</v>
      </c>
    </row>
    <row r="2" spans="1:7" x14ac:dyDescent="0.3">
      <c r="A2" t="s">
        <v>0</v>
      </c>
      <c r="B2" t="s">
        <v>4</v>
      </c>
      <c r="F2" t="s">
        <v>25</v>
      </c>
      <c r="G2" s="7">
        <v>75000</v>
      </c>
    </row>
    <row r="3" spans="1:7" x14ac:dyDescent="0.3">
      <c r="A3" t="s">
        <v>1</v>
      </c>
      <c r="B3" s="1">
        <v>0.1</v>
      </c>
      <c r="F3" t="s">
        <v>26</v>
      </c>
      <c r="G3" s="9">
        <v>2.5000000000000001E-2</v>
      </c>
    </row>
    <row r="4" spans="1:7" x14ac:dyDescent="0.3">
      <c r="A4" t="s">
        <v>2</v>
      </c>
      <c r="B4" t="s">
        <v>3</v>
      </c>
      <c r="F4" t="s">
        <v>29</v>
      </c>
      <c r="G4" t="s">
        <v>28</v>
      </c>
    </row>
    <row r="5" spans="1:7" x14ac:dyDescent="0.3">
      <c r="A5" t="s">
        <v>5</v>
      </c>
      <c r="B5">
        <v>12</v>
      </c>
      <c r="F5" t="s">
        <v>30</v>
      </c>
      <c r="G5" t="s">
        <v>51</v>
      </c>
    </row>
    <row r="6" spans="1:7" x14ac:dyDescent="0.3">
      <c r="A6" t="s">
        <v>6</v>
      </c>
      <c r="B6" s="2" t="s">
        <v>7</v>
      </c>
      <c r="F6" t="s">
        <v>31</v>
      </c>
      <c r="G6" s="1">
        <v>0.02</v>
      </c>
    </row>
    <row r="7" spans="1:7" x14ac:dyDescent="0.3">
      <c r="A7" t="s">
        <v>8</v>
      </c>
      <c r="B7" s="3" t="s">
        <v>11</v>
      </c>
      <c r="F7" t="s">
        <v>32</v>
      </c>
      <c r="G7" s="1">
        <v>0.3</v>
      </c>
    </row>
    <row r="8" spans="1:7" x14ac:dyDescent="0.3">
      <c r="B8" s="6"/>
      <c r="F8" t="s">
        <v>33</v>
      </c>
      <c r="G8" s="1">
        <v>0.33</v>
      </c>
    </row>
    <row r="9" spans="1:7" ht="57.6" x14ac:dyDescent="0.3">
      <c r="A9" s="6" t="s">
        <v>9</v>
      </c>
      <c r="B9" t="s">
        <v>10</v>
      </c>
      <c r="C9" s="10" t="s">
        <v>34</v>
      </c>
    </row>
    <row r="10" spans="1:7" x14ac:dyDescent="0.3">
      <c r="F10" s="13" t="s">
        <v>36</v>
      </c>
    </row>
    <row r="11" spans="1:7" x14ac:dyDescent="0.3">
      <c r="A11" t="s">
        <v>12</v>
      </c>
      <c r="B11" s="7">
        <v>137000</v>
      </c>
      <c r="C11" t="s">
        <v>14</v>
      </c>
      <c r="D11" t="s">
        <v>13</v>
      </c>
      <c r="F11" t="s">
        <v>37</v>
      </c>
    </row>
    <row r="12" spans="1:7" x14ac:dyDescent="0.3">
      <c r="B12" t="s">
        <v>15</v>
      </c>
      <c r="C12" s="1">
        <v>0.4</v>
      </c>
      <c r="F12" t="s">
        <v>38</v>
      </c>
    </row>
    <row r="13" spans="1:7" x14ac:dyDescent="0.3">
      <c r="B13" t="s">
        <v>16</v>
      </c>
      <c r="C13" s="1">
        <v>0.6</v>
      </c>
    </row>
    <row r="15" spans="1:7" x14ac:dyDescent="0.3">
      <c r="A15" s="5" t="s">
        <v>17</v>
      </c>
      <c r="B15" s="8">
        <v>140000</v>
      </c>
      <c r="F15" s="14" t="s">
        <v>42</v>
      </c>
    </row>
    <row r="16" spans="1:7" x14ac:dyDescent="0.3">
      <c r="A16" s="5" t="s">
        <v>18</v>
      </c>
      <c r="B16" s="8">
        <v>40000</v>
      </c>
      <c r="F16" s="4" t="s">
        <v>40</v>
      </c>
    </row>
    <row r="17" spans="1:2" x14ac:dyDescent="0.3">
      <c r="A17" t="s">
        <v>19</v>
      </c>
      <c r="B17" s="7">
        <v>50000</v>
      </c>
    </row>
    <row r="18" spans="1:2" x14ac:dyDescent="0.3">
      <c r="A18" t="s">
        <v>20</v>
      </c>
      <c r="B18" s="7">
        <v>24000</v>
      </c>
    </row>
    <row r="20" spans="1:2" x14ac:dyDescent="0.3">
      <c r="A20" s="5" t="s">
        <v>21</v>
      </c>
      <c r="B20" s="8">
        <v>300000</v>
      </c>
    </row>
    <row r="21" spans="1:2" x14ac:dyDescent="0.3">
      <c r="A21" s="5" t="s">
        <v>22</v>
      </c>
      <c r="B21" s="5" t="s">
        <v>23</v>
      </c>
    </row>
    <row r="22" spans="1:2" x14ac:dyDescent="0.3">
      <c r="A22" t="s">
        <v>27</v>
      </c>
      <c r="B22" t="s">
        <v>35</v>
      </c>
    </row>
    <row r="23" spans="1:2" x14ac:dyDescent="0.3">
      <c r="A23" t="s">
        <v>39</v>
      </c>
      <c r="B23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abSelected="1" workbookViewId="0">
      <selection activeCell="B8" sqref="B8"/>
    </sheetView>
  </sheetViews>
  <sheetFormatPr defaultRowHeight="14.4" x14ac:dyDescent="0.3"/>
  <cols>
    <col min="1" max="1" width="48.6640625" bestFit="1" customWidth="1"/>
    <col min="2" max="2" width="11.109375" bestFit="1" customWidth="1"/>
    <col min="4" max="4" width="30.6640625" bestFit="1" customWidth="1"/>
    <col min="9" max="9" width="12.109375" bestFit="1" customWidth="1"/>
    <col min="10" max="11" width="11.109375" bestFit="1" customWidth="1"/>
    <col min="12" max="12" width="12.109375" bestFit="1" customWidth="1"/>
    <col min="13" max="14" width="12.109375" customWidth="1"/>
    <col min="16" max="18" width="12.109375" bestFit="1" customWidth="1"/>
    <col min="19" max="19" width="12.6640625" bestFit="1" customWidth="1"/>
    <col min="20" max="20" width="18.21875" bestFit="1" customWidth="1"/>
    <col min="21" max="22" width="11.109375" bestFit="1" customWidth="1"/>
    <col min="23" max="25" width="18.21875" bestFit="1" customWidth="1"/>
    <col min="26" max="26" width="12.109375" bestFit="1" customWidth="1"/>
    <col min="27" max="27" width="8.44140625" bestFit="1" customWidth="1"/>
    <col min="28" max="28" width="12.109375" bestFit="1" customWidth="1"/>
  </cols>
  <sheetData>
    <row r="1" spans="1:5" x14ac:dyDescent="0.3">
      <c r="A1" s="15" t="s">
        <v>41</v>
      </c>
      <c r="B1" s="16"/>
      <c r="D1" s="15" t="s">
        <v>59</v>
      </c>
      <c r="E1" s="16"/>
    </row>
    <row r="2" spans="1:5" x14ac:dyDescent="0.3">
      <c r="A2" s="16" t="s">
        <v>0</v>
      </c>
      <c r="B2" s="17">
        <v>95000</v>
      </c>
      <c r="D2" s="16" t="s">
        <v>60</v>
      </c>
      <c r="E2" s="26">
        <f>0.2*E4</f>
        <v>348891.83917023637</v>
      </c>
    </row>
    <row r="3" spans="1:5" x14ac:dyDescent="0.3">
      <c r="A3" s="16" t="s">
        <v>43</v>
      </c>
      <c r="B3" s="18">
        <v>0.1</v>
      </c>
      <c r="D3" s="16" t="s">
        <v>61</v>
      </c>
      <c r="E3" s="26">
        <f>0.8*E4</f>
        <v>1395567.3566809455</v>
      </c>
    </row>
    <row r="4" spans="1:5" x14ac:dyDescent="0.3">
      <c r="A4" s="16" t="s">
        <v>2</v>
      </c>
      <c r="B4" s="19">
        <f>0.222222222222222</f>
        <v>0.22222222222222199</v>
      </c>
      <c r="D4" s="16" t="s">
        <v>62</v>
      </c>
      <c r="E4" s="26">
        <f>INDEX(Y28:Y113,(MATCH($B$12,G28:G113,0)-1))</f>
        <v>1744459.1958511816</v>
      </c>
    </row>
    <row r="5" spans="1:5" x14ac:dyDescent="0.3">
      <c r="A5" s="16" t="s">
        <v>44</v>
      </c>
      <c r="B5" s="20">
        <v>12</v>
      </c>
      <c r="D5" s="16" t="s">
        <v>63</v>
      </c>
      <c r="E5" s="36">
        <f>COUNTIF(Y28:Y113,"&gt;0")+$B$13</f>
        <v>79</v>
      </c>
    </row>
    <row r="6" spans="1:5" x14ac:dyDescent="0.3">
      <c r="A6" s="16" t="s">
        <v>45</v>
      </c>
      <c r="B6" s="21">
        <v>2.5000000000000001E-2</v>
      </c>
      <c r="E6" s="35"/>
    </row>
    <row r="7" spans="1:5" x14ac:dyDescent="0.3">
      <c r="A7" s="16" t="s">
        <v>55</v>
      </c>
      <c r="B7" s="37">
        <v>0</v>
      </c>
    </row>
    <row r="8" spans="1:5" x14ac:dyDescent="0.3">
      <c r="A8" s="16" t="s">
        <v>46</v>
      </c>
      <c r="B8" s="17">
        <v>7500</v>
      </c>
    </row>
    <row r="9" spans="1:5" x14ac:dyDescent="0.3">
      <c r="A9" s="16" t="s">
        <v>47</v>
      </c>
      <c r="B9" s="17">
        <v>137000</v>
      </c>
    </row>
    <row r="10" spans="1:5" x14ac:dyDescent="0.3">
      <c r="A10" s="16" t="s">
        <v>57</v>
      </c>
      <c r="B10" s="17">
        <v>50000</v>
      </c>
    </row>
    <row r="11" spans="1:5" x14ac:dyDescent="0.3">
      <c r="A11" s="16" t="s">
        <v>56</v>
      </c>
      <c r="B11" s="17">
        <v>24000</v>
      </c>
    </row>
    <row r="12" spans="1:5" x14ac:dyDescent="0.3">
      <c r="A12" s="16" t="s">
        <v>27</v>
      </c>
      <c r="B12" s="22">
        <v>65</v>
      </c>
    </row>
    <row r="13" spans="1:5" x14ac:dyDescent="0.3">
      <c r="A13" s="16" t="s">
        <v>48</v>
      </c>
      <c r="B13" s="22">
        <v>46</v>
      </c>
    </row>
    <row r="14" spans="1:5" x14ac:dyDescent="0.3">
      <c r="A14" s="16" t="s">
        <v>49</v>
      </c>
      <c r="B14" s="18">
        <v>0.02</v>
      </c>
    </row>
    <row r="15" spans="1:5" x14ac:dyDescent="0.3">
      <c r="A15" s="16" t="s">
        <v>33</v>
      </c>
      <c r="B15" s="18">
        <v>0.3</v>
      </c>
    </row>
    <row r="16" spans="1:5" x14ac:dyDescent="0.3">
      <c r="A16" s="16" t="s">
        <v>50</v>
      </c>
      <c r="B16" s="18">
        <v>0.33</v>
      </c>
    </row>
    <row r="17" spans="1:28" x14ac:dyDescent="0.3">
      <c r="A17" s="16" t="s">
        <v>31</v>
      </c>
      <c r="B17" s="18">
        <v>0.02</v>
      </c>
    </row>
    <row r="18" spans="1:28" x14ac:dyDescent="0.3">
      <c r="A18" s="16" t="s">
        <v>52</v>
      </c>
      <c r="B18" s="18">
        <v>0.09</v>
      </c>
    </row>
    <row r="19" spans="1:28" x14ac:dyDescent="0.3">
      <c r="A19" s="16" t="s">
        <v>53</v>
      </c>
      <c r="B19" s="18">
        <v>0.05</v>
      </c>
    </row>
    <row r="20" spans="1:28" x14ac:dyDescent="0.3">
      <c r="A20" s="29" t="s">
        <v>86</v>
      </c>
      <c r="B20" s="18">
        <v>1</v>
      </c>
    </row>
    <row r="21" spans="1:28" x14ac:dyDescent="0.3">
      <c r="A21" s="25"/>
      <c r="B21" s="25"/>
    </row>
    <row r="22" spans="1:28" x14ac:dyDescent="0.3">
      <c r="A22" s="15" t="s">
        <v>24</v>
      </c>
      <c r="B22" s="16"/>
    </row>
    <row r="23" spans="1:28" x14ac:dyDescent="0.3">
      <c r="A23" s="16" t="s">
        <v>54</v>
      </c>
      <c r="B23" s="23">
        <v>75000</v>
      </c>
    </row>
    <row r="24" spans="1:28" x14ac:dyDescent="0.3">
      <c r="A24" s="16" t="s">
        <v>58</v>
      </c>
      <c r="B24" s="24">
        <v>0.5</v>
      </c>
    </row>
    <row r="26" spans="1:28" x14ac:dyDescent="0.3">
      <c r="I26" s="38" t="s">
        <v>64</v>
      </c>
      <c r="J26" s="38"/>
      <c r="K26" s="38"/>
      <c r="L26" s="38"/>
      <c r="M26" s="38"/>
      <c r="N26" s="38"/>
      <c r="O26" s="38"/>
      <c r="P26" s="38"/>
      <c r="Q26" s="39" t="s">
        <v>65</v>
      </c>
      <c r="R26" s="39"/>
      <c r="S26" s="39"/>
      <c r="T26" s="40" t="s">
        <v>66</v>
      </c>
      <c r="U26" s="41"/>
      <c r="V26" s="41"/>
      <c r="W26" s="41"/>
      <c r="X26" s="41"/>
      <c r="Y26" s="42"/>
      <c r="Z26" s="43" t="s">
        <v>67</v>
      </c>
      <c r="AA26" s="43"/>
      <c r="AB26" s="43"/>
    </row>
    <row r="27" spans="1:28" ht="43.2" x14ac:dyDescent="0.3">
      <c r="F27" s="30" t="s">
        <v>68</v>
      </c>
      <c r="G27" s="30" t="s">
        <v>69</v>
      </c>
      <c r="H27" s="30" t="s">
        <v>70</v>
      </c>
      <c r="I27" s="31" t="s">
        <v>71</v>
      </c>
      <c r="J27" s="31" t="s">
        <v>2</v>
      </c>
      <c r="K27" s="31" t="s">
        <v>73</v>
      </c>
      <c r="L27" s="31" t="s">
        <v>88</v>
      </c>
      <c r="M27" s="31" t="s">
        <v>89</v>
      </c>
      <c r="N27" s="31" t="s">
        <v>90</v>
      </c>
      <c r="O27" s="31" t="s">
        <v>74</v>
      </c>
      <c r="P27" s="31" t="s">
        <v>75</v>
      </c>
      <c r="Q27" s="32" t="s">
        <v>76</v>
      </c>
      <c r="R27" s="32" t="s">
        <v>77</v>
      </c>
      <c r="S27" s="32" t="s">
        <v>78</v>
      </c>
      <c r="T27" s="33" t="s">
        <v>79</v>
      </c>
      <c r="U27" s="33" t="s">
        <v>72</v>
      </c>
      <c r="V27" s="33" t="s">
        <v>80</v>
      </c>
      <c r="W27" s="33" t="s">
        <v>85</v>
      </c>
      <c r="X27" s="33" t="s">
        <v>87</v>
      </c>
      <c r="Y27" s="33" t="s">
        <v>81</v>
      </c>
      <c r="Z27" s="34" t="s">
        <v>82</v>
      </c>
      <c r="AA27" s="34" t="s">
        <v>83</v>
      </c>
      <c r="AB27" s="34" t="s">
        <v>84</v>
      </c>
    </row>
    <row r="28" spans="1:28" x14ac:dyDescent="0.3">
      <c r="F28">
        <v>1</v>
      </c>
      <c r="G28">
        <f>$B$13</f>
        <v>46</v>
      </c>
      <c r="I28" s="27">
        <v>95000</v>
      </c>
      <c r="J28" s="27">
        <f>$B$4*I28</f>
        <v>21111.111111111088</v>
      </c>
      <c r="K28" s="27">
        <f>IF(G28&lt;$B$12,$B$7,0)</f>
        <v>0</v>
      </c>
      <c r="L28" s="27">
        <f>I28+J28+K28</f>
        <v>116111.11111111109</v>
      </c>
      <c r="M28" s="27">
        <f>IF(G28&lt;$B$12,(L28*(1-O28)-R28)/(1-O28),0)</f>
        <v>4170.8126036483936</v>
      </c>
      <c r="N28" s="27">
        <f>IF(M28&gt;$B$8,$B$8+$B$20*(M28-$B$8),$B$20*M28)</f>
        <v>4170.8126036483936</v>
      </c>
      <c r="O28">
        <f t="shared" ref="O28:O59" si="0">IF(G28&lt;$B$12,$B$16,$B$15)</f>
        <v>0.33</v>
      </c>
      <c r="P28" s="27">
        <f>(1-O28)*(L28-N28)</f>
        <v>75000</v>
      </c>
      <c r="Q28" s="27">
        <f>$B$23</f>
        <v>75000</v>
      </c>
      <c r="R28" s="27">
        <f>$B$23</f>
        <v>75000</v>
      </c>
      <c r="S28" s="27">
        <f t="shared" ref="S28:S35" si="1">P28-R28</f>
        <v>0</v>
      </c>
      <c r="T28" s="27">
        <f>B9</f>
        <v>137000</v>
      </c>
      <c r="U28" s="27">
        <f t="shared" ref="U28:U52" si="2">$B$3*I28</f>
        <v>9500</v>
      </c>
      <c r="V28" s="27">
        <f>N28</f>
        <v>4170.8126036483936</v>
      </c>
      <c r="W28" s="27">
        <f t="shared" ref="W28:W35" si="3">T28+V28+U28</f>
        <v>150670.8126036484</v>
      </c>
      <c r="X28" s="27">
        <f>(1+IF(G28&lt;$B$12,$B$18,$B$19))*W28</f>
        <v>164231.18573797678</v>
      </c>
      <c r="Y28" s="27">
        <f>P28-R28+IF(S28&gt;0,-S28,S28)+X28</f>
        <v>164231.18573797678</v>
      </c>
      <c r="Z28" s="27" t="str">
        <f t="shared" ref="Z28:Z59" si="4">IF(G28&lt;$B$12,"NA",R28)</f>
        <v>NA</v>
      </c>
      <c r="AA28" s="27" t="str">
        <f t="shared" ref="AA28:AA59" si="5">IF(G28&lt;$B$12,"NA",O28)</f>
        <v>NA</v>
      </c>
      <c r="AB28" s="27" t="str">
        <f t="shared" ref="AB28:AB59" si="6">IF(G28&lt;$B$12,"NA",AA28+Z28)</f>
        <v>NA</v>
      </c>
    </row>
    <row r="29" spans="1:28" x14ac:dyDescent="0.3">
      <c r="F29">
        <v>2</v>
      </c>
      <c r="G29">
        <f>$B$13+F28</f>
        <v>47</v>
      </c>
      <c r="I29" s="27">
        <f>IF(G29&lt;$B$12,I28*(1+$B$6),0)</f>
        <v>97374.999999999985</v>
      </c>
      <c r="J29" s="27">
        <f>$B$4*I29</f>
        <v>21638.888888888861</v>
      </c>
      <c r="K29" s="27">
        <f t="shared" ref="K29:K52" si="7">IF(G29&lt;$B$12,$B$7,0)</f>
        <v>0</v>
      </c>
      <c r="L29" s="27">
        <f t="shared" ref="L29:L52" si="8">I29+J29+K29</f>
        <v>119013.88888888885</v>
      </c>
      <c r="M29" s="27">
        <f t="shared" ref="M29:M92" si="9">IF(G29&lt;$B$12,(L29*(1-O29)-R29)/(1-O29),0)</f>
        <v>4834.7844112768935</v>
      </c>
      <c r="N29" s="27">
        <f t="shared" ref="N29:N92" si="10">IF(M29&gt;$B$8,$B$8+$B$20*(M29-$B$8),$B$20*M29)</f>
        <v>4834.7844112768935</v>
      </c>
      <c r="O29">
        <f t="shared" si="0"/>
        <v>0.33</v>
      </c>
      <c r="P29" s="27">
        <f t="shared" ref="P29:P92" si="11">(1-O29)*(L29-N29)</f>
        <v>76500</v>
      </c>
      <c r="Q29" s="27">
        <f>IF(G29=$B$12,$B$24*I28,R28)</f>
        <v>75000</v>
      </c>
      <c r="R29" s="28">
        <f>(1+$B$17)*Q29</f>
        <v>76500</v>
      </c>
      <c r="S29" s="27">
        <f t="shared" si="1"/>
        <v>0</v>
      </c>
      <c r="T29" s="28">
        <f t="shared" ref="T29:T35" si="12">Y28</f>
        <v>164231.18573797678</v>
      </c>
      <c r="U29" s="27">
        <f t="shared" si="2"/>
        <v>9737.4999999999982</v>
      </c>
      <c r="V29" s="27">
        <f t="shared" ref="V29:V92" si="13">N29</f>
        <v>4834.7844112768935</v>
      </c>
      <c r="W29" s="27">
        <f t="shared" si="3"/>
        <v>178803.47014925367</v>
      </c>
      <c r="X29" s="27">
        <f t="shared" ref="X29:X52" si="14">(1+IF(G29&lt;$B$12,$B$18,$B$19))*W29</f>
        <v>194895.7824626865</v>
      </c>
      <c r="Y29" s="27">
        <f t="shared" ref="Y29:Y92" si="15">P29-R29+IF(S29&gt;0,-S29,S29)+X29</f>
        <v>194895.7824626865</v>
      </c>
      <c r="Z29" s="27" t="str">
        <f t="shared" si="4"/>
        <v>NA</v>
      </c>
      <c r="AA29" s="27" t="str">
        <f t="shared" si="5"/>
        <v>NA</v>
      </c>
      <c r="AB29" s="27" t="str">
        <f t="shared" si="6"/>
        <v>NA</v>
      </c>
    </row>
    <row r="30" spans="1:28" x14ac:dyDescent="0.3">
      <c r="F30">
        <v>3</v>
      </c>
      <c r="G30">
        <f t="shared" ref="G30:G93" si="16">$B$13+F29</f>
        <v>48</v>
      </c>
      <c r="I30" s="27">
        <f t="shared" ref="I30:I52" si="17">IF(G30&lt;$B$12,I29*(1+$B$6),0)</f>
        <v>99809.374999999971</v>
      </c>
      <c r="J30" s="27">
        <f t="shared" ref="J30:J52" si="18">$B$4*I30</f>
        <v>22179.86111111108</v>
      </c>
      <c r="K30" s="27">
        <f t="shared" si="7"/>
        <v>0</v>
      </c>
      <c r="L30" s="27">
        <f t="shared" si="8"/>
        <v>121989.23611111105</v>
      </c>
      <c r="M30" s="27">
        <f t="shared" si="9"/>
        <v>5526.5495439468577</v>
      </c>
      <c r="N30" s="27">
        <f t="shared" si="10"/>
        <v>5526.5495439468577</v>
      </c>
      <c r="O30">
        <f t="shared" si="0"/>
        <v>0.33</v>
      </c>
      <c r="P30" s="27">
        <f t="shared" si="11"/>
        <v>78030</v>
      </c>
      <c r="Q30" s="27">
        <f t="shared" ref="Q30:Q93" si="19">IF(G30=$B$12,$B$24*I29,R29)</f>
        <v>76500</v>
      </c>
      <c r="R30" s="28">
        <f t="shared" ref="R30:R52" si="20">(1+$B$17)*Q30</f>
        <v>78030</v>
      </c>
      <c r="S30" s="27">
        <f t="shared" si="1"/>
        <v>0</v>
      </c>
      <c r="T30" s="28">
        <f t="shared" si="12"/>
        <v>194895.7824626865</v>
      </c>
      <c r="U30" s="27">
        <f t="shared" si="2"/>
        <v>9980.9374999999982</v>
      </c>
      <c r="V30" s="27">
        <f t="shared" si="13"/>
        <v>5526.5495439468577</v>
      </c>
      <c r="W30" s="27">
        <f t="shared" si="3"/>
        <v>210403.26950663337</v>
      </c>
      <c r="X30" s="27">
        <f t="shared" si="14"/>
        <v>229339.56376223039</v>
      </c>
      <c r="Y30" s="27">
        <f t="shared" si="15"/>
        <v>229339.56376223039</v>
      </c>
      <c r="Z30" s="27" t="str">
        <f t="shared" si="4"/>
        <v>NA</v>
      </c>
      <c r="AA30" s="27" t="str">
        <f t="shared" si="5"/>
        <v>NA</v>
      </c>
      <c r="AB30" s="27" t="str">
        <f t="shared" si="6"/>
        <v>NA</v>
      </c>
    </row>
    <row r="31" spans="1:28" x14ac:dyDescent="0.3">
      <c r="F31">
        <v>4</v>
      </c>
      <c r="G31">
        <f t="shared" si="16"/>
        <v>49</v>
      </c>
      <c r="I31" s="27">
        <f t="shared" si="17"/>
        <v>102304.60937499996</v>
      </c>
      <c r="J31" s="27">
        <f t="shared" si="18"/>
        <v>22734.357638888854</v>
      </c>
      <c r="K31" s="27">
        <f t="shared" si="7"/>
        <v>0</v>
      </c>
      <c r="L31" s="27">
        <f t="shared" si="8"/>
        <v>125038.96701388882</v>
      </c>
      <c r="M31" s="27">
        <f t="shared" si="9"/>
        <v>6247.026715381332</v>
      </c>
      <c r="N31" s="27">
        <f t="shared" si="10"/>
        <v>6247.026715381332</v>
      </c>
      <c r="O31">
        <f t="shared" si="0"/>
        <v>0.33</v>
      </c>
      <c r="P31" s="27">
        <f t="shared" si="11"/>
        <v>79590.600000000006</v>
      </c>
      <c r="Q31" s="27">
        <f t="shared" si="19"/>
        <v>78030</v>
      </c>
      <c r="R31" s="28">
        <f t="shared" si="20"/>
        <v>79590.600000000006</v>
      </c>
      <c r="S31" s="27">
        <f t="shared" si="1"/>
        <v>0</v>
      </c>
      <c r="T31" s="28">
        <f t="shared" si="12"/>
        <v>229339.56376223039</v>
      </c>
      <c r="U31" s="27">
        <f t="shared" si="2"/>
        <v>10230.460937499996</v>
      </c>
      <c r="V31" s="27">
        <f t="shared" si="13"/>
        <v>6247.026715381332</v>
      </c>
      <c r="W31" s="27">
        <f t="shared" si="3"/>
        <v>245817.05141511172</v>
      </c>
      <c r="X31" s="27">
        <f t="shared" si="14"/>
        <v>267940.58604247181</v>
      </c>
      <c r="Y31" s="27">
        <f t="shared" si="15"/>
        <v>267940.58604247181</v>
      </c>
      <c r="Z31" s="27" t="str">
        <f t="shared" si="4"/>
        <v>NA</v>
      </c>
      <c r="AA31" s="27" t="str">
        <f t="shared" si="5"/>
        <v>NA</v>
      </c>
      <c r="AB31" s="27" t="str">
        <f t="shared" si="6"/>
        <v>NA</v>
      </c>
    </row>
    <row r="32" spans="1:28" x14ac:dyDescent="0.3">
      <c r="F32">
        <v>5</v>
      </c>
      <c r="G32">
        <f t="shared" si="16"/>
        <v>50</v>
      </c>
      <c r="I32" s="27">
        <f t="shared" si="17"/>
        <v>104862.22460937494</v>
      </c>
      <c r="J32" s="27">
        <f t="shared" si="18"/>
        <v>23302.716579861073</v>
      </c>
      <c r="K32" s="27">
        <f t="shared" si="7"/>
        <v>0</v>
      </c>
      <c r="L32" s="27">
        <f t="shared" si="8"/>
        <v>128164.94118923601</v>
      </c>
      <c r="M32" s="27">
        <f t="shared" si="9"/>
        <v>6997.1620847583572</v>
      </c>
      <c r="N32" s="27">
        <f t="shared" si="10"/>
        <v>6997.1620847583572</v>
      </c>
      <c r="O32">
        <f t="shared" si="0"/>
        <v>0.33</v>
      </c>
      <c r="P32" s="27">
        <f t="shared" si="11"/>
        <v>81182.412000000026</v>
      </c>
      <c r="Q32" s="27">
        <f t="shared" si="19"/>
        <v>79590.600000000006</v>
      </c>
      <c r="R32" s="28">
        <f t="shared" si="20"/>
        <v>81182.412000000011</v>
      </c>
      <c r="S32" s="27">
        <f t="shared" si="1"/>
        <v>0</v>
      </c>
      <c r="T32" s="28">
        <f t="shared" si="12"/>
        <v>267940.58604247181</v>
      </c>
      <c r="U32" s="27">
        <f t="shared" si="2"/>
        <v>10486.222460937495</v>
      </c>
      <c r="V32" s="27">
        <f t="shared" si="13"/>
        <v>6997.1620847583572</v>
      </c>
      <c r="W32" s="27">
        <f t="shared" si="3"/>
        <v>285423.97058816766</v>
      </c>
      <c r="X32" s="27">
        <f t="shared" si="14"/>
        <v>311112.12794110278</v>
      </c>
      <c r="Y32" s="27">
        <f t="shared" si="15"/>
        <v>311112.12794110278</v>
      </c>
      <c r="Z32" s="27" t="str">
        <f t="shared" si="4"/>
        <v>NA</v>
      </c>
      <c r="AA32" s="27" t="str">
        <f t="shared" si="5"/>
        <v>NA</v>
      </c>
      <c r="AB32" s="27" t="str">
        <f t="shared" si="6"/>
        <v>NA</v>
      </c>
    </row>
    <row r="33" spans="6:28" x14ac:dyDescent="0.3">
      <c r="F33">
        <v>6</v>
      </c>
      <c r="G33">
        <f t="shared" si="16"/>
        <v>51</v>
      </c>
      <c r="I33" s="27">
        <f t="shared" si="17"/>
        <v>107483.78022460931</v>
      </c>
      <c r="J33" s="27">
        <f t="shared" si="18"/>
        <v>23885.284494357598</v>
      </c>
      <c r="K33" s="27">
        <f t="shared" si="7"/>
        <v>0</v>
      </c>
      <c r="L33" s="27">
        <f t="shared" si="8"/>
        <v>131369.0647189669</v>
      </c>
      <c r="M33" s="27">
        <f t="shared" si="9"/>
        <v>7777.9300323997004</v>
      </c>
      <c r="N33" s="27">
        <f t="shared" si="10"/>
        <v>7777.9300323997004</v>
      </c>
      <c r="O33">
        <f t="shared" si="0"/>
        <v>0.33</v>
      </c>
      <c r="P33" s="27">
        <f t="shared" si="11"/>
        <v>82806.060240000006</v>
      </c>
      <c r="Q33" s="27">
        <f t="shared" si="19"/>
        <v>81182.412000000011</v>
      </c>
      <c r="R33" s="28">
        <f t="shared" si="20"/>
        <v>82806.060240000006</v>
      </c>
      <c r="S33" s="27">
        <f t="shared" si="1"/>
        <v>0</v>
      </c>
      <c r="T33" s="28">
        <f t="shared" si="12"/>
        <v>311112.12794110278</v>
      </c>
      <c r="U33" s="27">
        <f t="shared" si="2"/>
        <v>10748.378022460931</v>
      </c>
      <c r="V33" s="27">
        <f t="shared" si="13"/>
        <v>7777.9300323997004</v>
      </c>
      <c r="W33" s="27">
        <f t="shared" si="3"/>
        <v>329638.4359959634</v>
      </c>
      <c r="X33" s="27">
        <f t="shared" si="14"/>
        <v>359305.89523560012</v>
      </c>
      <c r="Y33" s="27">
        <f t="shared" si="15"/>
        <v>359305.89523560012</v>
      </c>
      <c r="Z33" s="27" t="str">
        <f t="shared" si="4"/>
        <v>NA</v>
      </c>
      <c r="AA33" s="27" t="str">
        <f t="shared" si="5"/>
        <v>NA</v>
      </c>
      <c r="AB33" s="27" t="str">
        <f t="shared" si="6"/>
        <v>NA</v>
      </c>
    </row>
    <row r="34" spans="6:28" x14ac:dyDescent="0.3">
      <c r="F34">
        <v>7</v>
      </c>
      <c r="G34">
        <f t="shared" si="16"/>
        <v>52</v>
      </c>
      <c r="I34" s="27">
        <f t="shared" si="17"/>
        <v>110170.87473022453</v>
      </c>
      <c r="J34" s="27">
        <f t="shared" si="18"/>
        <v>24482.416606716535</v>
      </c>
      <c r="K34" s="27">
        <f t="shared" si="7"/>
        <v>0</v>
      </c>
      <c r="L34" s="27">
        <f t="shared" si="8"/>
        <v>134653.29133694107</v>
      </c>
      <c r="M34" s="27">
        <f t="shared" si="9"/>
        <v>8590.3339566425311</v>
      </c>
      <c r="N34" s="27">
        <f t="shared" si="10"/>
        <v>8590.3339566425311</v>
      </c>
      <c r="O34">
        <f t="shared" si="0"/>
        <v>0.33</v>
      </c>
      <c r="P34" s="27">
        <f t="shared" si="11"/>
        <v>84462.181444800008</v>
      </c>
      <c r="Q34" s="27">
        <f t="shared" si="19"/>
        <v>82806.060240000006</v>
      </c>
      <c r="R34" s="28">
        <f t="shared" si="20"/>
        <v>84462.181444800008</v>
      </c>
      <c r="S34" s="27">
        <f t="shared" si="1"/>
        <v>0</v>
      </c>
      <c r="T34" s="28">
        <f t="shared" si="12"/>
        <v>359305.89523560012</v>
      </c>
      <c r="U34" s="27">
        <f t="shared" si="2"/>
        <v>11017.087473022453</v>
      </c>
      <c r="V34" s="27">
        <f t="shared" si="13"/>
        <v>8590.3339566425311</v>
      </c>
      <c r="W34" s="27">
        <f t="shared" si="3"/>
        <v>378913.31666526513</v>
      </c>
      <c r="X34" s="27">
        <f t="shared" si="14"/>
        <v>413015.51516513905</v>
      </c>
      <c r="Y34" s="27">
        <f t="shared" si="15"/>
        <v>413015.51516513905</v>
      </c>
      <c r="Z34" s="27" t="str">
        <f t="shared" si="4"/>
        <v>NA</v>
      </c>
      <c r="AA34" s="27" t="str">
        <f t="shared" si="5"/>
        <v>NA</v>
      </c>
      <c r="AB34" s="27" t="str">
        <f t="shared" si="6"/>
        <v>NA</v>
      </c>
    </row>
    <row r="35" spans="6:28" x14ac:dyDescent="0.3">
      <c r="F35">
        <v>8</v>
      </c>
      <c r="G35">
        <f t="shared" si="16"/>
        <v>53</v>
      </c>
      <c r="I35" s="27">
        <f t="shared" si="17"/>
        <v>112925.14659848013</v>
      </c>
      <c r="J35" s="27">
        <f t="shared" si="18"/>
        <v>25094.477021884446</v>
      </c>
      <c r="K35" s="27">
        <f t="shared" si="7"/>
        <v>0</v>
      </c>
      <c r="L35" s="27">
        <f t="shared" si="8"/>
        <v>138019.62362036458</v>
      </c>
      <c r="M35" s="27">
        <f t="shared" si="9"/>
        <v>9435.4070924600837</v>
      </c>
      <c r="N35" s="27">
        <f t="shared" si="10"/>
        <v>9435.4070924600837</v>
      </c>
      <c r="O35">
        <f t="shared" si="0"/>
        <v>0.33</v>
      </c>
      <c r="P35" s="27">
        <f t="shared" si="11"/>
        <v>86151.425073696009</v>
      </c>
      <c r="Q35" s="27">
        <f t="shared" si="19"/>
        <v>84462.181444800008</v>
      </c>
      <c r="R35" s="28">
        <f t="shared" si="20"/>
        <v>86151.425073696009</v>
      </c>
      <c r="S35" s="27">
        <f t="shared" si="1"/>
        <v>0</v>
      </c>
      <c r="T35" s="28">
        <f t="shared" si="12"/>
        <v>413015.51516513905</v>
      </c>
      <c r="U35" s="27">
        <f t="shared" si="2"/>
        <v>11292.514659848013</v>
      </c>
      <c r="V35" s="27">
        <f t="shared" si="13"/>
        <v>9435.4070924600837</v>
      </c>
      <c r="W35" s="27">
        <f t="shared" si="3"/>
        <v>433743.43691744714</v>
      </c>
      <c r="X35" s="27">
        <f t="shared" si="14"/>
        <v>472780.34624001739</v>
      </c>
      <c r="Y35" s="27">
        <f t="shared" si="15"/>
        <v>472780.34624001739</v>
      </c>
      <c r="Z35" s="27" t="str">
        <f t="shared" si="4"/>
        <v>NA</v>
      </c>
      <c r="AA35" s="27" t="str">
        <f t="shared" si="5"/>
        <v>NA</v>
      </c>
      <c r="AB35" s="27" t="str">
        <f t="shared" si="6"/>
        <v>NA</v>
      </c>
    </row>
    <row r="36" spans="6:28" x14ac:dyDescent="0.3">
      <c r="F36">
        <v>9</v>
      </c>
      <c r="G36">
        <f t="shared" si="16"/>
        <v>54</v>
      </c>
      <c r="I36" s="27">
        <f t="shared" si="17"/>
        <v>115748.27526344212</v>
      </c>
      <c r="J36" s="27">
        <f t="shared" si="18"/>
        <v>25721.838947431555</v>
      </c>
      <c r="K36" s="27">
        <f t="shared" si="7"/>
        <v>0</v>
      </c>
      <c r="L36" s="27">
        <f t="shared" si="8"/>
        <v>141470.11421087367</v>
      </c>
      <c r="M36" s="27">
        <f t="shared" si="9"/>
        <v>10314.21335241108</v>
      </c>
      <c r="N36" s="27">
        <f t="shared" si="10"/>
        <v>10314.21335241108</v>
      </c>
      <c r="O36">
        <f t="shared" si="0"/>
        <v>0.33</v>
      </c>
      <c r="P36" s="27">
        <f t="shared" si="11"/>
        <v>87874.453575169915</v>
      </c>
      <c r="Q36" s="27">
        <f t="shared" si="19"/>
        <v>86151.425073696009</v>
      </c>
      <c r="R36" s="28">
        <f t="shared" si="20"/>
        <v>87874.45357516993</v>
      </c>
      <c r="S36" s="27">
        <f t="shared" ref="S36:S45" si="21">P36-R36</f>
        <v>0</v>
      </c>
      <c r="T36" s="28">
        <f t="shared" ref="T36:T45" si="22">Y35</f>
        <v>472780.34624001739</v>
      </c>
      <c r="U36" s="27">
        <f t="shared" si="2"/>
        <v>11574.827526344212</v>
      </c>
      <c r="V36" s="27">
        <f t="shared" si="13"/>
        <v>10314.21335241108</v>
      </c>
      <c r="W36" s="27">
        <f t="shared" ref="W36:W45" si="23">T36+V36+U36</f>
        <v>494669.38711877266</v>
      </c>
      <c r="X36" s="27">
        <f t="shared" si="14"/>
        <v>539189.63195946219</v>
      </c>
      <c r="Y36" s="27">
        <f t="shared" si="15"/>
        <v>539189.63195946219</v>
      </c>
      <c r="Z36" s="27" t="str">
        <f t="shared" si="4"/>
        <v>NA</v>
      </c>
      <c r="AA36" s="27" t="str">
        <f t="shared" si="5"/>
        <v>NA</v>
      </c>
      <c r="AB36" s="27" t="str">
        <f t="shared" si="6"/>
        <v>NA</v>
      </c>
    </row>
    <row r="37" spans="6:28" x14ac:dyDescent="0.3">
      <c r="F37">
        <v>10</v>
      </c>
      <c r="G37">
        <f t="shared" si="16"/>
        <v>55</v>
      </c>
      <c r="I37" s="27">
        <f t="shared" si="17"/>
        <v>118641.98214502816</v>
      </c>
      <c r="J37" s="27">
        <f t="shared" si="18"/>
        <v>26364.88492111734</v>
      </c>
      <c r="K37" s="27">
        <f t="shared" si="7"/>
        <v>0</v>
      </c>
      <c r="L37" s="27">
        <f t="shared" si="8"/>
        <v>145006.8670661455</v>
      </c>
      <c r="M37" s="27">
        <f t="shared" si="9"/>
        <v>11227.848190513641</v>
      </c>
      <c r="N37" s="27">
        <f t="shared" si="10"/>
        <v>11227.848190513641</v>
      </c>
      <c r="O37">
        <f t="shared" si="0"/>
        <v>0.33</v>
      </c>
      <c r="P37" s="27">
        <f t="shared" si="11"/>
        <v>89631.942646673328</v>
      </c>
      <c r="Q37" s="27">
        <f t="shared" si="19"/>
        <v>87874.45357516993</v>
      </c>
      <c r="R37" s="28">
        <f t="shared" si="20"/>
        <v>89631.942646673328</v>
      </c>
      <c r="S37" s="27">
        <f t="shared" si="21"/>
        <v>0</v>
      </c>
      <c r="T37" s="28">
        <f t="shared" si="22"/>
        <v>539189.63195946219</v>
      </c>
      <c r="U37" s="27">
        <f t="shared" si="2"/>
        <v>11864.198214502816</v>
      </c>
      <c r="V37" s="27">
        <f t="shared" si="13"/>
        <v>11227.848190513641</v>
      </c>
      <c r="W37" s="27">
        <f t="shared" si="23"/>
        <v>562281.67836447863</v>
      </c>
      <c r="X37" s="27">
        <f t="shared" si="14"/>
        <v>612887.02941728174</v>
      </c>
      <c r="Y37" s="27">
        <f t="shared" si="15"/>
        <v>612887.02941728174</v>
      </c>
      <c r="Z37" s="27" t="str">
        <f t="shared" si="4"/>
        <v>NA</v>
      </c>
      <c r="AA37" s="27" t="str">
        <f t="shared" si="5"/>
        <v>NA</v>
      </c>
      <c r="AB37" s="27" t="str">
        <f t="shared" si="6"/>
        <v>NA</v>
      </c>
    </row>
    <row r="38" spans="6:28" x14ac:dyDescent="0.3">
      <c r="F38">
        <v>11</v>
      </c>
      <c r="G38">
        <f t="shared" si="16"/>
        <v>56</v>
      </c>
      <c r="I38" s="27">
        <f t="shared" si="17"/>
        <v>121608.03169865385</v>
      </c>
      <c r="J38" s="27">
        <f t="shared" si="18"/>
        <v>27024.007044145274</v>
      </c>
      <c r="K38" s="27">
        <f t="shared" si="7"/>
        <v>0</v>
      </c>
      <c r="L38" s="27">
        <f t="shared" si="8"/>
        <v>148632.03874279914</v>
      </c>
      <c r="M38" s="27">
        <f t="shared" si="9"/>
        <v>12177.439489654647</v>
      </c>
      <c r="N38" s="27">
        <f t="shared" si="10"/>
        <v>12177.439489654647</v>
      </c>
      <c r="O38">
        <f t="shared" si="0"/>
        <v>0.33</v>
      </c>
      <c r="P38" s="27">
        <f t="shared" si="11"/>
        <v>91424.581499606807</v>
      </c>
      <c r="Q38" s="27">
        <f t="shared" si="19"/>
        <v>89631.942646673328</v>
      </c>
      <c r="R38" s="28">
        <f t="shared" si="20"/>
        <v>91424.581499606793</v>
      </c>
      <c r="S38" s="27">
        <f t="shared" si="21"/>
        <v>0</v>
      </c>
      <c r="T38" s="28">
        <f t="shared" si="22"/>
        <v>612887.02941728174</v>
      </c>
      <c r="U38" s="27">
        <f t="shared" si="2"/>
        <v>12160.803169865387</v>
      </c>
      <c r="V38" s="27">
        <f t="shared" si="13"/>
        <v>12177.439489654647</v>
      </c>
      <c r="W38" s="27">
        <f t="shared" si="23"/>
        <v>637225.27207680175</v>
      </c>
      <c r="X38" s="27">
        <f t="shared" si="14"/>
        <v>694575.54656371393</v>
      </c>
      <c r="Y38" s="27">
        <f t="shared" si="15"/>
        <v>694575.54656371393</v>
      </c>
      <c r="Z38" s="27" t="str">
        <f t="shared" si="4"/>
        <v>NA</v>
      </c>
      <c r="AA38" s="27" t="str">
        <f t="shared" si="5"/>
        <v>NA</v>
      </c>
      <c r="AB38" s="27" t="str">
        <f t="shared" si="6"/>
        <v>NA</v>
      </c>
    </row>
    <row r="39" spans="6:28" x14ac:dyDescent="0.3">
      <c r="F39">
        <v>12</v>
      </c>
      <c r="G39">
        <f t="shared" si="16"/>
        <v>57</v>
      </c>
      <c r="I39" s="27">
        <f t="shared" si="17"/>
        <v>124648.23249112019</v>
      </c>
      <c r="J39" s="27">
        <f t="shared" si="18"/>
        <v>27699.607220248901</v>
      </c>
      <c r="K39" s="27">
        <f t="shared" si="7"/>
        <v>0</v>
      </c>
      <c r="L39" s="27">
        <f t="shared" si="8"/>
        <v>152347.83971136907</v>
      </c>
      <c r="M39" s="27">
        <f t="shared" si="9"/>
        <v>13164.148473161718</v>
      </c>
      <c r="N39" s="27">
        <f t="shared" si="10"/>
        <v>13164.148473161718</v>
      </c>
      <c r="O39">
        <f t="shared" si="0"/>
        <v>0.33</v>
      </c>
      <c r="P39" s="27">
        <f t="shared" si="11"/>
        <v>93253.073129598924</v>
      </c>
      <c r="Q39" s="27">
        <f t="shared" si="19"/>
        <v>91424.581499606793</v>
      </c>
      <c r="R39" s="28">
        <f t="shared" si="20"/>
        <v>93253.073129598924</v>
      </c>
      <c r="S39" s="27">
        <f t="shared" si="21"/>
        <v>0</v>
      </c>
      <c r="T39" s="28">
        <f t="shared" si="22"/>
        <v>694575.54656371393</v>
      </c>
      <c r="U39" s="27">
        <f t="shared" si="2"/>
        <v>12464.82324911202</v>
      </c>
      <c r="V39" s="27">
        <f t="shared" si="13"/>
        <v>13164.148473161718</v>
      </c>
      <c r="W39" s="27">
        <f t="shared" si="23"/>
        <v>720204.51828598767</v>
      </c>
      <c r="X39" s="27">
        <f t="shared" si="14"/>
        <v>785022.92493172665</v>
      </c>
      <c r="Y39" s="27">
        <f t="shared" si="15"/>
        <v>785022.92493172665</v>
      </c>
      <c r="Z39" s="27" t="str">
        <f t="shared" si="4"/>
        <v>NA</v>
      </c>
      <c r="AA39" s="27" t="str">
        <f t="shared" si="5"/>
        <v>NA</v>
      </c>
      <c r="AB39" s="27" t="str">
        <f t="shared" si="6"/>
        <v>NA</v>
      </c>
    </row>
    <row r="40" spans="6:28" x14ac:dyDescent="0.3">
      <c r="F40">
        <v>13</v>
      </c>
      <c r="G40">
        <f t="shared" si="16"/>
        <v>58</v>
      </c>
      <c r="I40" s="27">
        <f t="shared" si="17"/>
        <v>127764.43830339819</v>
      </c>
      <c r="J40" s="27">
        <f t="shared" si="18"/>
        <v>28392.097400755123</v>
      </c>
      <c r="K40" s="27">
        <f t="shared" si="7"/>
        <v>0</v>
      </c>
      <c r="L40" s="27">
        <f t="shared" si="8"/>
        <v>156156.5357041533</v>
      </c>
      <c r="M40" s="27">
        <f t="shared" si="9"/>
        <v>14189.17064118178</v>
      </c>
      <c r="N40" s="27">
        <f t="shared" si="10"/>
        <v>14189.17064118178</v>
      </c>
      <c r="O40">
        <f t="shared" si="0"/>
        <v>0.33</v>
      </c>
      <c r="P40" s="27">
        <f t="shared" si="11"/>
        <v>95118.134592190909</v>
      </c>
      <c r="Q40" s="27">
        <f t="shared" si="19"/>
        <v>93253.073129598924</v>
      </c>
      <c r="R40" s="28">
        <f t="shared" si="20"/>
        <v>95118.134592190909</v>
      </c>
      <c r="S40" s="27">
        <f t="shared" si="21"/>
        <v>0</v>
      </c>
      <c r="T40" s="28">
        <f t="shared" si="22"/>
        <v>785022.92493172665</v>
      </c>
      <c r="U40" s="27">
        <f t="shared" si="2"/>
        <v>12776.44383033982</v>
      </c>
      <c r="V40" s="27">
        <f t="shared" si="13"/>
        <v>14189.17064118178</v>
      </c>
      <c r="W40" s="27">
        <f t="shared" si="23"/>
        <v>811988.53940324823</v>
      </c>
      <c r="X40" s="27">
        <f t="shared" si="14"/>
        <v>885067.50794954062</v>
      </c>
      <c r="Y40" s="27">
        <f t="shared" si="15"/>
        <v>885067.50794954062</v>
      </c>
      <c r="Z40" s="27" t="str">
        <f t="shared" si="4"/>
        <v>NA</v>
      </c>
      <c r="AA40" s="27" t="str">
        <f t="shared" si="5"/>
        <v>NA</v>
      </c>
      <c r="AB40" s="27" t="str">
        <f t="shared" si="6"/>
        <v>NA</v>
      </c>
    </row>
    <row r="41" spans="6:28" x14ac:dyDescent="0.3">
      <c r="F41">
        <v>14</v>
      </c>
      <c r="G41">
        <f t="shared" si="16"/>
        <v>59</v>
      </c>
      <c r="I41" s="27">
        <f t="shared" si="17"/>
        <v>130958.54926098313</v>
      </c>
      <c r="J41" s="27">
        <f t="shared" si="18"/>
        <v>29101.899835773998</v>
      </c>
      <c r="K41" s="27">
        <f t="shared" si="7"/>
        <v>0</v>
      </c>
      <c r="L41" s="27">
        <f t="shared" si="8"/>
        <v>160060.44909675713</v>
      </c>
      <c r="M41" s="27">
        <f t="shared" si="9"/>
        <v>15253.736732526182</v>
      </c>
      <c r="N41" s="27">
        <f t="shared" si="10"/>
        <v>15253.736732526182</v>
      </c>
      <c r="O41">
        <f t="shared" si="0"/>
        <v>0.33</v>
      </c>
      <c r="P41" s="27">
        <f t="shared" si="11"/>
        <v>97020.497284034718</v>
      </c>
      <c r="Q41" s="27">
        <f t="shared" si="19"/>
        <v>95118.134592190909</v>
      </c>
      <c r="R41" s="28">
        <f t="shared" si="20"/>
        <v>97020.497284034733</v>
      </c>
      <c r="S41" s="27">
        <f t="shared" si="21"/>
        <v>0</v>
      </c>
      <c r="T41" s="28">
        <f t="shared" si="22"/>
        <v>885067.50794954062</v>
      </c>
      <c r="U41" s="27">
        <f t="shared" si="2"/>
        <v>13095.854926098313</v>
      </c>
      <c r="V41" s="27">
        <f t="shared" si="13"/>
        <v>15253.736732526182</v>
      </c>
      <c r="W41" s="27">
        <f t="shared" si="23"/>
        <v>913417.09960816521</v>
      </c>
      <c r="X41" s="27">
        <f t="shared" si="14"/>
        <v>995624.63857290021</v>
      </c>
      <c r="Y41" s="27">
        <f t="shared" si="15"/>
        <v>995624.63857290021</v>
      </c>
      <c r="Z41" s="27" t="str">
        <f t="shared" si="4"/>
        <v>NA</v>
      </c>
      <c r="AA41" s="27" t="str">
        <f t="shared" si="5"/>
        <v>NA</v>
      </c>
      <c r="AB41" s="27" t="str">
        <f t="shared" si="6"/>
        <v>NA</v>
      </c>
    </row>
    <row r="42" spans="6:28" x14ac:dyDescent="0.3">
      <c r="F42">
        <v>15</v>
      </c>
      <c r="G42">
        <f t="shared" si="16"/>
        <v>60</v>
      </c>
      <c r="I42" s="27">
        <f t="shared" si="17"/>
        <v>134232.51299250769</v>
      </c>
      <c r="J42" s="27">
        <f t="shared" si="18"/>
        <v>29829.447331668343</v>
      </c>
      <c r="K42" s="27">
        <f t="shared" si="7"/>
        <v>0</v>
      </c>
      <c r="L42" s="27">
        <f t="shared" si="8"/>
        <v>164061.96032417603</v>
      </c>
      <c r="M42" s="27">
        <f t="shared" si="9"/>
        <v>16359.113712660443</v>
      </c>
      <c r="N42" s="27">
        <f t="shared" si="10"/>
        <v>16359.113712660443</v>
      </c>
      <c r="O42">
        <f t="shared" si="0"/>
        <v>0.33</v>
      </c>
      <c r="P42" s="27">
        <f t="shared" si="11"/>
        <v>98960.907229715434</v>
      </c>
      <c r="Q42" s="27">
        <f t="shared" si="19"/>
        <v>97020.497284034733</v>
      </c>
      <c r="R42" s="28">
        <f t="shared" si="20"/>
        <v>98960.907229715434</v>
      </c>
      <c r="S42" s="27">
        <f t="shared" si="21"/>
        <v>0</v>
      </c>
      <c r="T42" s="28">
        <f t="shared" si="22"/>
        <v>995624.63857290021</v>
      </c>
      <c r="U42" s="27">
        <f t="shared" si="2"/>
        <v>13423.251299250769</v>
      </c>
      <c r="V42" s="27">
        <f t="shared" si="13"/>
        <v>16359.113712660443</v>
      </c>
      <c r="W42" s="27">
        <f t="shared" si="23"/>
        <v>1025407.0035848113</v>
      </c>
      <c r="X42" s="27">
        <f t="shared" si="14"/>
        <v>1117693.6339074445</v>
      </c>
      <c r="Y42" s="27">
        <f t="shared" si="15"/>
        <v>1117693.6339074445</v>
      </c>
      <c r="Z42" s="27" t="str">
        <f t="shared" si="4"/>
        <v>NA</v>
      </c>
      <c r="AA42" s="27" t="str">
        <f t="shared" si="5"/>
        <v>NA</v>
      </c>
      <c r="AB42" s="27" t="str">
        <f t="shared" si="6"/>
        <v>NA</v>
      </c>
    </row>
    <row r="43" spans="6:28" x14ac:dyDescent="0.3">
      <c r="F43">
        <v>16</v>
      </c>
      <c r="G43">
        <f t="shared" si="16"/>
        <v>61</v>
      </c>
      <c r="I43" s="27">
        <f t="shared" si="17"/>
        <v>137588.32581732038</v>
      </c>
      <c r="J43" s="27">
        <f t="shared" si="18"/>
        <v>30575.183514960052</v>
      </c>
      <c r="K43" s="27">
        <f t="shared" si="7"/>
        <v>0</v>
      </c>
      <c r="L43" s="27">
        <f t="shared" si="8"/>
        <v>168163.50933228043</v>
      </c>
      <c r="M43" s="27">
        <f t="shared" si="9"/>
        <v>17506.605788534522</v>
      </c>
      <c r="N43" s="27">
        <f t="shared" si="10"/>
        <v>17506.605788534522</v>
      </c>
      <c r="O43">
        <f t="shared" si="0"/>
        <v>0.33</v>
      </c>
      <c r="P43" s="27">
        <f t="shared" si="11"/>
        <v>100940.12537430976</v>
      </c>
      <c r="Q43" s="27">
        <f t="shared" si="19"/>
        <v>98960.907229715434</v>
      </c>
      <c r="R43" s="28">
        <f t="shared" si="20"/>
        <v>100940.12537430975</v>
      </c>
      <c r="S43" s="27">
        <f t="shared" si="21"/>
        <v>0</v>
      </c>
      <c r="T43" s="28">
        <f t="shared" si="22"/>
        <v>1117693.6339074445</v>
      </c>
      <c r="U43" s="27">
        <f t="shared" si="2"/>
        <v>13758.832581732038</v>
      </c>
      <c r="V43" s="27">
        <f t="shared" si="13"/>
        <v>17506.605788534522</v>
      </c>
      <c r="W43" s="27">
        <f t="shared" si="23"/>
        <v>1148959.072277711</v>
      </c>
      <c r="X43" s="27">
        <f t="shared" si="14"/>
        <v>1252365.3887827052</v>
      </c>
      <c r="Y43" s="27">
        <f t="shared" si="15"/>
        <v>1252365.3887827052</v>
      </c>
      <c r="Z43" s="27" t="str">
        <f t="shared" si="4"/>
        <v>NA</v>
      </c>
      <c r="AA43" s="27" t="str">
        <f t="shared" si="5"/>
        <v>NA</v>
      </c>
      <c r="AB43" s="27" t="str">
        <f t="shared" si="6"/>
        <v>NA</v>
      </c>
    </row>
    <row r="44" spans="6:28" x14ac:dyDescent="0.3">
      <c r="F44">
        <v>17</v>
      </c>
      <c r="G44">
        <f t="shared" si="16"/>
        <v>62</v>
      </c>
      <c r="I44" s="27">
        <f t="shared" si="17"/>
        <v>141028.03396275337</v>
      </c>
      <c r="J44" s="27">
        <f t="shared" si="18"/>
        <v>31339.56310283405</v>
      </c>
      <c r="K44" s="27">
        <f t="shared" si="7"/>
        <v>0</v>
      </c>
      <c r="L44" s="27">
        <f t="shared" si="8"/>
        <v>172367.59706558741</v>
      </c>
      <c r="M44" s="27">
        <f t="shared" si="9"/>
        <v>18697.555450966593</v>
      </c>
      <c r="N44" s="27">
        <f t="shared" si="10"/>
        <v>18697.555450966593</v>
      </c>
      <c r="O44">
        <f t="shared" si="0"/>
        <v>0.33</v>
      </c>
      <c r="P44" s="27">
        <f t="shared" si="11"/>
        <v>102958.92788179594</v>
      </c>
      <c r="Q44" s="27">
        <f t="shared" si="19"/>
        <v>100940.12537430975</v>
      </c>
      <c r="R44" s="28">
        <f t="shared" si="20"/>
        <v>102958.92788179594</v>
      </c>
      <c r="S44" s="27">
        <f t="shared" si="21"/>
        <v>0</v>
      </c>
      <c r="T44" s="28">
        <f t="shared" si="22"/>
        <v>1252365.3887827052</v>
      </c>
      <c r="U44" s="27">
        <f t="shared" si="2"/>
        <v>14102.803396275338</v>
      </c>
      <c r="V44" s="27">
        <f t="shared" si="13"/>
        <v>18697.555450966593</v>
      </c>
      <c r="W44" s="27">
        <f t="shared" si="23"/>
        <v>1285165.747629947</v>
      </c>
      <c r="X44" s="27">
        <f t="shared" si="14"/>
        <v>1400830.6649166425</v>
      </c>
      <c r="Y44" s="27">
        <f t="shared" si="15"/>
        <v>1400830.6649166425</v>
      </c>
      <c r="Z44" s="27" t="str">
        <f t="shared" si="4"/>
        <v>NA</v>
      </c>
      <c r="AA44" s="27" t="str">
        <f t="shared" si="5"/>
        <v>NA</v>
      </c>
      <c r="AB44" s="27" t="str">
        <f t="shared" si="6"/>
        <v>NA</v>
      </c>
    </row>
    <row r="45" spans="6:28" x14ac:dyDescent="0.3">
      <c r="F45">
        <v>18</v>
      </c>
      <c r="G45">
        <f t="shared" si="16"/>
        <v>63</v>
      </c>
      <c r="I45" s="27">
        <f t="shared" si="17"/>
        <v>144553.73481182219</v>
      </c>
      <c r="J45" s="27">
        <f t="shared" si="18"/>
        <v>32123.052180404895</v>
      </c>
      <c r="K45" s="27">
        <f t="shared" si="7"/>
        <v>0</v>
      </c>
      <c r="L45" s="27">
        <f t="shared" si="8"/>
        <v>176676.78699222708</v>
      </c>
      <c r="M45" s="27">
        <f t="shared" si="9"/>
        <v>19933.344545313823</v>
      </c>
      <c r="N45" s="27">
        <f t="shared" si="10"/>
        <v>19933.344545313823</v>
      </c>
      <c r="O45">
        <f t="shared" si="0"/>
        <v>0.33</v>
      </c>
      <c r="P45" s="27">
        <f t="shared" si="11"/>
        <v>105018.10643943187</v>
      </c>
      <c r="Q45" s="27">
        <f t="shared" si="19"/>
        <v>102958.92788179594</v>
      </c>
      <c r="R45" s="28">
        <f t="shared" si="20"/>
        <v>105018.10643943187</v>
      </c>
      <c r="S45" s="27">
        <f t="shared" si="21"/>
        <v>0</v>
      </c>
      <c r="T45" s="28">
        <f t="shared" si="22"/>
        <v>1400830.6649166425</v>
      </c>
      <c r="U45" s="27">
        <f t="shared" si="2"/>
        <v>14455.37348118222</v>
      </c>
      <c r="V45" s="27">
        <f t="shared" si="13"/>
        <v>19933.344545313823</v>
      </c>
      <c r="W45" s="27">
        <f t="shared" si="23"/>
        <v>1435219.3829431385</v>
      </c>
      <c r="X45" s="27">
        <f t="shared" si="14"/>
        <v>1564389.1274080211</v>
      </c>
      <c r="Y45" s="27">
        <f t="shared" si="15"/>
        <v>1564389.1274080211</v>
      </c>
      <c r="Z45" s="27" t="str">
        <f t="shared" si="4"/>
        <v>NA</v>
      </c>
      <c r="AA45" s="27" t="str">
        <f t="shared" si="5"/>
        <v>NA</v>
      </c>
      <c r="AB45" s="27" t="str">
        <f t="shared" si="6"/>
        <v>NA</v>
      </c>
    </row>
    <row r="46" spans="6:28" x14ac:dyDescent="0.3">
      <c r="F46">
        <v>19</v>
      </c>
      <c r="G46">
        <f t="shared" si="16"/>
        <v>64</v>
      </c>
      <c r="I46" s="27">
        <f t="shared" si="17"/>
        <v>148167.57818211772</v>
      </c>
      <c r="J46" s="27">
        <f t="shared" si="18"/>
        <v>32926.128484915018</v>
      </c>
      <c r="K46" s="27">
        <f t="shared" si="7"/>
        <v>0</v>
      </c>
      <c r="L46" s="27">
        <f t="shared" si="8"/>
        <v>181093.70666703273</v>
      </c>
      <c r="M46" s="27">
        <f t="shared" si="9"/>
        <v>21215.395371181221</v>
      </c>
      <c r="N46" s="27">
        <f t="shared" si="10"/>
        <v>21215.395371181221</v>
      </c>
      <c r="O46">
        <f t="shared" si="0"/>
        <v>0.33</v>
      </c>
      <c r="P46" s="27">
        <f t="shared" si="11"/>
        <v>107118.4685682205</v>
      </c>
      <c r="Q46" s="27">
        <f t="shared" si="19"/>
        <v>105018.10643943187</v>
      </c>
      <c r="R46" s="28">
        <f t="shared" si="20"/>
        <v>107118.4685682205</v>
      </c>
      <c r="S46" s="27">
        <f t="shared" ref="S46:S62" si="24">P46-R46</f>
        <v>0</v>
      </c>
      <c r="T46" s="28">
        <f t="shared" ref="T46:T62" si="25">Y45</f>
        <v>1564389.1274080211</v>
      </c>
      <c r="U46" s="27">
        <f t="shared" si="2"/>
        <v>14816.757818211772</v>
      </c>
      <c r="V46" s="27">
        <f t="shared" si="13"/>
        <v>21215.395371181221</v>
      </c>
      <c r="W46" s="27">
        <f t="shared" ref="W46:W62" si="26">T46+V46+U46</f>
        <v>1600421.2805974141</v>
      </c>
      <c r="X46" s="27">
        <f t="shared" si="14"/>
        <v>1744459.1958511816</v>
      </c>
      <c r="Y46" s="27">
        <f t="shared" si="15"/>
        <v>1744459.1958511816</v>
      </c>
      <c r="Z46" s="27" t="str">
        <f t="shared" si="4"/>
        <v>NA</v>
      </c>
      <c r="AA46" s="27" t="str">
        <f t="shared" si="5"/>
        <v>NA</v>
      </c>
      <c r="AB46" s="27" t="str">
        <f t="shared" si="6"/>
        <v>NA</v>
      </c>
    </row>
    <row r="47" spans="6:28" x14ac:dyDescent="0.3">
      <c r="F47">
        <v>20</v>
      </c>
      <c r="G47">
        <f t="shared" si="16"/>
        <v>65</v>
      </c>
      <c r="I47" s="27">
        <f t="shared" si="17"/>
        <v>0</v>
      </c>
      <c r="J47" s="27">
        <f t="shared" si="18"/>
        <v>0</v>
      </c>
      <c r="K47" s="27">
        <f t="shared" si="7"/>
        <v>0</v>
      </c>
      <c r="L47" s="27">
        <f t="shared" si="8"/>
        <v>0</v>
      </c>
      <c r="M47" s="27">
        <f t="shared" si="9"/>
        <v>0</v>
      </c>
      <c r="N47" s="27">
        <f t="shared" si="10"/>
        <v>0</v>
      </c>
      <c r="O47">
        <f t="shared" si="0"/>
        <v>0.3</v>
      </c>
      <c r="P47" s="27">
        <f t="shared" si="11"/>
        <v>0</v>
      </c>
      <c r="Q47" s="27">
        <f t="shared" si="19"/>
        <v>74083.789091058861</v>
      </c>
      <c r="R47" s="28">
        <f t="shared" si="20"/>
        <v>75565.464872880038</v>
      </c>
      <c r="S47" s="27">
        <f t="shared" si="24"/>
        <v>-75565.464872880038</v>
      </c>
      <c r="T47" s="28">
        <f t="shared" si="25"/>
        <v>1744459.1958511816</v>
      </c>
      <c r="U47" s="27">
        <f t="shared" si="2"/>
        <v>0</v>
      </c>
      <c r="V47" s="27">
        <f t="shared" si="13"/>
        <v>0</v>
      </c>
      <c r="W47" s="27">
        <f t="shared" si="26"/>
        <v>1744459.1958511816</v>
      </c>
      <c r="X47" s="27">
        <f t="shared" si="14"/>
        <v>1831682.1556437409</v>
      </c>
      <c r="Y47" s="27">
        <f t="shared" si="15"/>
        <v>1680551.2258979809</v>
      </c>
      <c r="Z47" s="27">
        <f t="shared" si="4"/>
        <v>75565.464872880038</v>
      </c>
      <c r="AA47" s="27">
        <f t="shared" si="5"/>
        <v>0.3</v>
      </c>
      <c r="AB47" s="27">
        <f t="shared" si="6"/>
        <v>75565.764872880041</v>
      </c>
    </row>
    <row r="48" spans="6:28" x14ac:dyDescent="0.3">
      <c r="F48">
        <v>21</v>
      </c>
      <c r="G48">
        <f t="shared" si="16"/>
        <v>66</v>
      </c>
      <c r="I48" s="27">
        <f t="shared" si="17"/>
        <v>0</v>
      </c>
      <c r="J48" s="27">
        <f t="shared" si="18"/>
        <v>0</v>
      </c>
      <c r="K48" s="27">
        <f t="shared" si="7"/>
        <v>0</v>
      </c>
      <c r="L48" s="27">
        <f t="shared" si="8"/>
        <v>0</v>
      </c>
      <c r="M48" s="27">
        <f t="shared" si="9"/>
        <v>0</v>
      </c>
      <c r="N48" s="27">
        <f t="shared" si="10"/>
        <v>0</v>
      </c>
      <c r="O48">
        <f t="shared" si="0"/>
        <v>0.3</v>
      </c>
      <c r="P48" s="27">
        <f t="shared" si="11"/>
        <v>0</v>
      </c>
      <c r="Q48" s="27">
        <f t="shared" si="19"/>
        <v>75565.464872880038</v>
      </c>
      <c r="R48" s="28">
        <f t="shared" si="20"/>
        <v>77076.774170337638</v>
      </c>
      <c r="S48" s="27">
        <f t="shared" si="24"/>
        <v>-77076.774170337638</v>
      </c>
      <c r="T48" s="28">
        <f t="shared" si="25"/>
        <v>1680551.2258979809</v>
      </c>
      <c r="U48" s="27">
        <f t="shared" si="2"/>
        <v>0</v>
      </c>
      <c r="V48" s="27">
        <f t="shared" si="13"/>
        <v>0</v>
      </c>
      <c r="W48" s="27">
        <f t="shared" si="26"/>
        <v>1680551.2258979809</v>
      </c>
      <c r="X48" s="27">
        <f t="shared" si="14"/>
        <v>1764578.7871928799</v>
      </c>
      <c r="Y48" s="27">
        <f t="shared" si="15"/>
        <v>1610425.2388522048</v>
      </c>
      <c r="Z48" s="27">
        <f t="shared" si="4"/>
        <v>77076.774170337638</v>
      </c>
      <c r="AA48" s="27">
        <f t="shared" si="5"/>
        <v>0.3</v>
      </c>
      <c r="AB48" s="27">
        <f t="shared" si="6"/>
        <v>77077.074170337641</v>
      </c>
    </row>
    <row r="49" spans="6:28" x14ac:dyDescent="0.3">
      <c r="F49">
        <v>22</v>
      </c>
      <c r="G49">
        <f t="shared" si="16"/>
        <v>67</v>
      </c>
      <c r="I49" s="27">
        <f t="shared" si="17"/>
        <v>0</v>
      </c>
      <c r="J49" s="27">
        <f t="shared" si="18"/>
        <v>0</v>
      </c>
      <c r="K49" s="27">
        <f t="shared" si="7"/>
        <v>0</v>
      </c>
      <c r="L49" s="27">
        <f t="shared" si="8"/>
        <v>0</v>
      </c>
      <c r="M49" s="27">
        <f t="shared" si="9"/>
        <v>0</v>
      </c>
      <c r="N49" s="27">
        <f t="shared" si="10"/>
        <v>0</v>
      </c>
      <c r="O49">
        <f t="shared" si="0"/>
        <v>0.3</v>
      </c>
      <c r="P49" s="27">
        <f t="shared" si="11"/>
        <v>0</v>
      </c>
      <c r="Q49" s="27">
        <f t="shared" si="19"/>
        <v>77076.774170337638</v>
      </c>
      <c r="R49" s="28">
        <f t="shared" si="20"/>
        <v>78618.309653744393</v>
      </c>
      <c r="S49" s="27">
        <f t="shared" si="24"/>
        <v>-78618.309653744393</v>
      </c>
      <c r="T49" s="28">
        <f t="shared" si="25"/>
        <v>1610425.2388522048</v>
      </c>
      <c r="U49" s="27">
        <f t="shared" si="2"/>
        <v>0</v>
      </c>
      <c r="V49" s="27">
        <f t="shared" si="13"/>
        <v>0</v>
      </c>
      <c r="W49" s="27">
        <f t="shared" si="26"/>
        <v>1610425.2388522048</v>
      </c>
      <c r="X49" s="27">
        <f t="shared" si="14"/>
        <v>1690946.5007948151</v>
      </c>
      <c r="Y49" s="27">
        <f t="shared" si="15"/>
        <v>1533709.8814873262</v>
      </c>
      <c r="Z49" s="27">
        <f t="shared" si="4"/>
        <v>78618.309653744393</v>
      </c>
      <c r="AA49" s="27">
        <f t="shared" si="5"/>
        <v>0.3</v>
      </c>
      <c r="AB49" s="27">
        <f t="shared" si="6"/>
        <v>78618.609653744395</v>
      </c>
    </row>
    <row r="50" spans="6:28" x14ac:dyDescent="0.3">
      <c r="F50">
        <v>23</v>
      </c>
      <c r="G50">
        <f t="shared" si="16"/>
        <v>68</v>
      </c>
      <c r="I50" s="27">
        <f t="shared" si="17"/>
        <v>0</v>
      </c>
      <c r="J50" s="27">
        <f t="shared" si="18"/>
        <v>0</v>
      </c>
      <c r="K50" s="27">
        <f t="shared" si="7"/>
        <v>0</v>
      </c>
      <c r="L50" s="27">
        <f t="shared" si="8"/>
        <v>0</v>
      </c>
      <c r="M50" s="27">
        <f t="shared" si="9"/>
        <v>0</v>
      </c>
      <c r="N50" s="27">
        <f t="shared" si="10"/>
        <v>0</v>
      </c>
      <c r="O50">
        <f t="shared" si="0"/>
        <v>0.3</v>
      </c>
      <c r="P50" s="27">
        <f t="shared" si="11"/>
        <v>0</v>
      </c>
      <c r="Q50" s="27">
        <f t="shared" si="19"/>
        <v>78618.309653744393</v>
      </c>
      <c r="R50" s="28">
        <f t="shared" si="20"/>
        <v>80190.675846819286</v>
      </c>
      <c r="S50" s="27">
        <f t="shared" si="24"/>
        <v>-80190.675846819286</v>
      </c>
      <c r="T50" s="28">
        <f t="shared" si="25"/>
        <v>1533709.8814873262</v>
      </c>
      <c r="U50" s="27">
        <f t="shared" si="2"/>
        <v>0</v>
      </c>
      <c r="V50" s="27">
        <f t="shared" si="13"/>
        <v>0</v>
      </c>
      <c r="W50" s="27">
        <f t="shared" si="26"/>
        <v>1533709.8814873262</v>
      </c>
      <c r="X50" s="27">
        <f t="shared" si="14"/>
        <v>1610395.3755616925</v>
      </c>
      <c r="Y50" s="27">
        <f t="shared" si="15"/>
        <v>1450014.0238680539</v>
      </c>
      <c r="Z50" s="27">
        <f t="shared" si="4"/>
        <v>80190.675846819286</v>
      </c>
      <c r="AA50" s="27">
        <f t="shared" si="5"/>
        <v>0.3</v>
      </c>
      <c r="AB50" s="27">
        <f t="shared" si="6"/>
        <v>80190.975846819289</v>
      </c>
    </row>
    <row r="51" spans="6:28" x14ac:dyDescent="0.3">
      <c r="F51">
        <v>24</v>
      </c>
      <c r="G51">
        <f t="shared" si="16"/>
        <v>69</v>
      </c>
      <c r="I51" s="27">
        <f t="shared" si="17"/>
        <v>0</v>
      </c>
      <c r="J51" s="27">
        <f t="shared" si="18"/>
        <v>0</v>
      </c>
      <c r="K51" s="27">
        <f t="shared" si="7"/>
        <v>0</v>
      </c>
      <c r="L51" s="27">
        <f t="shared" si="8"/>
        <v>0</v>
      </c>
      <c r="M51" s="27">
        <f t="shared" si="9"/>
        <v>0</v>
      </c>
      <c r="N51" s="27">
        <f t="shared" si="10"/>
        <v>0</v>
      </c>
      <c r="O51">
        <f t="shared" si="0"/>
        <v>0.3</v>
      </c>
      <c r="P51" s="27">
        <f t="shared" si="11"/>
        <v>0</v>
      </c>
      <c r="Q51" s="27">
        <f t="shared" si="19"/>
        <v>80190.675846819286</v>
      </c>
      <c r="R51" s="28">
        <f t="shared" si="20"/>
        <v>81794.489363755667</v>
      </c>
      <c r="S51" s="27">
        <f t="shared" si="24"/>
        <v>-81794.489363755667</v>
      </c>
      <c r="T51" s="28">
        <f t="shared" si="25"/>
        <v>1450014.0238680539</v>
      </c>
      <c r="U51" s="27">
        <f t="shared" si="2"/>
        <v>0</v>
      </c>
      <c r="V51" s="27">
        <f t="shared" si="13"/>
        <v>0</v>
      </c>
      <c r="W51" s="27">
        <f t="shared" si="26"/>
        <v>1450014.0238680539</v>
      </c>
      <c r="X51" s="27">
        <f t="shared" si="14"/>
        <v>1522514.7250614567</v>
      </c>
      <c r="Y51" s="27">
        <f t="shared" si="15"/>
        <v>1358925.7463339453</v>
      </c>
      <c r="Z51" s="27">
        <f t="shared" si="4"/>
        <v>81794.489363755667</v>
      </c>
      <c r="AA51" s="27">
        <f t="shared" si="5"/>
        <v>0.3</v>
      </c>
      <c r="AB51" s="27">
        <f t="shared" si="6"/>
        <v>81794.78936375567</v>
      </c>
    </row>
    <row r="52" spans="6:28" x14ac:dyDescent="0.3">
      <c r="F52">
        <v>25</v>
      </c>
      <c r="G52">
        <f t="shared" si="16"/>
        <v>70</v>
      </c>
      <c r="I52" s="27">
        <f t="shared" si="17"/>
        <v>0</v>
      </c>
      <c r="J52" s="27">
        <f t="shared" si="18"/>
        <v>0</v>
      </c>
      <c r="K52" s="27">
        <f t="shared" si="7"/>
        <v>0</v>
      </c>
      <c r="L52" s="27">
        <f t="shared" si="8"/>
        <v>0</v>
      </c>
      <c r="M52" s="27">
        <f t="shared" si="9"/>
        <v>0</v>
      </c>
      <c r="N52" s="27">
        <f t="shared" si="10"/>
        <v>0</v>
      </c>
      <c r="O52">
        <f t="shared" si="0"/>
        <v>0.3</v>
      </c>
      <c r="P52" s="27">
        <f t="shared" si="11"/>
        <v>0</v>
      </c>
      <c r="Q52" s="27">
        <f t="shared" si="19"/>
        <v>81794.489363755667</v>
      </c>
      <c r="R52" s="28">
        <f t="shared" si="20"/>
        <v>83430.379151030778</v>
      </c>
      <c r="S52" s="27">
        <f t="shared" si="24"/>
        <v>-83430.379151030778</v>
      </c>
      <c r="T52" s="28">
        <f t="shared" si="25"/>
        <v>1358925.7463339453</v>
      </c>
      <c r="U52" s="27">
        <f t="shared" si="2"/>
        <v>0</v>
      </c>
      <c r="V52" s="27">
        <f t="shared" si="13"/>
        <v>0</v>
      </c>
      <c r="W52" s="27">
        <f t="shared" si="26"/>
        <v>1358925.7463339453</v>
      </c>
      <c r="X52" s="27">
        <f t="shared" si="14"/>
        <v>1426872.0336506427</v>
      </c>
      <c r="Y52" s="27">
        <f t="shared" si="15"/>
        <v>1260011.2753485811</v>
      </c>
      <c r="Z52" s="27">
        <f t="shared" si="4"/>
        <v>83430.379151030778</v>
      </c>
      <c r="AA52" s="27">
        <f t="shared" si="5"/>
        <v>0.3</v>
      </c>
      <c r="AB52" s="27">
        <f t="shared" si="6"/>
        <v>83430.679151030781</v>
      </c>
    </row>
    <row r="53" spans="6:28" x14ac:dyDescent="0.3">
      <c r="F53">
        <v>26</v>
      </c>
      <c r="G53">
        <f t="shared" si="16"/>
        <v>71</v>
      </c>
      <c r="I53" s="27">
        <f t="shared" ref="I53:I86" si="27">IF(G53&lt;$B$12,I52*(1+$B$6),0)</f>
        <v>0</v>
      </c>
      <c r="J53" s="27">
        <f t="shared" ref="J53:J86" si="28">$B$4*I53</f>
        <v>0</v>
      </c>
      <c r="K53" s="27">
        <f t="shared" ref="K53:K86" si="29">IF(G53&lt;$B$12,$B$7,0)</f>
        <v>0</v>
      </c>
      <c r="L53" s="27">
        <f t="shared" ref="L53:L86" si="30">I53+J53+K53</f>
        <v>0</v>
      </c>
      <c r="M53" s="27">
        <f t="shared" si="9"/>
        <v>0</v>
      </c>
      <c r="N53" s="27">
        <f t="shared" si="10"/>
        <v>0</v>
      </c>
      <c r="O53">
        <f t="shared" si="0"/>
        <v>0.3</v>
      </c>
      <c r="P53" s="27">
        <f t="shared" si="11"/>
        <v>0</v>
      </c>
      <c r="Q53" s="27">
        <f t="shared" si="19"/>
        <v>83430.379151030778</v>
      </c>
      <c r="R53" s="28">
        <f t="shared" ref="R53:R86" si="31">(1+$B$17)*Q53</f>
        <v>85098.986734051388</v>
      </c>
      <c r="S53" s="27">
        <f t="shared" si="24"/>
        <v>-85098.986734051388</v>
      </c>
      <c r="T53" s="28">
        <f t="shared" si="25"/>
        <v>1260011.2753485811</v>
      </c>
      <c r="U53" s="27">
        <f t="shared" ref="U53:U86" si="32">$B$3*I53</f>
        <v>0</v>
      </c>
      <c r="V53" s="27">
        <f t="shared" si="13"/>
        <v>0</v>
      </c>
      <c r="W53" s="27">
        <f t="shared" si="26"/>
        <v>1260011.2753485811</v>
      </c>
      <c r="X53" s="27">
        <f t="shared" ref="X53:X86" si="33">(1+IF(G53&lt;$B$12,$B$18,$B$19))*W53</f>
        <v>1323011.8391160103</v>
      </c>
      <c r="Y53" s="27">
        <f t="shared" si="15"/>
        <v>1152813.8656479076</v>
      </c>
      <c r="Z53" s="27">
        <f t="shared" si="4"/>
        <v>85098.986734051388</v>
      </c>
      <c r="AA53" s="27">
        <f t="shared" si="5"/>
        <v>0.3</v>
      </c>
      <c r="AB53" s="27">
        <f t="shared" si="6"/>
        <v>85099.286734051391</v>
      </c>
    </row>
    <row r="54" spans="6:28" x14ac:dyDescent="0.3">
      <c r="F54">
        <v>27</v>
      </c>
      <c r="G54">
        <f t="shared" si="16"/>
        <v>72</v>
      </c>
      <c r="I54" s="27">
        <f t="shared" si="27"/>
        <v>0</v>
      </c>
      <c r="J54" s="27">
        <f t="shared" si="28"/>
        <v>0</v>
      </c>
      <c r="K54" s="27">
        <f t="shared" si="29"/>
        <v>0</v>
      </c>
      <c r="L54" s="27">
        <f t="shared" si="30"/>
        <v>0</v>
      </c>
      <c r="M54" s="27">
        <f t="shared" si="9"/>
        <v>0</v>
      </c>
      <c r="N54" s="27">
        <f t="shared" si="10"/>
        <v>0</v>
      </c>
      <c r="O54">
        <f t="shared" si="0"/>
        <v>0.3</v>
      </c>
      <c r="P54" s="27">
        <f t="shared" si="11"/>
        <v>0</v>
      </c>
      <c r="Q54" s="27">
        <f t="shared" si="19"/>
        <v>85098.986734051388</v>
      </c>
      <c r="R54" s="28">
        <f t="shared" si="31"/>
        <v>86800.966468732411</v>
      </c>
      <c r="S54" s="27">
        <f t="shared" si="24"/>
        <v>-86800.966468732411</v>
      </c>
      <c r="T54" s="28">
        <f t="shared" si="25"/>
        <v>1152813.8656479076</v>
      </c>
      <c r="U54" s="27">
        <f t="shared" si="32"/>
        <v>0</v>
      </c>
      <c r="V54" s="27">
        <f t="shared" si="13"/>
        <v>0</v>
      </c>
      <c r="W54" s="27">
        <f t="shared" si="26"/>
        <v>1152813.8656479076</v>
      </c>
      <c r="X54" s="27">
        <f t="shared" si="33"/>
        <v>1210454.558930303</v>
      </c>
      <c r="Y54" s="27">
        <f t="shared" si="15"/>
        <v>1036852.6259928382</v>
      </c>
      <c r="Z54" s="27">
        <f t="shared" si="4"/>
        <v>86800.966468732411</v>
      </c>
      <c r="AA54" s="27">
        <f t="shared" si="5"/>
        <v>0.3</v>
      </c>
      <c r="AB54" s="27">
        <f t="shared" si="6"/>
        <v>86801.266468732414</v>
      </c>
    </row>
    <row r="55" spans="6:28" x14ac:dyDescent="0.3">
      <c r="F55">
        <v>28</v>
      </c>
      <c r="G55">
        <f t="shared" si="16"/>
        <v>73</v>
      </c>
      <c r="I55" s="27">
        <f t="shared" si="27"/>
        <v>0</v>
      </c>
      <c r="J55" s="27">
        <f t="shared" si="28"/>
        <v>0</v>
      </c>
      <c r="K55" s="27">
        <f t="shared" si="29"/>
        <v>0</v>
      </c>
      <c r="L55" s="27">
        <f t="shared" si="30"/>
        <v>0</v>
      </c>
      <c r="M55" s="27">
        <f t="shared" si="9"/>
        <v>0</v>
      </c>
      <c r="N55" s="27">
        <f t="shared" si="10"/>
        <v>0</v>
      </c>
      <c r="O55">
        <f t="shared" si="0"/>
        <v>0.3</v>
      </c>
      <c r="P55" s="27">
        <f t="shared" si="11"/>
        <v>0</v>
      </c>
      <c r="Q55" s="27">
        <f t="shared" si="19"/>
        <v>86800.966468732411</v>
      </c>
      <c r="R55" s="28">
        <f t="shared" si="31"/>
        <v>88536.985798107067</v>
      </c>
      <c r="S55" s="27">
        <f t="shared" si="24"/>
        <v>-88536.985798107067</v>
      </c>
      <c r="T55" s="28">
        <f t="shared" si="25"/>
        <v>1036852.6259928382</v>
      </c>
      <c r="U55" s="27">
        <f t="shared" si="32"/>
        <v>0</v>
      </c>
      <c r="V55" s="27">
        <f t="shared" si="13"/>
        <v>0</v>
      </c>
      <c r="W55" s="27">
        <f t="shared" si="26"/>
        <v>1036852.6259928382</v>
      </c>
      <c r="X55" s="27">
        <f t="shared" si="33"/>
        <v>1088695.2572924802</v>
      </c>
      <c r="Y55" s="27">
        <f t="shared" si="15"/>
        <v>911621.2856962661</v>
      </c>
      <c r="Z55" s="27">
        <f t="shared" si="4"/>
        <v>88536.985798107067</v>
      </c>
      <c r="AA55" s="27">
        <f t="shared" si="5"/>
        <v>0.3</v>
      </c>
      <c r="AB55" s="27">
        <f t="shared" si="6"/>
        <v>88537.28579810707</v>
      </c>
    </row>
    <row r="56" spans="6:28" x14ac:dyDescent="0.3">
      <c r="F56">
        <v>29</v>
      </c>
      <c r="G56">
        <f t="shared" si="16"/>
        <v>74</v>
      </c>
      <c r="I56" s="27">
        <f t="shared" si="27"/>
        <v>0</v>
      </c>
      <c r="J56" s="27">
        <f t="shared" si="28"/>
        <v>0</v>
      </c>
      <c r="K56" s="27">
        <f t="shared" si="29"/>
        <v>0</v>
      </c>
      <c r="L56" s="27">
        <f t="shared" si="30"/>
        <v>0</v>
      </c>
      <c r="M56" s="27">
        <f t="shared" si="9"/>
        <v>0</v>
      </c>
      <c r="N56" s="27">
        <f t="shared" si="10"/>
        <v>0</v>
      </c>
      <c r="O56">
        <f t="shared" si="0"/>
        <v>0.3</v>
      </c>
      <c r="P56" s="27">
        <f t="shared" si="11"/>
        <v>0</v>
      </c>
      <c r="Q56" s="27">
        <f t="shared" si="19"/>
        <v>88536.985798107067</v>
      </c>
      <c r="R56" s="28">
        <f t="shared" si="31"/>
        <v>90307.725514069214</v>
      </c>
      <c r="S56" s="27">
        <f t="shared" si="24"/>
        <v>-90307.725514069214</v>
      </c>
      <c r="T56" s="28">
        <f t="shared" si="25"/>
        <v>911621.2856962661</v>
      </c>
      <c r="U56" s="27">
        <f t="shared" si="32"/>
        <v>0</v>
      </c>
      <c r="V56" s="27">
        <f t="shared" si="13"/>
        <v>0</v>
      </c>
      <c r="W56" s="27">
        <f t="shared" si="26"/>
        <v>911621.2856962661</v>
      </c>
      <c r="X56" s="27">
        <f t="shared" si="33"/>
        <v>957202.34998107946</v>
      </c>
      <c r="Y56" s="27">
        <f t="shared" si="15"/>
        <v>776586.89895294106</v>
      </c>
      <c r="Z56" s="27">
        <f t="shared" si="4"/>
        <v>90307.725514069214</v>
      </c>
      <c r="AA56" s="27">
        <f t="shared" si="5"/>
        <v>0.3</v>
      </c>
      <c r="AB56" s="27">
        <f t="shared" si="6"/>
        <v>90308.025514069217</v>
      </c>
    </row>
    <row r="57" spans="6:28" x14ac:dyDescent="0.3">
      <c r="F57">
        <v>30</v>
      </c>
      <c r="G57">
        <f t="shared" si="16"/>
        <v>75</v>
      </c>
      <c r="I57" s="27">
        <f t="shared" si="27"/>
        <v>0</v>
      </c>
      <c r="J57" s="27">
        <f t="shared" si="28"/>
        <v>0</v>
      </c>
      <c r="K57" s="27">
        <f t="shared" si="29"/>
        <v>0</v>
      </c>
      <c r="L57" s="27">
        <f t="shared" si="30"/>
        <v>0</v>
      </c>
      <c r="M57" s="27">
        <f t="shared" si="9"/>
        <v>0</v>
      </c>
      <c r="N57" s="27">
        <f t="shared" si="10"/>
        <v>0</v>
      </c>
      <c r="O57">
        <f t="shared" si="0"/>
        <v>0.3</v>
      </c>
      <c r="P57" s="27">
        <f t="shared" si="11"/>
        <v>0</v>
      </c>
      <c r="Q57" s="27">
        <f t="shared" si="19"/>
        <v>90307.725514069214</v>
      </c>
      <c r="R57" s="28">
        <f t="shared" si="31"/>
        <v>92113.880024350598</v>
      </c>
      <c r="S57" s="27">
        <f t="shared" si="24"/>
        <v>-92113.880024350598</v>
      </c>
      <c r="T57" s="28">
        <f t="shared" si="25"/>
        <v>776586.89895294106</v>
      </c>
      <c r="U57" s="27">
        <f t="shared" si="32"/>
        <v>0</v>
      </c>
      <c r="V57" s="27">
        <f t="shared" si="13"/>
        <v>0</v>
      </c>
      <c r="W57" s="27">
        <f t="shared" si="26"/>
        <v>776586.89895294106</v>
      </c>
      <c r="X57" s="27">
        <f t="shared" si="33"/>
        <v>815416.24390058813</v>
      </c>
      <c r="Y57" s="27">
        <f t="shared" si="15"/>
        <v>631188.48385188694</v>
      </c>
      <c r="Z57" s="27">
        <f t="shared" si="4"/>
        <v>92113.880024350598</v>
      </c>
      <c r="AA57" s="27">
        <f t="shared" si="5"/>
        <v>0.3</v>
      </c>
      <c r="AB57" s="27">
        <f t="shared" si="6"/>
        <v>92114.1800243506</v>
      </c>
    </row>
    <row r="58" spans="6:28" x14ac:dyDescent="0.3">
      <c r="F58">
        <v>31</v>
      </c>
      <c r="G58">
        <f t="shared" si="16"/>
        <v>76</v>
      </c>
      <c r="I58" s="27">
        <f t="shared" si="27"/>
        <v>0</v>
      </c>
      <c r="J58" s="27">
        <f t="shared" si="28"/>
        <v>0</v>
      </c>
      <c r="K58" s="27">
        <f t="shared" si="29"/>
        <v>0</v>
      </c>
      <c r="L58" s="27">
        <f t="shared" si="30"/>
        <v>0</v>
      </c>
      <c r="M58" s="27">
        <f t="shared" si="9"/>
        <v>0</v>
      </c>
      <c r="N58" s="27">
        <f t="shared" si="10"/>
        <v>0</v>
      </c>
      <c r="O58">
        <f t="shared" si="0"/>
        <v>0.3</v>
      </c>
      <c r="P58" s="27">
        <f t="shared" si="11"/>
        <v>0</v>
      </c>
      <c r="Q58" s="27">
        <f t="shared" si="19"/>
        <v>92113.880024350598</v>
      </c>
      <c r="R58" s="28">
        <f t="shared" si="31"/>
        <v>93956.157624837608</v>
      </c>
      <c r="S58" s="27">
        <f t="shared" si="24"/>
        <v>-93956.157624837608</v>
      </c>
      <c r="T58" s="28">
        <f t="shared" si="25"/>
        <v>631188.48385188694</v>
      </c>
      <c r="U58" s="27">
        <f t="shared" si="32"/>
        <v>0</v>
      </c>
      <c r="V58" s="27">
        <f t="shared" si="13"/>
        <v>0</v>
      </c>
      <c r="W58" s="27">
        <f t="shared" si="26"/>
        <v>631188.48385188694</v>
      </c>
      <c r="X58" s="27">
        <f t="shared" si="33"/>
        <v>662747.9080444813</v>
      </c>
      <c r="Y58" s="27">
        <f t="shared" si="15"/>
        <v>474835.59279480611</v>
      </c>
      <c r="Z58" s="27">
        <f t="shared" si="4"/>
        <v>93956.157624837608</v>
      </c>
      <c r="AA58" s="27">
        <f t="shared" si="5"/>
        <v>0.3</v>
      </c>
      <c r="AB58" s="27">
        <f t="shared" si="6"/>
        <v>93956.457624837611</v>
      </c>
    </row>
    <row r="59" spans="6:28" x14ac:dyDescent="0.3">
      <c r="F59">
        <v>32</v>
      </c>
      <c r="G59">
        <f t="shared" si="16"/>
        <v>77</v>
      </c>
      <c r="I59" s="27">
        <f t="shared" si="27"/>
        <v>0</v>
      </c>
      <c r="J59" s="27">
        <f t="shared" si="28"/>
        <v>0</v>
      </c>
      <c r="K59" s="27">
        <f t="shared" si="29"/>
        <v>0</v>
      </c>
      <c r="L59" s="27">
        <f t="shared" si="30"/>
        <v>0</v>
      </c>
      <c r="M59" s="27">
        <f t="shared" si="9"/>
        <v>0</v>
      </c>
      <c r="N59" s="27">
        <f t="shared" si="10"/>
        <v>0</v>
      </c>
      <c r="O59">
        <f t="shared" si="0"/>
        <v>0.3</v>
      </c>
      <c r="P59" s="27">
        <f t="shared" si="11"/>
        <v>0</v>
      </c>
      <c r="Q59" s="27">
        <f t="shared" si="19"/>
        <v>93956.157624837608</v>
      </c>
      <c r="R59" s="28">
        <f t="shared" si="31"/>
        <v>95835.280777334367</v>
      </c>
      <c r="S59" s="27">
        <f t="shared" si="24"/>
        <v>-95835.280777334367</v>
      </c>
      <c r="T59" s="28">
        <f t="shared" si="25"/>
        <v>474835.59279480611</v>
      </c>
      <c r="U59" s="27">
        <f t="shared" si="32"/>
        <v>0</v>
      </c>
      <c r="V59" s="27">
        <f t="shared" si="13"/>
        <v>0</v>
      </c>
      <c r="W59" s="27">
        <f t="shared" si="26"/>
        <v>474835.59279480611</v>
      </c>
      <c r="X59" s="27">
        <f t="shared" si="33"/>
        <v>498577.37243454641</v>
      </c>
      <c r="Y59" s="27">
        <f t="shared" si="15"/>
        <v>306906.81087987765</v>
      </c>
      <c r="Z59" s="27">
        <f t="shared" si="4"/>
        <v>95835.280777334367</v>
      </c>
      <c r="AA59" s="27">
        <f t="shared" si="5"/>
        <v>0.3</v>
      </c>
      <c r="AB59" s="27">
        <f t="shared" si="6"/>
        <v>95835.580777334369</v>
      </c>
    </row>
    <row r="60" spans="6:28" x14ac:dyDescent="0.3">
      <c r="F60">
        <v>33</v>
      </c>
      <c r="G60">
        <f t="shared" si="16"/>
        <v>78</v>
      </c>
      <c r="I60" s="27">
        <f t="shared" si="27"/>
        <v>0</v>
      </c>
      <c r="J60" s="27">
        <f t="shared" si="28"/>
        <v>0</v>
      </c>
      <c r="K60" s="27">
        <f t="shared" si="29"/>
        <v>0</v>
      </c>
      <c r="L60" s="27">
        <f t="shared" si="30"/>
        <v>0</v>
      </c>
      <c r="M60" s="27">
        <f t="shared" si="9"/>
        <v>0</v>
      </c>
      <c r="N60" s="27">
        <f t="shared" si="10"/>
        <v>0</v>
      </c>
      <c r="O60">
        <f t="shared" ref="O60:O91" si="34">IF(G60&lt;$B$12,$B$16,$B$15)</f>
        <v>0.3</v>
      </c>
      <c r="P60" s="27">
        <f t="shared" si="11"/>
        <v>0</v>
      </c>
      <c r="Q60" s="27">
        <f t="shared" si="19"/>
        <v>95835.280777334367</v>
      </c>
      <c r="R60" s="28">
        <f t="shared" si="31"/>
        <v>97751.986392881052</v>
      </c>
      <c r="S60" s="27">
        <f t="shared" si="24"/>
        <v>-97751.986392881052</v>
      </c>
      <c r="T60" s="28">
        <f t="shared" si="25"/>
        <v>306906.81087987765</v>
      </c>
      <c r="U60" s="27">
        <f t="shared" si="32"/>
        <v>0</v>
      </c>
      <c r="V60" s="27">
        <f t="shared" si="13"/>
        <v>0</v>
      </c>
      <c r="W60" s="27">
        <f t="shared" si="26"/>
        <v>306906.81087987765</v>
      </c>
      <c r="X60" s="27">
        <f t="shared" si="33"/>
        <v>322252.15142387158</v>
      </c>
      <c r="Y60" s="27">
        <f t="shared" si="15"/>
        <v>126748.17863810947</v>
      </c>
      <c r="Z60" s="27">
        <f t="shared" ref="Z60:Z91" si="35">IF(G60&lt;$B$12,"NA",R60)</f>
        <v>97751.986392881052</v>
      </c>
      <c r="AA60" s="27">
        <f t="shared" ref="AA60:AA91" si="36">IF(G60&lt;$B$12,"NA",O60)</f>
        <v>0.3</v>
      </c>
      <c r="AB60" s="27">
        <f t="shared" ref="AB60:AB91" si="37">IF(G60&lt;$B$12,"NA",AA60+Z60)</f>
        <v>97752.286392881055</v>
      </c>
    </row>
    <row r="61" spans="6:28" x14ac:dyDescent="0.3">
      <c r="F61">
        <v>34</v>
      </c>
      <c r="G61">
        <f t="shared" si="16"/>
        <v>79</v>
      </c>
      <c r="I61" s="27">
        <f t="shared" si="27"/>
        <v>0</v>
      </c>
      <c r="J61" s="27">
        <f t="shared" si="28"/>
        <v>0</v>
      </c>
      <c r="K61" s="27">
        <f t="shared" si="29"/>
        <v>0</v>
      </c>
      <c r="L61" s="27">
        <f t="shared" si="30"/>
        <v>0</v>
      </c>
      <c r="M61" s="27">
        <f t="shared" si="9"/>
        <v>0</v>
      </c>
      <c r="N61" s="27">
        <f t="shared" si="10"/>
        <v>0</v>
      </c>
      <c r="O61">
        <f t="shared" si="34"/>
        <v>0.3</v>
      </c>
      <c r="P61" s="27">
        <f t="shared" si="11"/>
        <v>0</v>
      </c>
      <c r="Q61" s="27">
        <f t="shared" si="19"/>
        <v>97751.986392881052</v>
      </c>
      <c r="R61" s="28">
        <f t="shared" si="31"/>
        <v>99707.026120738679</v>
      </c>
      <c r="S61" s="27">
        <f t="shared" si="24"/>
        <v>-99707.026120738679</v>
      </c>
      <c r="T61" s="28">
        <f t="shared" si="25"/>
        <v>126748.17863810947</v>
      </c>
      <c r="U61" s="27">
        <f t="shared" si="32"/>
        <v>0</v>
      </c>
      <c r="V61" s="27">
        <f t="shared" si="13"/>
        <v>0</v>
      </c>
      <c r="W61" s="27">
        <f t="shared" si="26"/>
        <v>126748.17863810947</v>
      </c>
      <c r="X61" s="27">
        <f t="shared" si="33"/>
        <v>133085.58757001496</v>
      </c>
      <c r="Y61" s="27">
        <f t="shared" si="15"/>
        <v>-66328.464671462396</v>
      </c>
      <c r="Z61" s="27">
        <f t="shared" si="35"/>
        <v>99707.026120738679</v>
      </c>
      <c r="AA61" s="27">
        <f t="shared" si="36"/>
        <v>0.3</v>
      </c>
      <c r="AB61" s="27">
        <f t="shared" si="37"/>
        <v>99707.326120738682</v>
      </c>
    </row>
    <row r="62" spans="6:28" x14ac:dyDescent="0.3">
      <c r="F62">
        <v>35</v>
      </c>
      <c r="G62">
        <f t="shared" si="16"/>
        <v>80</v>
      </c>
      <c r="I62" s="27">
        <f t="shared" si="27"/>
        <v>0</v>
      </c>
      <c r="J62" s="27">
        <f t="shared" si="28"/>
        <v>0</v>
      </c>
      <c r="K62" s="27">
        <f t="shared" si="29"/>
        <v>0</v>
      </c>
      <c r="L62" s="27">
        <f t="shared" si="30"/>
        <v>0</v>
      </c>
      <c r="M62" s="27">
        <f t="shared" si="9"/>
        <v>0</v>
      </c>
      <c r="N62" s="27">
        <f t="shared" si="10"/>
        <v>0</v>
      </c>
      <c r="O62">
        <f t="shared" si="34"/>
        <v>0.3</v>
      </c>
      <c r="P62" s="27">
        <f t="shared" si="11"/>
        <v>0</v>
      </c>
      <c r="Q62" s="27">
        <f t="shared" si="19"/>
        <v>99707.026120738679</v>
      </c>
      <c r="R62" s="28">
        <f t="shared" si="31"/>
        <v>101701.16664315345</v>
      </c>
      <c r="S62" s="27">
        <f t="shared" si="24"/>
        <v>-101701.16664315345</v>
      </c>
      <c r="T62" s="28">
        <f t="shared" si="25"/>
        <v>-66328.464671462396</v>
      </c>
      <c r="U62" s="27">
        <f t="shared" si="32"/>
        <v>0</v>
      </c>
      <c r="V62" s="27">
        <f t="shared" si="13"/>
        <v>0</v>
      </c>
      <c r="W62" s="27">
        <f t="shared" si="26"/>
        <v>-66328.464671462396</v>
      </c>
      <c r="X62" s="27">
        <f t="shared" si="33"/>
        <v>-69644.887905035517</v>
      </c>
      <c r="Y62" s="27">
        <f t="shared" si="15"/>
        <v>-273047.22119134245</v>
      </c>
      <c r="Z62" s="27">
        <f t="shared" si="35"/>
        <v>101701.16664315345</v>
      </c>
      <c r="AA62" s="27">
        <f t="shared" si="36"/>
        <v>0.3</v>
      </c>
      <c r="AB62" s="27">
        <f t="shared" si="37"/>
        <v>101701.46664315346</v>
      </c>
    </row>
    <row r="63" spans="6:28" x14ac:dyDescent="0.3">
      <c r="F63">
        <v>36</v>
      </c>
      <c r="G63">
        <f t="shared" si="16"/>
        <v>81</v>
      </c>
      <c r="I63" s="27">
        <f t="shared" si="27"/>
        <v>0</v>
      </c>
      <c r="J63" s="27">
        <f t="shared" si="28"/>
        <v>0</v>
      </c>
      <c r="K63" s="27">
        <f t="shared" si="29"/>
        <v>0</v>
      </c>
      <c r="L63" s="27">
        <f t="shared" si="30"/>
        <v>0</v>
      </c>
      <c r="M63" s="27">
        <f t="shared" si="9"/>
        <v>0</v>
      </c>
      <c r="N63" s="27">
        <f t="shared" si="10"/>
        <v>0</v>
      </c>
      <c r="O63">
        <f t="shared" si="34"/>
        <v>0.3</v>
      </c>
      <c r="P63" s="27">
        <f t="shared" si="11"/>
        <v>0</v>
      </c>
      <c r="Q63" s="27">
        <f t="shared" si="19"/>
        <v>101701.16664315345</v>
      </c>
      <c r="R63" s="28">
        <f t="shared" si="31"/>
        <v>103735.18997601653</v>
      </c>
      <c r="S63" s="27">
        <f t="shared" ref="S63:S86" si="38">P63-R63</f>
        <v>-103735.18997601653</v>
      </c>
      <c r="T63" s="28">
        <f t="shared" ref="T63:T86" si="39">Y62</f>
        <v>-273047.22119134245</v>
      </c>
      <c r="U63" s="27">
        <f t="shared" si="32"/>
        <v>0</v>
      </c>
      <c r="V63" s="27">
        <f t="shared" si="13"/>
        <v>0</v>
      </c>
      <c r="W63" s="27">
        <f t="shared" ref="W63:W86" si="40">T63+V63+U63</f>
        <v>-273047.22119134245</v>
      </c>
      <c r="X63" s="27">
        <f t="shared" si="33"/>
        <v>-286699.58225090959</v>
      </c>
      <c r="Y63" s="27">
        <f t="shared" si="15"/>
        <v>-494169.96220294264</v>
      </c>
      <c r="Z63" s="27">
        <f t="shared" si="35"/>
        <v>103735.18997601653</v>
      </c>
      <c r="AA63" s="27">
        <f t="shared" si="36"/>
        <v>0.3</v>
      </c>
      <c r="AB63" s="27">
        <f t="shared" si="37"/>
        <v>103735.48997601653</v>
      </c>
    </row>
    <row r="64" spans="6:28" x14ac:dyDescent="0.3">
      <c r="F64">
        <v>37</v>
      </c>
      <c r="G64">
        <f t="shared" si="16"/>
        <v>82</v>
      </c>
      <c r="I64" s="27">
        <f t="shared" si="27"/>
        <v>0</v>
      </c>
      <c r="J64" s="27">
        <f t="shared" si="28"/>
        <v>0</v>
      </c>
      <c r="K64" s="27">
        <f t="shared" si="29"/>
        <v>0</v>
      </c>
      <c r="L64" s="27">
        <f t="shared" si="30"/>
        <v>0</v>
      </c>
      <c r="M64" s="27">
        <f t="shared" si="9"/>
        <v>0</v>
      </c>
      <c r="N64" s="27">
        <f t="shared" si="10"/>
        <v>0</v>
      </c>
      <c r="O64">
        <f t="shared" si="34"/>
        <v>0.3</v>
      </c>
      <c r="P64" s="27">
        <f t="shared" si="11"/>
        <v>0</v>
      </c>
      <c r="Q64" s="27">
        <f t="shared" si="19"/>
        <v>103735.18997601653</v>
      </c>
      <c r="R64" s="28">
        <f t="shared" si="31"/>
        <v>105809.89377553685</v>
      </c>
      <c r="S64" s="27">
        <f t="shared" si="38"/>
        <v>-105809.89377553685</v>
      </c>
      <c r="T64" s="28">
        <f t="shared" si="39"/>
        <v>-494169.96220294264</v>
      </c>
      <c r="U64" s="27">
        <f t="shared" si="32"/>
        <v>0</v>
      </c>
      <c r="V64" s="27">
        <f t="shared" si="13"/>
        <v>0</v>
      </c>
      <c r="W64" s="27">
        <f t="shared" si="40"/>
        <v>-494169.96220294264</v>
      </c>
      <c r="X64" s="27">
        <f t="shared" si="33"/>
        <v>-518878.46031308977</v>
      </c>
      <c r="Y64" s="27">
        <f t="shared" si="15"/>
        <v>-730498.24786416348</v>
      </c>
      <c r="Z64" s="27">
        <f t="shared" si="35"/>
        <v>105809.89377553685</v>
      </c>
      <c r="AA64" s="27">
        <f t="shared" si="36"/>
        <v>0.3</v>
      </c>
      <c r="AB64" s="27">
        <f t="shared" si="37"/>
        <v>105810.19377553686</v>
      </c>
    </row>
    <row r="65" spans="6:28" x14ac:dyDescent="0.3">
      <c r="F65">
        <v>38</v>
      </c>
      <c r="G65">
        <f t="shared" si="16"/>
        <v>83</v>
      </c>
      <c r="I65" s="27">
        <f t="shared" si="27"/>
        <v>0</v>
      </c>
      <c r="J65" s="27">
        <f t="shared" si="28"/>
        <v>0</v>
      </c>
      <c r="K65" s="27">
        <f t="shared" si="29"/>
        <v>0</v>
      </c>
      <c r="L65" s="27">
        <f t="shared" si="30"/>
        <v>0</v>
      </c>
      <c r="M65" s="27">
        <f t="shared" si="9"/>
        <v>0</v>
      </c>
      <c r="N65" s="27">
        <f t="shared" si="10"/>
        <v>0</v>
      </c>
      <c r="O65">
        <f t="shared" si="34"/>
        <v>0.3</v>
      </c>
      <c r="P65" s="27">
        <f t="shared" si="11"/>
        <v>0</v>
      </c>
      <c r="Q65" s="27">
        <f t="shared" si="19"/>
        <v>105809.89377553685</v>
      </c>
      <c r="R65" s="28">
        <f t="shared" si="31"/>
        <v>107926.09165104759</v>
      </c>
      <c r="S65" s="27">
        <f t="shared" si="38"/>
        <v>-107926.09165104759</v>
      </c>
      <c r="T65" s="28">
        <f t="shared" si="39"/>
        <v>-730498.24786416348</v>
      </c>
      <c r="U65" s="27">
        <f t="shared" si="32"/>
        <v>0</v>
      </c>
      <c r="V65" s="27">
        <f t="shared" si="13"/>
        <v>0</v>
      </c>
      <c r="W65" s="27">
        <f t="shared" si="40"/>
        <v>-730498.24786416348</v>
      </c>
      <c r="X65" s="27">
        <f t="shared" si="33"/>
        <v>-767023.16025737172</v>
      </c>
      <c r="Y65" s="27">
        <f t="shared" si="15"/>
        <v>-982875.34355946688</v>
      </c>
      <c r="Z65" s="27">
        <f t="shared" si="35"/>
        <v>107926.09165104759</v>
      </c>
      <c r="AA65" s="27">
        <f t="shared" si="36"/>
        <v>0.3</v>
      </c>
      <c r="AB65" s="27">
        <f t="shared" si="37"/>
        <v>107926.3916510476</v>
      </c>
    </row>
    <row r="66" spans="6:28" x14ac:dyDescent="0.3">
      <c r="F66">
        <v>39</v>
      </c>
      <c r="G66">
        <f t="shared" si="16"/>
        <v>84</v>
      </c>
      <c r="I66" s="27">
        <f t="shared" si="27"/>
        <v>0</v>
      </c>
      <c r="J66" s="27">
        <f t="shared" si="28"/>
        <v>0</v>
      </c>
      <c r="K66" s="27">
        <f t="shared" si="29"/>
        <v>0</v>
      </c>
      <c r="L66" s="27">
        <f t="shared" si="30"/>
        <v>0</v>
      </c>
      <c r="M66" s="27">
        <f t="shared" si="9"/>
        <v>0</v>
      </c>
      <c r="N66" s="27">
        <f t="shared" si="10"/>
        <v>0</v>
      </c>
      <c r="O66">
        <f t="shared" si="34"/>
        <v>0.3</v>
      </c>
      <c r="P66" s="27">
        <f t="shared" si="11"/>
        <v>0</v>
      </c>
      <c r="Q66" s="27">
        <f t="shared" si="19"/>
        <v>107926.09165104759</v>
      </c>
      <c r="R66" s="28">
        <f t="shared" si="31"/>
        <v>110084.61348406856</v>
      </c>
      <c r="S66" s="27">
        <f t="shared" si="38"/>
        <v>-110084.61348406856</v>
      </c>
      <c r="T66" s="28">
        <f t="shared" si="39"/>
        <v>-982875.34355946688</v>
      </c>
      <c r="U66" s="27">
        <f t="shared" si="32"/>
        <v>0</v>
      </c>
      <c r="V66" s="27">
        <f t="shared" si="13"/>
        <v>0</v>
      </c>
      <c r="W66" s="27">
        <f t="shared" si="40"/>
        <v>-982875.34355946688</v>
      </c>
      <c r="X66" s="27">
        <f t="shared" si="33"/>
        <v>-1032019.1107374403</v>
      </c>
      <c r="Y66" s="27">
        <f t="shared" si="15"/>
        <v>-1252188.3377055775</v>
      </c>
      <c r="Z66" s="27">
        <f t="shared" si="35"/>
        <v>110084.61348406856</v>
      </c>
      <c r="AA66" s="27">
        <f t="shared" si="36"/>
        <v>0.3</v>
      </c>
      <c r="AB66" s="27">
        <f t="shared" si="37"/>
        <v>110084.91348406856</v>
      </c>
    </row>
    <row r="67" spans="6:28" x14ac:dyDescent="0.3">
      <c r="F67">
        <v>40</v>
      </c>
      <c r="G67">
        <f t="shared" si="16"/>
        <v>85</v>
      </c>
      <c r="I67" s="27">
        <f t="shared" si="27"/>
        <v>0</v>
      </c>
      <c r="J67" s="27">
        <f t="shared" si="28"/>
        <v>0</v>
      </c>
      <c r="K67" s="27">
        <f t="shared" si="29"/>
        <v>0</v>
      </c>
      <c r="L67" s="27">
        <f t="shared" si="30"/>
        <v>0</v>
      </c>
      <c r="M67" s="27">
        <f t="shared" si="9"/>
        <v>0</v>
      </c>
      <c r="N67" s="27">
        <f t="shared" si="10"/>
        <v>0</v>
      </c>
      <c r="O67">
        <f t="shared" si="34"/>
        <v>0.3</v>
      </c>
      <c r="P67" s="27">
        <f t="shared" si="11"/>
        <v>0</v>
      </c>
      <c r="Q67" s="27">
        <f t="shared" si="19"/>
        <v>110084.61348406856</v>
      </c>
      <c r="R67" s="28">
        <f t="shared" si="31"/>
        <v>112286.30575374993</v>
      </c>
      <c r="S67" s="27">
        <f t="shared" si="38"/>
        <v>-112286.30575374993</v>
      </c>
      <c r="T67" s="28">
        <f t="shared" si="39"/>
        <v>-1252188.3377055775</v>
      </c>
      <c r="U67" s="27">
        <f t="shared" si="32"/>
        <v>0</v>
      </c>
      <c r="V67" s="27">
        <f t="shared" si="13"/>
        <v>0</v>
      </c>
      <c r="W67" s="27">
        <f t="shared" si="40"/>
        <v>-1252188.3377055775</v>
      </c>
      <c r="X67" s="27">
        <f t="shared" si="33"/>
        <v>-1314797.7545908564</v>
      </c>
      <c r="Y67" s="27">
        <f t="shared" si="15"/>
        <v>-1539370.3660983562</v>
      </c>
      <c r="Z67" s="27">
        <f t="shared" si="35"/>
        <v>112286.30575374993</v>
      </c>
      <c r="AA67" s="27">
        <f t="shared" si="36"/>
        <v>0.3</v>
      </c>
      <c r="AB67" s="27">
        <f t="shared" si="37"/>
        <v>112286.60575374993</v>
      </c>
    </row>
    <row r="68" spans="6:28" x14ac:dyDescent="0.3">
      <c r="F68">
        <v>41</v>
      </c>
      <c r="G68">
        <f t="shared" si="16"/>
        <v>86</v>
      </c>
      <c r="I68" s="27">
        <f t="shared" si="27"/>
        <v>0</v>
      </c>
      <c r="J68" s="27">
        <f t="shared" si="28"/>
        <v>0</v>
      </c>
      <c r="K68" s="27">
        <f t="shared" si="29"/>
        <v>0</v>
      </c>
      <c r="L68" s="27">
        <f t="shared" si="30"/>
        <v>0</v>
      </c>
      <c r="M68" s="27">
        <f t="shared" si="9"/>
        <v>0</v>
      </c>
      <c r="N68" s="27">
        <f t="shared" si="10"/>
        <v>0</v>
      </c>
      <c r="O68">
        <f t="shared" si="34"/>
        <v>0.3</v>
      </c>
      <c r="P68" s="27">
        <f t="shared" si="11"/>
        <v>0</v>
      </c>
      <c r="Q68" s="27">
        <f t="shared" si="19"/>
        <v>112286.30575374993</v>
      </c>
      <c r="R68" s="28">
        <f t="shared" si="31"/>
        <v>114532.03186882492</v>
      </c>
      <c r="S68" s="27">
        <f t="shared" si="38"/>
        <v>-114532.03186882492</v>
      </c>
      <c r="T68" s="28">
        <f t="shared" si="39"/>
        <v>-1539370.3660983562</v>
      </c>
      <c r="U68" s="27">
        <f t="shared" si="32"/>
        <v>0</v>
      </c>
      <c r="V68" s="27">
        <f t="shared" si="13"/>
        <v>0</v>
      </c>
      <c r="W68" s="27">
        <f t="shared" si="40"/>
        <v>-1539370.3660983562</v>
      </c>
      <c r="X68" s="27">
        <f t="shared" si="33"/>
        <v>-1616338.8844032742</v>
      </c>
      <c r="Y68" s="27">
        <f t="shared" si="15"/>
        <v>-1845402.9481409241</v>
      </c>
      <c r="Z68" s="27">
        <f t="shared" si="35"/>
        <v>114532.03186882492</v>
      </c>
      <c r="AA68" s="27">
        <f t="shared" si="36"/>
        <v>0.3</v>
      </c>
      <c r="AB68" s="27">
        <f t="shared" si="37"/>
        <v>114532.33186882493</v>
      </c>
    </row>
    <row r="69" spans="6:28" x14ac:dyDescent="0.3">
      <c r="F69">
        <v>42</v>
      </c>
      <c r="G69">
        <f t="shared" si="16"/>
        <v>87</v>
      </c>
      <c r="I69" s="27">
        <f t="shared" si="27"/>
        <v>0</v>
      </c>
      <c r="J69" s="27">
        <f t="shared" si="28"/>
        <v>0</v>
      </c>
      <c r="K69" s="27">
        <f t="shared" si="29"/>
        <v>0</v>
      </c>
      <c r="L69" s="27">
        <f t="shared" si="30"/>
        <v>0</v>
      </c>
      <c r="M69" s="27">
        <f t="shared" si="9"/>
        <v>0</v>
      </c>
      <c r="N69" s="27">
        <f t="shared" si="10"/>
        <v>0</v>
      </c>
      <c r="O69">
        <f t="shared" si="34"/>
        <v>0.3</v>
      </c>
      <c r="P69" s="27">
        <f t="shared" si="11"/>
        <v>0</v>
      </c>
      <c r="Q69" s="27">
        <f t="shared" si="19"/>
        <v>114532.03186882492</v>
      </c>
      <c r="R69" s="28">
        <f t="shared" si="31"/>
        <v>116822.67250620143</v>
      </c>
      <c r="S69" s="27">
        <f t="shared" si="38"/>
        <v>-116822.67250620143</v>
      </c>
      <c r="T69" s="28">
        <f t="shared" si="39"/>
        <v>-1845402.9481409241</v>
      </c>
      <c r="U69" s="27">
        <f t="shared" si="32"/>
        <v>0</v>
      </c>
      <c r="V69" s="27">
        <f t="shared" si="13"/>
        <v>0</v>
      </c>
      <c r="W69" s="27">
        <f t="shared" si="40"/>
        <v>-1845402.9481409241</v>
      </c>
      <c r="X69" s="27">
        <f t="shared" si="33"/>
        <v>-1937673.0955479704</v>
      </c>
      <c r="Y69" s="27">
        <f t="shared" si="15"/>
        <v>-2171318.4405603735</v>
      </c>
      <c r="Z69" s="27">
        <f t="shared" si="35"/>
        <v>116822.67250620143</v>
      </c>
      <c r="AA69" s="27">
        <f t="shared" si="36"/>
        <v>0.3</v>
      </c>
      <c r="AB69" s="27">
        <f t="shared" si="37"/>
        <v>116822.97250620143</v>
      </c>
    </row>
    <row r="70" spans="6:28" x14ac:dyDescent="0.3">
      <c r="F70">
        <v>43</v>
      </c>
      <c r="G70">
        <f t="shared" si="16"/>
        <v>88</v>
      </c>
      <c r="I70" s="27">
        <f t="shared" si="27"/>
        <v>0</v>
      </c>
      <c r="J70" s="27">
        <f t="shared" si="28"/>
        <v>0</v>
      </c>
      <c r="K70" s="27">
        <f t="shared" si="29"/>
        <v>0</v>
      </c>
      <c r="L70" s="27">
        <f t="shared" si="30"/>
        <v>0</v>
      </c>
      <c r="M70" s="27">
        <f t="shared" si="9"/>
        <v>0</v>
      </c>
      <c r="N70" s="27">
        <f t="shared" si="10"/>
        <v>0</v>
      </c>
      <c r="O70">
        <f t="shared" si="34"/>
        <v>0.3</v>
      </c>
      <c r="P70" s="27">
        <f t="shared" si="11"/>
        <v>0</v>
      </c>
      <c r="Q70" s="27">
        <f t="shared" si="19"/>
        <v>116822.67250620143</v>
      </c>
      <c r="R70" s="28">
        <f t="shared" si="31"/>
        <v>119159.12595632546</v>
      </c>
      <c r="S70" s="27">
        <f t="shared" si="38"/>
        <v>-119159.12595632546</v>
      </c>
      <c r="T70" s="28">
        <f t="shared" si="39"/>
        <v>-2171318.4405603735</v>
      </c>
      <c r="U70" s="27">
        <f t="shared" si="32"/>
        <v>0</v>
      </c>
      <c r="V70" s="27">
        <f t="shared" si="13"/>
        <v>0</v>
      </c>
      <c r="W70" s="27">
        <f t="shared" si="40"/>
        <v>-2171318.4405603735</v>
      </c>
      <c r="X70" s="27">
        <f t="shared" si="33"/>
        <v>-2279884.3625883921</v>
      </c>
      <c r="Y70" s="27">
        <f t="shared" si="15"/>
        <v>-2518202.6145010432</v>
      </c>
      <c r="Z70" s="27">
        <f t="shared" si="35"/>
        <v>119159.12595632546</v>
      </c>
      <c r="AA70" s="27">
        <f t="shared" si="36"/>
        <v>0.3</v>
      </c>
      <c r="AB70" s="27">
        <f t="shared" si="37"/>
        <v>119159.42595632546</v>
      </c>
    </row>
    <row r="71" spans="6:28" x14ac:dyDescent="0.3">
      <c r="F71">
        <v>44</v>
      </c>
      <c r="G71">
        <f t="shared" si="16"/>
        <v>89</v>
      </c>
      <c r="I71" s="27">
        <f t="shared" si="27"/>
        <v>0</v>
      </c>
      <c r="J71" s="27">
        <f t="shared" si="28"/>
        <v>0</v>
      </c>
      <c r="K71" s="27">
        <f t="shared" si="29"/>
        <v>0</v>
      </c>
      <c r="L71" s="27">
        <f t="shared" si="30"/>
        <v>0</v>
      </c>
      <c r="M71" s="27">
        <f t="shared" si="9"/>
        <v>0</v>
      </c>
      <c r="N71" s="27">
        <f t="shared" si="10"/>
        <v>0</v>
      </c>
      <c r="O71">
        <f t="shared" si="34"/>
        <v>0.3</v>
      </c>
      <c r="P71" s="27">
        <f t="shared" si="11"/>
        <v>0</v>
      </c>
      <c r="Q71" s="27">
        <f t="shared" si="19"/>
        <v>119159.12595632546</v>
      </c>
      <c r="R71" s="28">
        <f t="shared" si="31"/>
        <v>121542.30847545197</v>
      </c>
      <c r="S71" s="27">
        <f t="shared" si="38"/>
        <v>-121542.30847545197</v>
      </c>
      <c r="T71" s="28">
        <f t="shared" si="39"/>
        <v>-2518202.6145010432</v>
      </c>
      <c r="U71" s="27">
        <f t="shared" si="32"/>
        <v>0</v>
      </c>
      <c r="V71" s="27">
        <f t="shared" si="13"/>
        <v>0</v>
      </c>
      <c r="W71" s="27">
        <f t="shared" si="40"/>
        <v>-2518202.6145010432</v>
      </c>
      <c r="X71" s="27">
        <f t="shared" si="33"/>
        <v>-2644112.7452260954</v>
      </c>
      <c r="Y71" s="27">
        <f t="shared" si="15"/>
        <v>-2887197.3621769994</v>
      </c>
      <c r="Z71" s="27">
        <f t="shared" si="35"/>
        <v>121542.30847545197</v>
      </c>
      <c r="AA71" s="27">
        <f t="shared" si="36"/>
        <v>0.3</v>
      </c>
      <c r="AB71" s="27">
        <f t="shared" si="37"/>
        <v>121542.60847545197</v>
      </c>
    </row>
    <row r="72" spans="6:28" x14ac:dyDescent="0.3">
      <c r="F72">
        <v>45</v>
      </c>
      <c r="G72">
        <f t="shared" si="16"/>
        <v>90</v>
      </c>
      <c r="I72" s="27">
        <f t="shared" si="27"/>
        <v>0</v>
      </c>
      <c r="J72" s="27">
        <f t="shared" si="28"/>
        <v>0</v>
      </c>
      <c r="K72" s="27">
        <f t="shared" si="29"/>
        <v>0</v>
      </c>
      <c r="L72" s="27">
        <f t="shared" si="30"/>
        <v>0</v>
      </c>
      <c r="M72" s="27">
        <f t="shared" si="9"/>
        <v>0</v>
      </c>
      <c r="N72" s="27">
        <f t="shared" si="10"/>
        <v>0</v>
      </c>
      <c r="O72">
        <f t="shared" si="34"/>
        <v>0.3</v>
      </c>
      <c r="P72" s="27">
        <f t="shared" si="11"/>
        <v>0</v>
      </c>
      <c r="Q72" s="27">
        <f t="shared" si="19"/>
        <v>121542.30847545197</v>
      </c>
      <c r="R72" s="28">
        <f t="shared" si="31"/>
        <v>123973.154644961</v>
      </c>
      <c r="S72" s="27">
        <f t="shared" si="38"/>
        <v>-123973.154644961</v>
      </c>
      <c r="T72" s="28">
        <f t="shared" si="39"/>
        <v>-2887197.3621769994</v>
      </c>
      <c r="U72" s="27">
        <f t="shared" si="32"/>
        <v>0</v>
      </c>
      <c r="V72" s="27">
        <f t="shared" si="13"/>
        <v>0</v>
      </c>
      <c r="W72" s="27">
        <f t="shared" si="40"/>
        <v>-2887197.3621769994</v>
      </c>
      <c r="X72" s="27">
        <f t="shared" si="33"/>
        <v>-3031557.2302858494</v>
      </c>
      <c r="Y72" s="27">
        <f t="shared" si="15"/>
        <v>-3279503.5395757714</v>
      </c>
      <c r="Z72" s="27">
        <f t="shared" si="35"/>
        <v>123973.154644961</v>
      </c>
      <c r="AA72" s="27">
        <f t="shared" si="36"/>
        <v>0.3</v>
      </c>
      <c r="AB72" s="27">
        <f t="shared" si="37"/>
        <v>123973.45464496101</v>
      </c>
    </row>
    <row r="73" spans="6:28" x14ac:dyDescent="0.3">
      <c r="F73">
        <v>46</v>
      </c>
      <c r="G73">
        <f t="shared" si="16"/>
        <v>91</v>
      </c>
      <c r="I73" s="27">
        <f t="shared" si="27"/>
        <v>0</v>
      </c>
      <c r="J73" s="27">
        <f t="shared" si="28"/>
        <v>0</v>
      </c>
      <c r="K73" s="27">
        <f t="shared" si="29"/>
        <v>0</v>
      </c>
      <c r="L73" s="27">
        <f t="shared" si="30"/>
        <v>0</v>
      </c>
      <c r="M73" s="27">
        <f t="shared" si="9"/>
        <v>0</v>
      </c>
      <c r="N73" s="27">
        <f t="shared" si="10"/>
        <v>0</v>
      </c>
      <c r="O73">
        <f t="shared" si="34"/>
        <v>0.3</v>
      </c>
      <c r="P73" s="27">
        <f t="shared" si="11"/>
        <v>0</v>
      </c>
      <c r="Q73" s="27">
        <f t="shared" si="19"/>
        <v>123973.154644961</v>
      </c>
      <c r="R73" s="28">
        <f t="shared" si="31"/>
        <v>126452.61773786023</v>
      </c>
      <c r="S73" s="27">
        <f t="shared" si="38"/>
        <v>-126452.61773786023</v>
      </c>
      <c r="T73" s="28">
        <f t="shared" si="39"/>
        <v>-3279503.5395757714</v>
      </c>
      <c r="U73" s="27">
        <f t="shared" si="32"/>
        <v>0</v>
      </c>
      <c r="V73" s="27">
        <f t="shared" si="13"/>
        <v>0</v>
      </c>
      <c r="W73" s="27">
        <f t="shared" si="40"/>
        <v>-3279503.5395757714</v>
      </c>
      <c r="X73" s="27">
        <f t="shared" si="33"/>
        <v>-3443478.7165545602</v>
      </c>
      <c r="Y73" s="27">
        <f t="shared" si="15"/>
        <v>-3696383.9520302806</v>
      </c>
      <c r="Z73" s="27">
        <f t="shared" si="35"/>
        <v>126452.61773786023</v>
      </c>
      <c r="AA73" s="27">
        <f t="shared" si="36"/>
        <v>0.3</v>
      </c>
      <c r="AB73" s="27">
        <f t="shared" si="37"/>
        <v>126452.91773786023</v>
      </c>
    </row>
    <row r="74" spans="6:28" x14ac:dyDescent="0.3">
      <c r="F74">
        <v>47</v>
      </c>
      <c r="G74">
        <f t="shared" si="16"/>
        <v>92</v>
      </c>
      <c r="I74" s="27">
        <f t="shared" si="27"/>
        <v>0</v>
      </c>
      <c r="J74" s="27">
        <f t="shared" si="28"/>
        <v>0</v>
      </c>
      <c r="K74" s="27">
        <f t="shared" si="29"/>
        <v>0</v>
      </c>
      <c r="L74" s="27">
        <f t="shared" si="30"/>
        <v>0</v>
      </c>
      <c r="M74" s="27">
        <f t="shared" si="9"/>
        <v>0</v>
      </c>
      <c r="N74" s="27">
        <f t="shared" si="10"/>
        <v>0</v>
      </c>
      <c r="O74">
        <f t="shared" si="34"/>
        <v>0.3</v>
      </c>
      <c r="P74" s="27">
        <f t="shared" si="11"/>
        <v>0</v>
      </c>
      <c r="Q74" s="27">
        <f t="shared" si="19"/>
        <v>126452.61773786023</v>
      </c>
      <c r="R74" s="28">
        <f t="shared" si="31"/>
        <v>128981.67009261744</v>
      </c>
      <c r="S74" s="27">
        <f t="shared" si="38"/>
        <v>-128981.67009261744</v>
      </c>
      <c r="T74" s="28">
        <f t="shared" si="39"/>
        <v>-3696383.9520302806</v>
      </c>
      <c r="U74" s="27">
        <f t="shared" si="32"/>
        <v>0</v>
      </c>
      <c r="V74" s="27">
        <f t="shared" si="13"/>
        <v>0</v>
      </c>
      <c r="W74" s="27">
        <f t="shared" si="40"/>
        <v>-3696383.9520302806</v>
      </c>
      <c r="X74" s="27">
        <f t="shared" si="33"/>
        <v>-3881203.149631795</v>
      </c>
      <c r="Y74" s="27">
        <f t="shared" si="15"/>
        <v>-4139166.4898170298</v>
      </c>
      <c r="Z74" s="27">
        <f t="shared" si="35"/>
        <v>128981.67009261744</v>
      </c>
      <c r="AA74" s="27">
        <f t="shared" si="36"/>
        <v>0.3</v>
      </c>
      <c r="AB74" s="27">
        <f t="shared" si="37"/>
        <v>128981.97009261744</v>
      </c>
    </row>
    <row r="75" spans="6:28" x14ac:dyDescent="0.3">
      <c r="F75">
        <v>48</v>
      </c>
      <c r="G75">
        <f t="shared" si="16"/>
        <v>93</v>
      </c>
      <c r="I75" s="27">
        <f t="shared" si="27"/>
        <v>0</v>
      </c>
      <c r="J75" s="27">
        <f t="shared" si="28"/>
        <v>0</v>
      </c>
      <c r="K75" s="27">
        <f t="shared" si="29"/>
        <v>0</v>
      </c>
      <c r="L75" s="27">
        <f t="shared" si="30"/>
        <v>0</v>
      </c>
      <c r="M75" s="27">
        <f t="shared" si="9"/>
        <v>0</v>
      </c>
      <c r="N75" s="27">
        <f t="shared" si="10"/>
        <v>0</v>
      </c>
      <c r="O75">
        <f t="shared" si="34"/>
        <v>0.3</v>
      </c>
      <c r="P75" s="27">
        <f t="shared" si="11"/>
        <v>0</v>
      </c>
      <c r="Q75" s="27">
        <f t="shared" si="19"/>
        <v>128981.67009261744</v>
      </c>
      <c r="R75" s="28">
        <f t="shared" si="31"/>
        <v>131561.30349446979</v>
      </c>
      <c r="S75" s="27">
        <f t="shared" si="38"/>
        <v>-131561.30349446979</v>
      </c>
      <c r="T75" s="28">
        <f t="shared" si="39"/>
        <v>-4139166.4898170298</v>
      </c>
      <c r="U75" s="27">
        <f t="shared" si="32"/>
        <v>0</v>
      </c>
      <c r="V75" s="27">
        <f t="shared" si="13"/>
        <v>0</v>
      </c>
      <c r="W75" s="27">
        <f t="shared" si="40"/>
        <v>-4139166.4898170298</v>
      </c>
      <c r="X75" s="27">
        <f t="shared" si="33"/>
        <v>-4346124.8143078815</v>
      </c>
      <c r="Y75" s="27">
        <f t="shared" si="15"/>
        <v>-4609247.421296821</v>
      </c>
      <c r="Z75" s="27">
        <f t="shared" si="35"/>
        <v>131561.30349446979</v>
      </c>
      <c r="AA75" s="27">
        <f t="shared" si="36"/>
        <v>0.3</v>
      </c>
      <c r="AB75" s="27">
        <f t="shared" si="37"/>
        <v>131561.60349446977</v>
      </c>
    </row>
    <row r="76" spans="6:28" x14ac:dyDescent="0.3">
      <c r="F76">
        <v>49</v>
      </c>
      <c r="G76">
        <f t="shared" si="16"/>
        <v>94</v>
      </c>
      <c r="I76" s="27">
        <f t="shared" si="27"/>
        <v>0</v>
      </c>
      <c r="J76" s="27">
        <f t="shared" si="28"/>
        <v>0</v>
      </c>
      <c r="K76" s="27">
        <f t="shared" si="29"/>
        <v>0</v>
      </c>
      <c r="L76" s="27">
        <f t="shared" si="30"/>
        <v>0</v>
      </c>
      <c r="M76" s="27">
        <f t="shared" si="9"/>
        <v>0</v>
      </c>
      <c r="N76" s="27">
        <f t="shared" si="10"/>
        <v>0</v>
      </c>
      <c r="O76">
        <f t="shared" si="34"/>
        <v>0.3</v>
      </c>
      <c r="P76" s="27">
        <f t="shared" si="11"/>
        <v>0</v>
      </c>
      <c r="Q76" s="27">
        <f t="shared" si="19"/>
        <v>131561.30349446979</v>
      </c>
      <c r="R76" s="28">
        <f t="shared" si="31"/>
        <v>134192.5295643592</v>
      </c>
      <c r="S76" s="27">
        <f t="shared" si="38"/>
        <v>-134192.5295643592</v>
      </c>
      <c r="T76" s="28">
        <f t="shared" si="39"/>
        <v>-4609247.421296821</v>
      </c>
      <c r="U76" s="27">
        <f t="shared" si="32"/>
        <v>0</v>
      </c>
      <c r="V76" s="27">
        <f t="shared" si="13"/>
        <v>0</v>
      </c>
      <c r="W76" s="27">
        <f t="shared" si="40"/>
        <v>-4609247.421296821</v>
      </c>
      <c r="X76" s="27">
        <f t="shared" si="33"/>
        <v>-4839709.7923616618</v>
      </c>
      <c r="Y76" s="27">
        <f t="shared" si="15"/>
        <v>-5108094.8514903802</v>
      </c>
      <c r="Z76" s="27">
        <f t="shared" si="35"/>
        <v>134192.5295643592</v>
      </c>
      <c r="AA76" s="27">
        <f t="shared" si="36"/>
        <v>0.3</v>
      </c>
      <c r="AB76" s="27">
        <f t="shared" si="37"/>
        <v>134192.82956435918</v>
      </c>
    </row>
    <row r="77" spans="6:28" x14ac:dyDescent="0.3">
      <c r="F77">
        <v>50</v>
      </c>
      <c r="G77">
        <f t="shared" si="16"/>
        <v>95</v>
      </c>
      <c r="I77" s="27">
        <f t="shared" si="27"/>
        <v>0</v>
      </c>
      <c r="J77" s="27">
        <f t="shared" si="28"/>
        <v>0</v>
      </c>
      <c r="K77" s="27">
        <f t="shared" si="29"/>
        <v>0</v>
      </c>
      <c r="L77" s="27">
        <f t="shared" si="30"/>
        <v>0</v>
      </c>
      <c r="M77" s="27">
        <f t="shared" si="9"/>
        <v>0</v>
      </c>
      <c r="N77" s="27">
        <f t="shared" si="10"/>
        <v>0</v>
      </c>
      <c r="O77">
        <f t="shared" si="34"/>
        <v>0.3</v>
      </c>
      <c r="P77" s="27">
        <f t="shared" si="11"/>
        <v>0</v>
      </c>
      <c r="Q77" s="27">
        <f t="shared" si="19"/>
        <v>134192.5295643592</v>
      </c>
      <c r="R77" s="28">
        <f t="shared" si="31"/>
        <v>136876.38015564639</v>
      </c>
      <c r="S77" s="27">
        <f t="shared" si="38"/>
        <v>-136876.38015564639</v>
      </c>
      <c r="T77" s="28">
        <f t="shared" si="39"/>
        <v>-5108094.8514903802</v>
      </c>
      <c r="U77" s="27">
        <f t="shared" si="32"/>
        <v>0</v>
      </c>
      <c r="V77" s="27">
        <f t="shared" si="13"/>
        <v>0</v>
      </c>
      <c r="W77" s="27">
        <f t="shared" si="40"/>
        <v>-5108094.8514903802</v>
      </c>
      <c r="X77" s="27">
        <f t="shared" si="33"/>
        <v>-5363499.5940648997</v>
      </c>
      <c r="Y77" s="27">
        <f t="shared" si="15"/>
        <v>-5637252.3543761922</v>
      </c>
      <c r="Z77" s="27">
        <f t="shared" si="35"/>
        <v>136876.38015564639</v>
      </c>
      <c r="AA77" s="27">
        <f t="shared" si="36"/>
        <v>0.3</v>
      </c>
      <c r="AB77" s="27">
        <f t="shared" si="37"/>
        <v>136876.68015564638</v>
      </c>
    </row>
    <row r="78" spans="6:28" x14ac:dyDescent="0.3">
      <c r="F78">
        <v>51</v>
      </c>
      <c r="G78">
        <f t="shared" si="16"/>
        <v>96</v>
      </c>
      <c r="I78" s="27">
        <f t="shared" si="27"/>
        <v>0</v>
      </c>
      <c r="J78" s="27">
        <f t="shared" si="28"/>
        <v>0</v>
      </c>
      <c r="K78" s="27">
        <f t="shared" si="29"/>
        <v>0</v>
      </c>
      <c r="L78" s="27">
        <f t="shared" si="30"/>
        <v>0</v>
      </c>
      <c r="M78" s="27">
        <f t="shared" si="9"/>
        <v>0</v>
      </c>
      <c r="N78" s="27">
        <f t="shared" si="10"/>
        <v>0</v>
      </c>
      <c r="O78">
        <f t="shared" si="34"/>
        <v>0.3</v>
      </c>
      <c r="P78" s="27">
        <f t="shared" si="11"/>
        <v>0</v>
      </c>
      <c r="Q78" s="27">
        <f t="shared" si="19"/>
        <v>136876.38015564639</v>
      </c>
      <c r="R78" s="28">
        <f t="shared" si="31"/>
        <v>139613.90775875931</v>
      </c>
      <c r="S78" s="27">
        <f t="shared" si="38"/>
        <v>-139613.90775875931</v>
      </c>
      <c r="T78" s="28">
        <f t="shared" si="39"/>
        <v>-5637252.3543761922</v>
      </c>
      <c r="U78" s="27">
        <f t="shared" si="32"/>
        <v>0</v>
      </c>
      <c r="V78" s="27">
        <f t="shared" si="13"/>
        <v>0</v>
      </c>
      <c r="W78" s="27">
        <f t="shared" si="40"/>
        <v>-5637252.3543761922</v>
      </c>
      <c r="X78" s="27">
        <f t="shared" si="33"/>
        <v>-5919114.9720950024</v>
      </c>
      <c r="Y78" s="27">
        <f t="shared" si="15"/>
        <v>-6198342.7876125211</v>
      </c>
      <c r="Z78" s="27">
        <f t="shared" si="35"/>
        <v>139613.90775875931</v>
      </c>
      <c r="AA78" s="27">
        <f t="shared" si="36"/>
        <v>0.3</v>
      </c>
      <c r="AB78" s="27">
        <f t="shared" si="37"/>
        <v>139614.20775875929</v>
      </c>
    </row>
    <row r="79" spans="6:28" x14ac:dyDescent="0.3">
      <c r="F79">
        <v>52</v>
      </c>
      <c r="G79">
        <f t="shared" si="16"/>
        <v>97</v>
      </c>
      <c r="I79" s="27">
        <f t="shared" si="27"/>
        <v>0</v>
      </c>
      <c r="J79" s="27">
        <f t="shared" si="28"/>
        <v>0</v>
      </c>
      <c r="K79" s="27">
        <f t="shared" si="29"/>
        <v>0</v>
      </c>
      <c r="L79" s="27">
        <f t="shared" si="30"/>
        <v>0</v>
      </c>
      <c r="M79" s="27">
        <f t="shared" si="9"/>
        <v>0</v>
      </c>
      <c r="N79" s="27">
        <f t="shared" si="10"/>
        <v>0</v>
      </c>
      <c r="O79">
        <f t="shared" si="34"/>
        <v>0.3</v>
      </c>
      <c r="P79" s="27">
        <f t="shared" si="11"/>
        <v>0</v>
      </c>
      <c r="Q79" s="27">
        <f t="shared" si="19"/>
        <v>139613.90775875931</v>
      </c>
      <c r="R79" s="28">
        <f t="shared" si="31"/>
        <v>142406.18591393449</v>
      </c>
      <c r="S79" s="27">
        <f t="shared" si="38"/>
        <v>-142406.18591393449</v>
      </c>
      <c r="T79" s="28">
        <f t="shared" si="39"/>
        <v>-6198342.7876125211</v>
      </c>
      <c r="U79" s="27">
        <f t="shared" si="32"/>
        <v>0</v>
      </c>
      <c r="V79" s="27">
        <f t="shared" si="13"/>
        <v>0</v>
      </c>
      <c r="W79" s="27">
        <f t="shared" si="40"/>
        <v>-6198342.7876125211</v>
      </c>
      <c r="X79" s="27">
        <f t="shared" si="33"/>
        <v>-6508259.9269931475</v>
      </c>
      <c r="Y79" s="27">
        <f t="shared" si="15"/>
        <v>-6793072.2988210162</v>
      </c>
      <c r="Z79" s="27">
        <f t="shared" si="35"/>
        <v>142406.18591393449</v>
      </c>
      <c r="AA79" s="27">
        <f t="shared" si="36"/>
        <v>0.3</v>
      </c>
      <c r="AB79" s="27">
        <f t="shared" si="37"/>
        <v>142406.48591393448</v>
      </c>
    </row>
    <row r="80" spans="6:28" x14ac:dyDescent="0.3">
      <c r="F80">
        <v>53</v>
      </c>
      <c r="G80">
        <f t="shared" si="16"/>
        <v>98</v>
      </c>
      <c r="I80" s="27">
        <f t="shared" si="27"/>
        <v>0</v>
      </c>
      <c r="J80" s="27">
        <f t="shared" si="28"/>
        <v>0</v>
      </c>
      <c r="K80" s="27">
        <f t="shared" si="29"/>
        <v>0</v>
      </c>
      <c r="L80" s="27">
        <f t="shared" si="30"/>
        <v>0</v>
      </c>
      <c r="M80" s="27">
        <f t="shared" si="9"/>
        <v>0</v>
      </c>
      <c r="N80" s="27">
        <f t="shared" si="10"/>
        <v>0</v>
      </c>
      <c r="O80">
        <f t="shared" si="34"/>
        <v>0.3</v>
      </c>
      <c r="P80" s="27">
        <f t="shared" si="11"/>
        <v>0</v>
      </c>
      <c r="Q80" s="27">
        <f t="shared" si="19"/>
        <v>142406.18591393449</v>
      </c>
      <c r="R80" s="28">
        <f t="shared" si="31"/>
        <v>145254.30963221318</v>
      </c>
      <c r="S80" s="27">
        <f t="shared" si="38"/>
        <v>-145254.30963221318</v>
      </c>
      <c r="T80" s="28">
        <f t="shared" si="39"/>
        <v>-6793072.2988210162</v>
      </c>
      <c r="U80" s="27">
        <f t="shared" si="32"/>
        <v>0</v>
      </c>
      <c r="V80" s="27">
        <f t="shared" si="13"/>
        <v>0</v>
      </c>
      <c r="W80" s="27">
        <f t="shared" si="40"/>
        <v>-6793072.2988210162</v>
      </c>
      <c r="X80" s="27">
        <f t="shared" si="33"/>
        <v>-7132725.9137620674</v>
      </c>
      <c r="Y80" s="27">
        <f t="shared" si="15"/>
        <v>-7423234.5330264941</v>
      </c>
      <c r="Z80" s="27">
        <f t="shared" si="35"/>
        <v>145254.30963221318</v>
      </c>
      <c r="AA80" s="27">
        <f t="shared" si="36"/>
        <v>0.3</v>
      </c>
      <c r="AB80" s="27">
        <f t="shared" si="37"/>
        <v>145254.60963221316</v>
      </c>
    </row>
    <row r="81" spans="6:28" x14ac:dyDescent="0.3">
      <c r="F81">
        <v>54</v>
      </c>
      <c r="G81">
        <f t="shared" si="16"/>
        <v>99</v>
      </c>
      <c r="I81" s="27">
        <f t="shared" si="27"/>
        <v>0</v>
      </c>
      <c r="J81" s="27">
        <f t="shared" si="28"/>
        <v>0</v>
      </c>
      <c r="K81" s="27">
        <f t="shared" si="29"/>
        <v>0</v>
      </c>
      <c r="L81" s="27">
        <f t="shared" si="30"/>
        <v>0</v>
      </c>
      <c r="M81" s="27">
        <f t="shared" si="9"/>
        <v>0</v>
      </c>
      <c r="N81" s="27">
        <f t="shared" si="10"/>
        <v>0</v>
      </c>
      <c r="O81">
        <f t="shared" si="34"/>
        <v>0.3</v>
      </c>
      <c r="P81" s="27">
        <f t="shared" si="11"/>
        <v>0</v>
      </c>
      <c r="Q81" s="27">
        <f t="shared" si="19"/>
        <v>145254.30963221318</v>
      </c>
      <c r="R81" s="28">
        <f t="shared" si="31"/>
        <v>148159.39582485743</v>
      </c>
      <c r="S81" s="27">
        <f t="shared" si="38"/>
        <v>-148159.39582485743</v>
      </c>
      <c r="T81" s="28">
        <f t="shared" si="39"/>
        <v>-7423234.5330264941</v>
      </c>
      <c r="U81" s="27">
        <f t="shared" si="32"/>
        <v>0</v>
      </c>
      <c r="V81" s="27">
        <f t="shared" si="13"/>
        <v>0</v>
      </c>
      <c r="W81" s="27">
        <f t="shared" si="40"/>
        <v>-7423234.5330264941</v>
      </c>
      <c r="X81" s="27">
        <f t="shared" si="33"/>
        <v>-7794396.259677819</v>
      </c>
      <c r="Y81" s="27">
        <f t="shared" si="15"/>
        <v>-8090715.051327534</v>
      </c>
      <c r="Z81" s="27">
        <f t="shared" si="35"/>
        <v>148159.39582485743</v>
      </c>
      <c r="AA81" s="27">
        <f t="shared" si="36"/>
        <v>0.3</v>
      </c>
      <c r="AB81" s="27">
        <f t="shared" si="37"/>
        <v>148159.69582485742</v>
      </c>
    </row>
    <row r="82" spans="6:28" x14ac:dyDescent="0.3">
      <c r="F82">
        <v>55</v>
      </c>
      <c r="G82">
        <f t="shared" si="16"/>
        <v>100</v>
      </c>
      <c r="I82" s="27">
        <f t="shared" si="27"/>
        <v>0</v>
      </c>
      <c r="J82" s="27">
        <f t="shared" si="28"/>
        <v>0</v>
      </c>
      <c r="K82" s="27">
        <f t="shared" si="29"/>
        <v>0</v>
      </c>
      <c r="L82" s="27">
        <f t="shared" si="30"/>
        <v>0</v>
      </c>
      <c r="M82" s="27">
        <f t="shared" si="9"/>
        <v>0</v>
      </c>
      <c r="N82" s="27">
        <f t="shared" si="10"/>
        <v>0</v>
      </c>
      <c r="O82">
        <f t="shared" si="34"/>
        <v>0.3</v>
      </c>
      <c r="P82" s="27">
        <f t="shared" si="11"/>
        <v>0</v>
      </c>
      <c r="Q82" s="27">
        <f t="shared" si="19"/>
        <v>148159.39582485743</v>
      </c>
      <c r="R82" s="28">
        <f t="shared" si="31"/>
        <v>151122.58374135458</v>
      </c>
      <c r="S82" s="27">
        <f t="shared" si="38"/>
        <v>-151122.58374135458</v>
      </c>
      <c r="T82" s="28">
        <f t="shared" si="39"/>
        <v>-8090715.051327534</v>
      </c>
      <c r="U82" s="27">
        <f t="shared" si="32"/>
        <v>0</v>
      </c>
      <c r="V82" s="27">
        <f t="shared" si="13"/>
        <v>0</v>
      </c>
      <c r="W82" s="27">
        <f t="shared" si="40"/>
        <v>-8090715.051327534</v>
      </c>
      <c r="X82" s="27">
        <f t="shared" si="33"/>
        <v>-8495250.8038939107</v>
      </c>
      <c r="Y82" s="27">
        <f t="shared" si="15"/>
        <v>-8797495.9713766202</v>
      </c>
      <c r="Z82" s="27">
        <f t="shared" si="35"/>
        <v>151122.58374135458</v>
      </c>
      <c r="AA82" s="27">
        <f t="shared" si="36"/>
        <v>0.3</v>
      </c>
      <c r="AB82" s="27">
        <f t="shared" si="37"/>
        <v>151122.88374135457</v>
      </c>
    </row>
    <row r="83" spans="6:28" x14ac:dyDescent="0.3">
      <c r="F83">
        <v>56</v>
      </c>
      <c r="G83">
        <f t="shared" si="16"/>
        <v>101</v>
      </c>
      <c r="I83" s="27">
        <f t="shared" si="27"/>
        <v>0</v>
      </c>
      <c r="J83" s="27">
        <f t="shared" si="28"/>
        <v>0</v>
      </c>
      <c r="K83" s="27">
        <f t="shared" si="29"/>
        <v>0</v>
      </c>
      <c r="L83" s="27">
        <f t="shared" si="30"/>
        <v>0</v>
      </c>
      <c r="M83" s="27">
        <f t="shared" si="9"/>
        <v>0</v>
      </c>
      <c r="N83" s="27">
        <f t="shared" si="10"/>
        <v>0</v>
      </c>
      <c r="O83">
        <f t="shared" si="34"/>
        <v>0.3</v>
      </c>
      <c r="P83" s="27">
        <f t="shared" si="11"/>
        <v>0</v>
      </c>
      <c r="Q83" s="27">
        <f t="shared" si="19"/>
        <v>151122.58374135458</v>
      </c>
      <c r="R83" s="28">
        <f t="shared" si="31"/>
        <v>154145.03541618166</v>
      </c>
      <c r="S83" s="27">
        <f t="shared" si="38"/>
        <v>-154145.03541618166</v>
      </c>
      <c r="T83" s="28">
        <f t="shared" si="39"/>
        <v>-8797495.9713766202</v>
      </c>
      <c r="U83" s="27">
        <f t="shared" si="32"/>
        <v>0</v>
      </c>
      <c r="V83" s="27">
        <f t="shared" si="13"/>
        <v>0</v>
      </c>
      <c r="W83" s="27">
        <f t="shared" si="40"/>
        <v>-8797495.9713766202</v>
      </c>
      <c r="X83" s="27">
        <f t="shared" si="33"/>
        <v>-9237370.769945452</v>
      </c>
      <c r="Y83" s="27">
        <f t="shared" si="15"/>
        <v>-9545660.8407778144</v>
      </c>
      <c r="Z83" s="27">
        <f t="shared" si="35"/>
        <v>154145.03541618166</v>
      </c>
      <c r="AA83" s="27">
        <f t="shared" si="36"/>
        <v>0.3</v>
      </c>
      <c r="AB83" s="27">
        <f t="shared" si="37"/>
        <v>154145.33541618165</v>
      </c>
    </row>
    <row r="84" spans="6:28" x14ac:dyDescent="0.3">
      <c r="F84">
        <v>57</v>
      </c>
      <c r="G84">
        <f t="shared" si="16"/>
        <v>102</v>
      </c>
      <c r="I84" s="27">
        <f t="shared" si="27"/>
        <v>0</v>
      </c>
      <c r="J84" s="27">
        <f t="shared" si="28"/>
        <v>0</v>
      </c>
      <c r="K84" s="27">
        <f t="shared" si="29"/>
        <v>0</v>
      </c>
      <c r="L84" s="27">
        <f t="shared" si="30"/>
        <v>0</v>
      </c>
      <c r="M84" s="27">
        <f t="shared" si="9"/>
        <v>0</v>
      </c>
      <c r="N84" s="27">
        <f t="shared" si="10"/>
        <v>0</v>
      </c>
      <c r="O84">
        <f t="shared" si="34"/>
        <v>0.3</v>
      </c>
      <c r="P84" s="27">
        <f t="shared" si="11"/>
        <v>0</v>
      </c>
      <c r="Q84" s="27">
        <f t="shared" si="19"/>
        <v>154145.03541618166</v>
      </c>
      <c r="R84" s="28">
        <f t="shared" si="31"/>
        <v>157227.9361245053</v>
      </c>
      <c r="S84" s="27">
        <f t="shared" si="38"/>
        <v>-157227.9361245053</v>
      </c>
      <c r="T84" s="28">
        <f t="shared" si="39"/>
        <v>-9545660.8407778144</v>
      </c>
      <c r="U84" s="27">
        <f t="shared" si="32"/>
        <v>0</v>
      </c>
      <c r="V84" s="27">
        <f t="shared" si="13"/>
        <v>0</v>
      </c>
      <c r="W84" s="27">
        <f t="shared" si="40"/>
        <v>-9545660.8407778144</v>
      </c>
      <c r="X84" s="27">
        <f t="shared" si="33"/>
        <v>-10022943.882816706</v>
      </c>
      <c r="Y84" s="27">
        <f t="shared" si="15"/>
        <v>-10337399.755065717</v>
      </c>
      <c r="Z84" s="27">
        <f t="shared" si="35"/>
        <v>157227.9361245053</v>
      </c>
      <c r="AA84" s="27">
        <f t="shared" si="36"/>
        <v>0.3</v>
      </c>
      <c r="AB84" s="27">
        <f t="shared" si="37"/>
        <v>157228.23612450529</v>
      </c>
    </row>
    <row r="85" spans="6:28" x14ac:dyDescent="0.3">
      <c r="F85">
        <v>58</v>
      </c>
      <c r="G85">
        <f t="shared" si="16"/>
        <v>103</v>
      </c>
      <c r="I85" s="27">
        <f t="shared" si="27"/>
        <v>0</v>
      </c>
      <c r="J85" s="27">
        <f t="shared" si="28"/>
        <v>0</v>
      </c>
      <c r="K85" s="27">
        <f t="shared" si="29"/>
        <v>0</v>
      </c>
      <c r="L85" s="27">
        <f t="shared" si="30"/>
        <v>0</v>
      </c>
      <c r="M85" s="27">
        <f t="shared" si="9"/>
        <v>0</v>
      </c>
      <c r="N85" s="27">
        <f t="shared" si="10"/>
        <v>0</v>
      </c>
      <c r="O85">
        <f t="shared" si="34"/>
        <v>0.3</v>
      </c>
      <c r="P85" s="27">
        <f t="shared" si="11"/>
        <v>0</v>
      </c>
      <c r="Q85" s="27">
        <f t="shared" si="19"/>
        <v>157227.9361245053</v>
      </c>
      <c r="R85" s="28">
        <f t="shared" si="31"/>
        <v>160372.4948469954</v>
      </c>
      <c r="S85" s="27">
        <f t="shared" si="38"/>
        <v>-160372.4948469954</v>
      </c>
      <c r="T85" s="28">
        <f t="shared" si="39"/>
        <v>-10337399.755065717</v>
      </c>
      <c r="U85" s="27">
        <f t="shared" si="32"/>
        <v>0</v>
      </c>
      <c r="V85" s="27">
        <f t="shared" si="13"/>
        <v>0</v>
      </c>
      <c r="W85" s="27">
        <f t="shared" si="40"/>
        <v>-10337399.755065717</v>
      </c>
      <c r="X85" s="27">
        <f t="shared" si="33"/>
        <v>-10854269.742819004</v>
      </c>
      <c r="Y85" s="27">
        <f t="shared" si="15"/>
        <v>-11175014.732512994</v>
      </c>
      <c r="Z85" s="27">
        <f t="shared" si="35"/>
        <v>160372.4948469954</v>
      </c>
      <c r="AA85" s="27">
        <f t="shared" si="36"/>
        <v>0.3</v>
      </c>
      <c r="AB85" s="27">
        <f t="shared" si="37"/>
        <v>160372.79484699538</v>
      </c>
    </row>
    <row r="86" spans="6:28" x14ac:dyDescent="0.3">
      <c r="F86">
        <v>59</v>
      </c>
      <c r="G86">
        <f t="shared" si="16"/>
        <v>104</v>
      </c>
      <c r="I86" s="27">
        <f t="shared" si="27"/>
        <v>0</v>
      </c>
      <c r="J86" s="27">
        <f t="shared" si="28"/>
        <v>0</v>
      </c>
      <c r="K86" s="27">
        <f t="shared" si="29"/>
        <v>0</v>
      </c>
      <c r="L86" s="27">
        <f t="shared" si="30"/>
        <v>0</v>
      </c>
      <c r="M86" s="27">
        <f t="shared" si="9"/>
        <v>0</v>
      </c>
      <c r="N86" s="27">
        <f t="shared" si="10"/>
        <v>0</v>
      </c>
      <c r="O86">
        <f t="shared" si="34"/>
        <v>0.3</v>
      </c>
      <c r="P86" s="27">
        <f t="shared" si="11"/>
        <v>0</v>
      </c>
      <c r="Q86" s="27">
        <f t="shared" si="19"/>
        <v>160372.4948469954</v>
      </c>
      <c r="R86" s="28">
        <f t="shared" si="31"/>
        <v>163579.94474393531</v>
      </c>
      <c r="S86" s="27">
        <f t="shared" si="38"/>
        <v>-163579.94474393531</v>
      </c>
      <c r="T86" s="28">
        <f t="shared" si="39"/>
        <v>-11175014.732512994</v>
      </c>
      <c r="U86" s="27">
        <f t="shared" si="32"/>
        <v>0</v>
      </c>
      <c r="V86" s="27">
        <f t="shared" si="13"/>
        <v>0</v>
      </c>
      <c r="W86" s="27">
        <f t="shared" si="40"/>
        <v>-11175014.732512994</v>
      </c>
      <c r="X86" s="27">
        <f t="shared" si="33"/>
        <v>-11733765.469138645</v>
      </c>
      <c r="Y86" s="27">
        <f t="shared" si="15"/>
        <v>-12060925.358626515</v>
      </c>
      <c r="Z86" s="27">
        <f t="shared" si="35"/>
        <v>163579.94474393531</v>
      </c>
      <c r="AA86" s="27">
        <f t="shared" si="36"/>
        <v>0.3</v>
      </c>
      <c r="AB86" s="27">
        <f t="shared" si="37"/>
        <v>163580.2447439353</v>
      </c>
    </row>
    <row r="87" spans="6:28" x14ac:dyDescent="0.3">
      <c r="F87">
        <v>60</v>
      </c>
      <c r="G87">
        <f t="shared" si="16"/>
        <v>105</v>
      </c>
      <c r="I87" s="27">
        <f t="shared" ref="I87:I113" si="41">IF(G87&lt;$B$12,I86*(1+$B$6),0)</f>
        <v>0</v>
      </c>
      <c r="J87" s="27">
        <f t="shared" ref="J87:J113" si="42">$B$4*I87</f>
        <v>0</v>
      </c>
      <c r="K87" s="27">
        <f t="shared" ref="K87:K113" si="43">IF(G87&lt;$B$12,$B$7,0)</f>
        <v>0</v>
      </c>
      <c r="L87" s="27">
        <f t="shared" ref="L87:L113" si="44">I87+J87+K87</f>
        <v>0</v>
      </c>
      <c r="M87" s="27">
        <f t="shared" si="9"/>
        <v>0</v>
      </c>
      <c r="N87" s="27">
        <f t="shared" si="10"/>
        <v>0</v>
      </c>
      <c r="O87">
        <f t="shared" si="34"/>
        <v>0.3</v>
      </c>
      <c r="P87" s="27">
        <f t="shared" si="11"/>
        <v>0</v>
      </c>
      <c r="Q87" s="27">
        <f t="shared" si="19"/>
        <v>163579.94474393531</v>
      </c>
      <c r="R87" s="28">
        <f t="shared" ref="R87:R113" si="45">(1+$B$17)*Q87</f>
        <v>166851.54363881401</v>
      </c>
      <c r="S87" s="27">
        <f t="shared" ref="S87:S113" si="46">P87-R87</f>
        <v>-166851.54363881401</v>
      </c>
      <c r="T87" s="28">
        <f t="shared" ref="T87:T113" si="47">Y86</f>
        <v>-12060925.358626515</v>
      </c>
      <c r="U87" s="27">
        <f t="shared" ref="U87:U113" si="48">$B$3*I87</f>
        <v>0</v>
      </c>
      <c r="V87" s="27">
        <f t="shared" si="13"/>
        <v>0</v>
      </c>
      <c r="W87" s="27">
        <f t="shared" ref="W87:W113" si="49">T87+V87+U87</f>
        <v>-12060925.358626515</v>
      </c>
      <c r="X87" s="27">
        <f t="shared" ref="X87:X113" si="50">(1+IF(G87&lt;$B$12,$B$18,$B$19))*W87</f>
        <v>-12663971.62655784</v>
      </c>
      <c r="Y87" s="27">
        <f t="shared" si="15"/>
        <v>-12997674.713835469</v>
      </c>
      <c r="Z87" s="27">
        <f t="shared" si="35"/>
        <v>166851.54363881401</v>
      </c>
      <c r="AA87" s="27">
        <f t="shared" si="36"/>
        <v>0.3</v>
      </c>
      <c r="AB87" s="27">
        <f t="shared" si="37"/>
        <v>166851.843638814</v>
      </c>
    </row>
    <row r="88" spans="6:28" x14ac:dyDescent="0.3">
      <c r="F88">
        <v>61</v>
      </c>
      <c r="G88">
        <f t="shared" si="16"/>
        <v>106</v>
      </c>
      <c r="I88" s="27">
        <f t="shared" si="41"/>
        <v>0</v>
      </c>
      <c r="J88" s="27">
        <f t="shared" si="42"/>
        <v>0</v>
      </c>
      <c r="K88" s="27">
        <f t="shared" si="43"/>
        <v>0</v>
      </c>
      <c r="L88" s="27">
        <f t="shared" si="44"/>
        <v>0</v>
      </c>
      <c r="M88" s="27">
        <f t="shared" si="9"/>
        <v>0</v>
      </c>
      <c r="N88" s="27">
        <f t="shared" si="10"/>
        <v>0</v>
      </c>
      <c r="O88">
        <f t="shared" si="34"/>
        <v>0.3</v>
      </c>
      <c r="P88" s="27">
        <f t="shared" si="11"/>
        <v>0</v>
      </c>
      <c r="Q88" s="27">
        <f t="shared" si="19"/>
        <v>166851.54363881401</v>
      </c>
      <c r="R88" s="28">
        <f t="shared" si="45"/>
        <v>170188.5745115903</v>
      </c>
      <c r="S88" s="27">
        <f t="shared" si="46"/>
        <v>-170188.5745115903</v>
      </c>
      <c r="T88" s="28">
        <f t="shared" si="47"/>
        <v>-12997674.713835469</v>
      </c>
      <c r="U88" s="27">
        <f t="shared" si="48"/>
        <v>0</v>
      </c>
      <c r="V88" s="27">
        <f t="shared" si="13"/>
        <v>0</v>
      </c>
      <c r="W88" s="27">
        <f t="shared" si="49"/>
        <v>-12997674.713835469</v>
      </c>
      <c r="X88" s="27">
        <f t="shared" si="50"/>
        <v>-13647558.449527243</v>
      </c>
      <c r="Y88" s="27">
        <f t="shared" si="15"/>
        <v>-13987935.598550424</v>
      </c>
      <c r="Z88" s="27">
        <f t="shared" si="35"/>
        <v>170188.5745115903</v>
      </c>
      <c r="AA88" s="27">
        <f t="shared" si="36"/>
        <v>0.3</v>
      </c>
      <c r="AB88" s="27">
        <f t="shared" si="37"/>
        <v>170188.87451159029</v>
      </c>
    </row>
    <row r="89" spans="6:28" x14ac:dyDescent="0.3">
      <c r="F89">
        <v>62</v>
      </c>
      <c r="G89">
        <f t="shared" si="16"/>
        <v>107</v>
      </c>
      <c r="I89" s="27">
        <f t="shared" si="41"/>
        <v>0</v>
      </c>
      <c r="J89" s="27">
        <f t="shared" si="42"/>
        <v>0</v>
      </c>
      <c r="K89" s="27">
        <f t="shared" si="43"/>
        <v>0</v>
      </c>
      <c r="L89" s="27">
        <f t="shared" si="44"/>
        <v>0</v>
      </c>
      <c r="M89" s="27">
        <f t="shared" si="9"/>
        <v>0</v>
      </c>
      <c r="N89" s="27">
        <f t="shared" si="10"/>
        <v>0</v>
      </c>
      <c r="O89">
        <f t="shared" si="34"/>
        <v>0.3</v>
      </c>
      <c r="P89" s="27">
        <f t="shared" si="11"/>
        <v>0</v>
      </c>
      <c r="Q89" s="27">
        <f t="shared" si="19"/>
        <v>170188.5745115903</v>
      </c>
      <c r="R89" s="28">
        <f t="shared" si="45"/>
        <v>173592.34600182209</v>
      </c>
      <c r="S89" s="27">
        <f t="shared" si="46"/>
        <v>-173592.34600182209</v>
      </c>
      <c r="T89" s="28">
        <f t="shared" si="47"/>
        <v>-13987935.598550424</v>
      </c>
      <c r="U89" s="27">
        <f t="shared" si="48"/>
        <v>0</v>
      </c>
      <c r="V89" s="27">
        <f t="shared" si="13"/>
        <v>0</v>
      </c>
      <c r="W89" s="27">
        <f t="shared" si="49"/>
        <v>-13987935.598550424</v>
      </c>
      <c r="X89" s="27">
        <f t="shared" si="50"/>
        <v>-14687332.378477946</v>
      </c>
      <c r="Y89" s="27">
        <f t="shared" si="15"/>
        <v>-15034517.070481591</v>
      </c>
      <c r="Z89" s="27">
        <f t="shared" si="35"/>
        <v>173592.34600182209</v>
      </c>
      <c r="AA89" s="27">
        <f t="shared" si="36"/>
        <v>0.3</v>
      </c>
      <c r="AB89" s="27">
        <f t="shared" si="37"/>
        <v>173592.64600182208</v>
      </c>
    </row>
    <row r="90" spans="6:28" x14ac:dyDescent="0.3">
      <c r="F90">
        <v>63</v>
      </c>
      <c r="G90">
        <f t="shared" si="16"/>
        <v>108</v>
      </c>
      <c r="I90" s="27">
        <f t="shared" si="41"/>
        <v>0</v>
      </c>
      <c r="J90" s="27">
        <f t="shared" si="42"/>
        <v>0</v>
      </c>
      <c r="K90" s="27">
        <f t="shared" si="43"/>
        <v>0</v>
      </c>
      <c r="L90" s="27">
        <f t="shared" si="44"/>
        <v>0</v>
      </c>
      <c r="M90" s="27">
        <f t="shared" si="9"/>
        <v>0</v>
      </c>
      <c r="N90" s="27">
        <f t="shared" si="10"/>
        <v>0</v>
      </c>
      <c r="O90">
        <f t="shared" si="34"/>
        <v>0.3</v>
      </c>
      <c r="P90" s="27">
        <f t="shared" si="11"/>
        <v>0</v>
      </c>
      <c r="Q90" s="27">
        <f t="shared" si="19"/>
        <v>173592.34600182209</v>
      </c>
      <c r="R90" s="28">
        <f t="shared" si="45"/>
        <v>177064.19292185854</v>
      </c>
      <c r="S90" s="27">
        <f t="shared" si="46"/>
        <v>-177064.19292185854</v>
      </c>
      <c r="T90" s="28">
        <f t="shared" si="47"/>
        <v>-15034517.070481591</v>
      </c>
      <c r="U90" s="27">
        <f t="shared" si="48"/>
        <v>0</v>
      </c>
      <c r="V90" s="27">
        <f t="shared" si="13"/>
        <v>0</v>
      </c>
      <c r="W90" s="27">
        <f t="shared" si="49"/>
        <v>-15034517.070481591</v>
      </c>
      <c r="X90" s="27">
        <f t="shared" si="50"/>
        <v>-15786242.92400567</v>
      </c>
      <c r="Y90" s="27">
        <f t="shared" si="15"/>
        <v>-16140371.309849387</v>
      </c>
      <c r="Z90" s="27">
        <f t="shared" si="35"/>
        <v>177064.19292185854</v>
      </c>
      <c r="AA90" s="27">
        <f t="shared" si="36"/>
        <v>0.3</v>
      </c>
      <c r="AB90" s="27">
        <f t="shared" si="37"/>
        <v>177064.49292185853</v>
      </c>
    </row>
    <row r="91" spans="6:28" x14ac:dyDescent="0.3">
      <c r="F91">
        <v>64</v>
      </c>
      <c r="G91">
        <f t="shared" si="16"/>
        <v>109</v>
      </c>
      <c r="I91" s="27">
        <f t="shared" si="41"/>
        <v>0</v>
      </c>
      <c r="J91" s="27">
        <f t="shared" si="42"/>
        <v>0</v>
      </c>
      <c r="K91" s="27">
        <f t="shared" si="43"/>
        <v>0</v>
      </c>
      <c r="L91" s="27">
        <f t="shared" si="44"/>
        <v>0</v>
      </c>
      <c r="M91" s="27">
        <f t="shared" si="9"/>
        <v>0</v>
      </c>
      <c r="N91" s="27">
        <f t="shared" si="10"/>
        <v>0</v>
      </c>
      <c r="O91">
        <f t="shared" si="34"/>
        <v>0.3</v>
      </c>
      <c r="P91" s="27">
        <f t="shared" si="11"/>
        <v>0</v>
      </c>
      <c r="Q91" s="27">
        <f t="shared" si="19"/>
        <v>177064.19292185854</v>
      </c>
      <c r="R91" s="28">
        <f t="shared" si="45"/>
        <v>180605.47678029572</v>
      </c>
      <c r="S91" s="27">
        <f t="shared" si="46"/>
        <v>-180605.47678029572</v>
      </c>
      <c r="T91" s="28">
        <f t="shared" si="47"/>
        <v>-16140371.309849387</v>
      </c>
      <c r="U91" s="27">
        <f t="shared" si="48"/>
        <v>0</v>
      </c>
      <c r="V91" s="27">
        <f t="shared" si="13"/>
        <v>0</v>
      </c>
      <c r="W91" s="27">
        <f t="shared" si="49"/>
        <v>-16140371.309849387</v>
      </c>
      <c r="X91" s="27">
        <f t="shared" si="50"/>
        <v>-16947389.875341859</v>
      </c>
      <c r="Y91" s="27">
        <f t="shared" si="15"/>
        <v>-17308600.828902449</v>
      </c>
      <c r="Z91" s="27">
        <f t="shared" si="35"/>
        <v>180605.47678029572</v>
      </c>
      <c r="AA91" s="27">
        <f t="shared" si="36"/>
        <v>0.3</v>
      </c>
      <c r="AB91" s="27">
        <f t="shared" si="37"/>
        <v>180605.77678029571</v>
      </c>
    </row>
    <row r="92" spans="6:28" x14ac:dyDescent="0.3">
      <c r="F92">
        <v>65</v>
      </c>
      <c r="G92">
        <f t="shared" si="16"/>
        <v>110</v>
      </c>
      <c r="I92" s="27">
        <f t="shared" si="41"/>
        <v>0</v>
      </c>
      <c r="J92" s="27">
        <f t="shared" si="42"/>
        <v>0</v>
      </c>
      <c r="K92" s="27">
        <f t="shared" si="43"/>
        <v>0</v>
      </c>
      <c r="L92" s="27">
        <f t="shared" si="44"/>
        <v>0</v>
      </c>
      <c r="M92" s="27">
        <f t="shared" si="9"/>
        <v>0</v>
      </c>
      <c r="N92" s="27">
        <f t="shared" si="10"/>
        <v>0</v>
      </c>
      <c r="O92">
        <f t="shared" ref="O92:O113" si="51">IF(G92&lt;$B$12,$B$16,$B$15)</f>
        <v>0.3</v>
      </c>
      <c r="P92" s="27">
        <f t="shared" si="11"/>
        <v>0</v>
      </c>
      <c r="Q92" s="27">
        <f t="shared" si="19"/>
        <v>180605.47678029572</v>
      </c>
      <c r="R92" s="28">
        <f t="shared" si="45"/>
        <v>184217.58631590163</v>
      </c>
      <c r="S92" s="27">
        <f t="shared" si="46"/>
        <v>-184217.58631590163</v>
      </c>
      <c r="T92" s="28">
        <f t="shared" si="47"/>
        <v>-17308600.828902449</v>
      </c>
      <c r="U92" s="27">
        <f t="shared" si="48"/>
        <v>0</v>
      </c>
      <c r="V92" s="27">
        <f t="shared" si="13"/>
        <v>0</v>
      </c>
      <c r="W92" s="27">
        <f t="shared" si="49"/>
        <v>-17308600.828902449</v>
      </c>
      <c r="X92" s="27">
        <f t="shared" si="50"/>
        <v>-18174030.870347574</v>
      </c>
      <c r="Y92" s="27">
        <f t="shared" si="15"/>
        <v>-18542466.042979378</v>
      </c>
      <c r="Z92" s="27">
        <f t="shared" ref="Z92:Z113" si="52">IF(G92&lt;$B$12,"NA",R92)</f>
        <v>184217.58631590163</v>
      </c>
      <c r="AA92" s="27">
        <f t="shared" ref="AA92:AA113" si="53">IF(G92&lt;$B$12,"NA",O92)</f>
        <v>0.3</v>
      </c>
      <c r="AB92" s="27">
        <f t="shared" ref="AB92:AB123" si="54">IF(G92&lt;$B$12,"NA",AA92+Z92)</f>
        <v>184217.88631590162</v>
      </c>
    </row>
    <row r="93" spans="6:28" x14ac:dyDescent="0.3">
      <c r="F93">
        <v>66</v>
      </c>
      <c r="G93">
        <f t="shared" si="16"/>
        <v>111</v>
      </c>
      <c r="I93" s="27">
        <f t="shared" si="41"/>
        <v>0</v>
      </c>
      <c r="J93" s="27">
        <f t="shared" si="42"/>
        <v>0</v>
      </c>
      <c r="K93" s="27">
        <f t="shared" si="43"/>
        <v>0</v>
      </c>
      <c r="L93" s="27">
        <f t="shared" si="44"/>
        <v>0</v>
      </c>
      <c r="M93" s="27">
        <f t="shared" ref="M93:M113" si="55">IF(G93&lt;$B$12,(L93*(1-O93)-R93)/(1-O93),0)</f>
        <v>0</v>
      </c>
      <c r="N93" s="27">
        <f t="shared" ref="N93:N113" si="56">IF(M93&gt;$B$8,$B$8+$B$20*(M93-$B$8),$B$20*M93)</f>
        <v>0</v>
      </c>
      <c r="O93">
        <f t="shared" si="51"/>
        <v>0.3</v>
      </c>
      <c r="P93" s="27">
        <f t="shared" ref="P93:P113" si="57">(1-O93)*(L93-N93)</f>
        <v>0</v>
      </c>
      <c r="Q93" s="27">
        <f t="shared" si="19"/>
        <v>184217.58631590163</v>
      </c>
      <c r="R93" s="28">
        <f t="shared" si="45"/>
        <v>187901.93804221967</v>
      </c>
      <c r="S93" s="27">
        <f t="shared" si="46"/>
        <v>-187901.93804221967</v>
      </c>
      <c r="T93" s="28">
        <f t="shared" si="47"/>
        <v>-18542466.042979378</v>
      </c>
      <c r="U93" s="27">
        <f t="shared" si="48"/>
        <v>0</v>
      </c>
      <c r="V93" s="27">
        <f t="shared" ref="V93:V113" si="58">N93</f>
        <v>0</v>
      </c>
      <c r="W93" s="27">
        <f t="shared" si="49"/>
        <v>-18542466.042979378</v>
      </c>
      <c r="X93" s="27">
        <f t="shared" si="50"/>
        <v>-19469589.345128346</v>
      </c>
      <c r="Y93" s="27">
        <f t="shared" ref="Y93:Y113" si="59">P93-R93+IF(S93&gt;0,-S93,S93)+X93</f>
        <v>-19845393.221212786</v>
      </c>
      <c r="Z93" s="27">
        <f t="shared" si="52"/>
        <v>187901.93804221967</v>
      </c>
      <c r="AA93" s="27">
        <f t="shared" si="53"/>
        <v>0.3</v>
      </c>
      <c r="AB93" s="27">
        <f t="shared" si="54"/>
        <v>187902.23804221966</v>
      </c>
    </row>
    <row r="94" spans="6:28" x14ac:dyDescent="0.3">
      <c r="F94">
        <v>67</v>
      </c>
      <c r="G94">
        <f t="shared" ref="G94:G113" si="60">$B$13+F93</f>
        <v>112</v>
      </c>
      <c r="I94" s="27">
        <f t="shared" si="41"/>
        <v>0</v>
      </c>
      <c r="J94" s="27">
        <f t="shared" si="42"/>
        <v>0</v>
      </c>
      <c r="K94" s="27">
        <f t="shared" si="43"/>
        <v>0</v>
      </c>
      <c r="L94" s="27">
        <f t="shared" si="44"/>
        <v>0</v>
      </c>
      <c r="M94" s="27">
        <f t="shared" si="55"/>
        <v>0</v>
      </c>
      <c r="N94" s="27">
        <f t="shared" si="56"/>
        <v>0</v>
      </c>
      <c r="O94">
        <f t="shared" si="51"/>
        <v>0.3</v>
      </c>
      <c r="P94" s="27">
        <f t="shared" si="57"/>
        <v>0</v>
      </c>
      <c r="Q94" s="27">
        <f t="shared" ref="Q94:Q113" si="61">IF(G94=$B$12,$B$24*I93,R93)</f>
        <v>187901.93804221967</v>
      </c>
      <c r="R94" s="28">
        <f t="shared" si="45"/>
        <v>191659.97680306406</v>
      </c>
      <c r="S94" s="27">
        <f t="shared" si="46"/>
        <v>-191659.97680306406</v>
      </c>
      <c r="T94" s="28">
        <f t="shared" si="47"/>
        <v>-19845393.221212786</v>
      </c>
      <c r="U94" s="27">
        <f t="shared" si="48"/>
        <v>0</v>
      </c>
      <c r="V94" s="27">
        <f t="shared" si="58"/>
        <v>0</v>
      </c>
      <c r="W94" s="27">
        <f t="shared" si="49"/>
        <v>-19845393.221212786</v>
      </c>
      <c r="X94" s="27">
        <f t="shared" si="50"/>
        <v>-20837662.882273424</v>
      </c>
      <c r="Y94" s="27">
        <f t="shared" si="59"/>
        <v>-21220982.835879553</v>
      </c>
      <c r="Z94" s="27">
        <f t="shared" si="52"/>
        <v>191659.97680306406</v>
      </c>
      <c r="AA94" s="27">
        <f t="shared" si="53"/>
        <v>0.3</v>
      </c>
      <c r="AB94" s="27">
        <f t="shared" si="54"/>
        <v>191660.27680306404</v>
      </c>
    </row>
    <row r="95" spans="6:28" x14ac:dyDescent="0.3">
      <c r="F95">
        <v>68</v>
      </c>
      <c r="G95">
        <f t="shared" si="60"/>
        <v>113</v>
      </c>
      <c r="I95" s="27">
        <f t="shared" si="41"/>
        <v>0</v>
      </c>
      <c r="J95" s="27">
        <f t="shared" si="42"/>
        <v>0</v>
      </c>
      <c r="K95" s="27">
        <f t="shared" si="43"/>
        <v>0</v>
      </c>
      <c r="L95" s="27">
        <f t="shared" si="44"/>
        <v>0</v>
      </c>
      <c r="M95" s="27">
        <f t="shared" si="55"/>
        <v>0</v>
      </c>
      <c r="N95" s="27">
        <f t="shared" si="56"/>
        <v>0</v>
      </c>
      <c r="O95">
        <f t="shared" si="51"/>
        <v>0.3</v>
      </c>
      <c r="P95" s="27">
        <f t="shared" si="57"/>
        <v>0</v>
      </c>
      <c r="Q95" s="27">
        <f t="shared" si="61"/>
        <v>191659.97680306406</v>
      </c>
      <c r="R95" s="28">
        <f t="shared" si="45"/>
        <v>195493.17633912535</v>
      </c>
      <c r="S95" s="27">
        <f t="shared" si="46"/>
        <v>-195493.17633912535</v>
      </c>
      <c r="T95" s="28">
        <f t="shared" si="47"/>
        <v>-21220982.835879553</v>
      </c>
      <c r="U95" s="27">
        <f t="shared" si="48"/>
        <v>0</v>
      </c>
      <c r="V95" s="27">
        <f t="shared" si="58"/>
        <v>0</v>
      </c>
      <c r="W95" s="27">
        <f t="shared" si="49"/>
        <v>-21220982.835879553</v>
      </c>
      <c r="X95" s="27">
        <f t="shared" si="50"/>
        <v>-22282031.977673531</v>
      </c>
      <c r="Y95" s="27">
        <f t="shared" si="59"/>
        <v>-22673018.330351781</v>
      </c>
      <c r="Z95" s="27">
        <f t="shared" si="52"/>
        <v>195493.17633912535</v>
      </c>
      <c r="AA95" s="27">
        <f t="shared" si="53"/>
        <v>0.3</v>
      </c>
      <c r="AB95" s="27">
        <f t="shared" si="54"/>
        <v>195493.47633912534</v>
      </c>
    </row>
    <row r="96" spans="6:28" x14ac:dyDescent="0.3">
      <c r="F96">
        <v>69</v>
      </c>
      <c r="G96">
        <f t="shared" si="60"/>
        <v>114</v>
      </c>
      <c r="I96" s="27">
        <f t="shared" si="41"/>
        <v>0</v>
      </c>
      <c r="J96" s="27">
        <f t="shared" si="42"/>
        <v>0</v>
      </c>
      <c r="K96" s="27">
        <f t="shared" si="43"/>
        <v>0</v>
      </c>
      <c r="L96" s="27">
        <f t="shared" si="44"/>
        <v>0</v>
      </c>
      <c r="M96" s="27">
        <f t="shared" si="55"/>
        <v>0</v>
      </c>
      <c r="N96" s="27">
        <f t="shared" si="56"/>
        <v>0</v>
      </c>
      <c r="O96">
        <f t="shared" si="51"/>
        <v>0.3</v>
      </c>
      <c r="P96" s="27">
        <f t="shared" si="57"/>
        <v>0</v>
      </c>
      <c r="Q96" s="27">
        <f t="shared" si="61"/>
        <v>195493.17633912535</v>
      </c>
      <c r="R96" s="28">
        <f t="shared" si="45"/>
        <v>199403.03986590786</v>
      </c>
      <c r="S96" s="27">
        <f t="shared" si="46"/>
        <v>-199403.03986590786</v>
      </c>
      <c r="T96" s="28">
        <f t="shared" si="47"/>
        <v>-22673018.330351781</v>
      </c>
      <c r="U96" s="27">
        <f t="shared" si="48"/>
        <v>0</v>
      </c>
      <c r="V96" s="27">
        <f t="shared" si="58"/>
        <v>0</v>
      </c>
      <c r="W96" s="27">
        <f t="shared" si="49"/>
        <v>-22673018.330351781</v>
      </c>
      <c r="X96" s="27">
        <f t="shared" si="50"/>
        <v>-23806669.24686937</v>
      </c>
      <c r="Y96" s="27">
        <f t="shared" si="59"/>
        <v>-24205475.326601185</v>
      </c>
      <c r="Z96" s="27">
        <f t="shared" si="52"/>
        <v>199403.03986590786</v>
      </c>
      <c r="AA96" s="27">
        <f t="shared" si="53"/>
        <v>0.3</v>
      </c>
      <c r="AB96" s="27">
        <f t="shared" si="54"/>
        <v>199403.33986590785</v>
      </c>
    </row>
    <row r="97" spans="6:28" x14ac:dyDescent="0.3">
      <c r="F97">
        <v>70</v>
      </c>
      <c r="G97">
        <f t="shared" si="60"/>
        <v>115</v>
      </c>
      <c r="I97" s="27">
        <f t="shared" si="41"/>
        <v>0</v>
      </c>
      <c r="J97" s="27">
        <f t="shared" si="42"/>
        <v>0</v>
      </c>
      <c r="K97" s="27">
        <f t="shared" si="43"/>
        <v>0</v>
      </c>
      <c r="L97" s="27">
        <f t="shared" si="44"/>
        <v>0</v>
      </c>
      <c r="M97" s="27">
        <f t="shared" si="55"/>
        <v>0</v>
      </c>
      <c r="N97" s="27">
        <f t="shared" si="56"/>
        <v>0</v>
      </c>
      <c r="O97">
        <f t="shared" si="51"/>
        <v>0.3</v>
      </c>
      <c r="P97" s="27">
        <f t="shared" si="57"/>
        <v>0</v>
      </c>
      <c r="Q97" s="27">
        <f t="shared" si="61"/>
        <v>199403.03986590786</v>
      </c>
      <c r="R97" s="28">
        <f t="shared" si="45"/>
        <v>203391.10066322601</v>
      </c>
      <c r="S97" s="27">
        <f t="shared" si="46"/>
        <v>-203391.10066322601</v>
      </c>
      <c r="T97" s="28">
        <f t="shared" si="47"/>
        <v>-24205475.326601185</v>
      </c>
      <c r="U97" s="27">
        <f t="shared" si="48"/>
        <v>0</v>
      </c>
      <c r="V97" s="27">
        <f t="shared" si="58"/>
        <v>0</v>
      </c>
      <c r="W97" s="27">
        <f t="shared" si="49"/>
        <v>-24205475.326601185</v>
      </c>
      <c r="X97" s="27">
        <f t="shared" si="50"/>
        <v>-25415749.092931245</v>
      </c>
      <c r="Y97" s="27">
        <f t="shared" si="59"/>
        <v>-25822531.294257697</v>
      </c>
      <c r="Z97" s="27">
        <f t="shared" si="52"/>
        <v>203391.10066322601</v>
      </c>
      <c r="AA97" s="27">
        <f t="shared" si="53"/>
        <v>0.3</v>
      </c>
      <c r="AB97" s="27">
        <f t="shared" si="54"/>
        <v>203391.400663226</v>
      </c>
    </row>
    <row r="98" spans="6:28" x14ac:dyDescent="0.3">
      <c r="F98">
        <v>71</v>
      </c>
      <c r="G98">
        <f t="shared" si="60"/>
        <v>116</v>
      </c>
      <c r="I98" s="27">
        <f t="shared" si="41"/>
        <v>0</v>
      </c>
      <c r="J98" s="27">
        <f t="shared" si="42"/>
        <v>0</v>
      </c>
      <c r="K98" s="27">
        <f t="shared" si="43"/>
        <v>0</v>
      </c>
      <c r="L98" s="27">
        <f t="shared" si="44"/>
        <v>0</v>
      </c>
      <c r="M98" s="27">
        <f t="shared" si="55"/>
        <v>0</v>
      </c>
      <c r="N98" s="27">
        <f t="shared" si="56"/>
        <v>0</v>
      </c>
      <c r="O98">
        <f t="shared" si="51"/>
        <v>0.3</v>
      </c>
      <c r="P98" s="27">
        <f t="shared" si="57"/>
        <v>0</v>
      </c>
      <c r="Q98" s="27">
        <f t="shared" si="61"/>
        <v>203391.10066322601</v>
      </c>
      <c r="R98" s="28">
        <f t="shared" si="45"/>
        <v>207458.92267649053</v>
      </c>
      <c r="S98" s="27">
        <f t="shared" si="46"/>
        <v>-207458.92267649053</v>
      </c>
      <c r="T98" s="28">
        <f t="shared" si="47"/>
        <v>-25822531.294257697</v>
      </c>
      <c r="U98" s="27">
        <f t="shared" si="48"/>
        <v>0</v>
      </c>
      <c r="V98" s="27">
        <f t="shared" si="58"/>
        <v>0</v>
      </c>
      <c r="W98" s="27">
        <f t="shared" si="49"/>
        <v>-25822531.294257697</v>
      </c>
      <c r="X98" s="27">
        <f t="shared" si="50"/>
        <v>-27113657.858970582</v>
      </c>
      <c r="Y98" s="27">
        <f t="shared" si="59"/>
        <v>-27528575.704323564</v>
      </c>
      <c r="Z98" s="27">
        <f t="shared" si="52"/>
        <v>207458.92267649053</v>
      </c>
      <c r="AA98" s="27">
        <f t="shared" si="53"/>
        <v>0.3</v>
      </c>
      <c r="AB98" s="27">
        <f t="shared" si="54"/>
        <v>207459.22267649052</v>
      </c>
    </row>
    <row r="99" spans="6:28" x14ac:dyDescent="0.3">
      <c r="F99">
        <v>72</v>
      </c>
      <c r="G99">
        <f t="shared" si="60"/>
        <v>117</v>
      </c>
      <c r="I99" s="27">
        <f t="shared" si="41"/>
        <v>0</v>
      </c>
      <c r="J99" s="27">
        <f t="shared" si="42"/>
        <v>0</v>
      </c>
      <c r="K99" s="27">
        <f t="shared" si="43"/>
        <v>0</v>
      </c>
      <c r="L99" s="27">
        <f t="shared" si="44"/>
        <v>0</v>
      </c>
      <c r="M99" s="27">
        <f t="shared" si="55"/>
        <v>0</v>
      </c>
      <c r="N99" s="27">
        <f t="shared" si="56"/>
        <v>0</v>
      </c>
      <c r="O99">
        <f t="shared" si="51"/>
        <v>0.3</v>
      </c>
      <c r="P99" s="27">
        <f t="shared" si="57"/>
        <v>0</v>
      </c>
      <c r="Q99" s="27">
        <f t="shared" si="61"/>
        <v>207458.92267649053</v>
      </c>
      <c r="R99" s="28">
        <f t="shared" si="45"/>
        <v>211608.10113002034</v>
      </c>
      <c r="S99" s="27">
        <f t="shared" si="46"/>
        <v>-211608.10113002034</v>
      </c>
      <c r="T99" s="28">
        <f t="shared" si="47"/>
        <v>-27528575.704323564</v>
      </c>
      <c r="U99" s="27">
        <f t="shared" si="48"/>
        <v>0</v>
      </c>
      <c r="V99" s="27">
        <f t="shared" si="58"/>
        <v>0</v>
      </c>
      <c r="W99" s="27">
        <f t="shared" si="49"/>
        <v>-27528575.704323564</v>
      </c>
      <c r="X99" s="27">
        <f t="shared" si="50"/>
        <v>-28905004.489539742</v>
      </c>
      <c r="Y99" s="27">
        <f t="shared" si="59"/>
        <v>-29328220.691799782</v>
      </c>
      <c r="Z99" s="27">
        <f t="shared" si="52"/>
        <v>211608.10113002034</v>
      </c>
      <c r="AA99" s="27">
        <f t="shared" si="53"/>
        <v>0.3</v>
      </c>
      <c r="AB99" s="27">
        <f t="shared" si="54"/>
        <v>211608.40113002033</v>
      </c>
    </row>
    <row r="100" spans="6:28" x14ac:dyDescent="0.3">
      <c r="F100">
        <v>73</v>
      </c>
      <c r="G100">
        <f t="shared" si="60"/>
        <v>118</v>
      </c>
      <c r="I100" s="27">
        <f t="shared" si="41"/>
        <v>0</v>
      </c>
      <c r="J100" s="27">
        <f t="shared" si="42"/>
        <v>0</v>
      </c>
      <c r="K100" s="27">
        <f t="shared" si="43"/>
        <v>0</v>
      </c>
      <c r="L100" s="27">
        <f t="shared" si="44"/>
        <v>0</v>
      </c>
      <c r="M100" s="27">
        <f t="shared" si="55"/>
        <v>0</v>
      </c>
      <c r="N100" s="27">
        <f t="shared" si="56"/>
        <v>0</v>
      </c>
      <c r="O100">
        <f t="shared" si="51"/>
        <v>0.3</v>
      </c>
      <c r="P100" s="27">
        <f t="shared" si="57"/>
        <v>0</v>
      </c>
      <c r="Q100" s="27">
        <f t="shared" si="61"/>
        <v>211608.10113002034</v>
      </c>
      <c r="R100" s="28">
        <f t="shared" si="45"/>
        <v>215840.26315262076</v>
      </c>
      <c r="S100" s="27">
        <f t="shared" si="46"/>
        <v>-215840.26315262076</v>
      </c>
      <c r="T100" s="28">
        <f t="shared" si="47"/>
        <v>-29328220.691799782</v>
      </c>
      <c r="U100" s="27">
        <f t="shared" si="48"/>
        <v>0</v>
      </c>
      <c r="V100" s="27">
        <f t="shared" si="58"/>
        <v>0</v>
      </c>
      <c r="W100" s="27">
        <f t="shared" si="49"/>
        <v>-29328220.691799782</v>
      </c>
      <c r="X100" s="27">
        <f t="shared" si="50"/>
        <v>-30794631.726389773</v>
      </c>
      <c r="Y100" s="27">
        <f t="shared" si="59"/>
        <v>-31226312.252695017</v>
      </c>
      <c r="Z100" s="27">
        <f t="shared" si="52"/>
        <v>215840.26315262076</v>
      </c>
      <c r="AA100" s="27">
        <f t="shared" si="53"/>
        <v>0.3</v>
      </c>
      <c r="AB100" s="27">
        <f t="shared" si="54"/>
        <v>215840.56315262074</v>
      </c>
    </row>
    <row r="101" spans="6:28" x14ac:dyDescent="0.3">
      <c r="F101">
        <v>74</v>
      </c>
      <c r="G101">
        <f t="shared" si="60"/>
        <v>119</v>
      </c>
      <c r="I101" s="27">
        <f t="shared" si="41"/>
        <v>0</v>
      </c>
      <c r="J101" s="27">
        <f t="shared" si="42"/>
        <v>0</v>
      </c>
      <c r="K101" s="27">
        <f t="shared" si="43"/>
        <v>0</v>
      </c>
      <c r="L101" s="27">
        <f t="shared" si="44"/>
        <v>0</v>
      </c>
      <c r="M101" s="27">
        <f t="shared" si="55"/>
        <v>0</v>
      </c>
      <c r="N101" s="27">
        <f t="shared" si="56"/>
        <v>0</v>
      </c>
      <c r="O101">
        <f t="shared" si="51"/>
        <v>0.3</v>
      </c>
      <c r="P101" s="27">
        <f t="shared" si="57"/>
        <v>0</v>
      </c>
      <c r="Q101" s="27">
        <f t="shared" si="61"/>
        <v>215840.26315262076</v>
      </c>
      <c r="R101" s="28">
        <f t="shared" si="45"/>
        <v>220157.06841567319</v>
      </c>
      <c r="S101" s="27">
        <f t="shared" si="46"/>
        <v>-220157.06841567319</v>
      </c>
      <c r="T101" s="28">
        <f t="shared" si="47"/>
        <v>-31226312.252695017</v>
      </c>
      <c r="U101" s="27">
        <f t="shared" si="48"/>
        <v>0</v>
      </c>
      <c r="V101" s="27">
        <f t="shared" si="58"/>
        <v>0</v>
      </c>
      <c r="W101" s="27">
        <f t="shared" si="49"/>
        <v>-31226312.252695017</v>
      </c>
      <c r="X101" s="27">
        <f t="shared" si="50"/>
        <v>-32787627.865329769</v>
      </c>
      <c r="Y101" s="27">
        <f t="shared" si="59"/>
        <v>-33227942.002161115</v>
      </c>
      <c r="Z101" s="27">
        <f t="shared" si="52"/>
        <v>220157.06841567319</v>
      </c>
      <c r="AA101" s="27">
        <f t="shared" si="53"/>
        <v>0.3</v>
      </c>
      <c r="AB101" s="27">
        <f t="shared" si="54"/>
        <v>220157.36841567318</v>
      </c>
    </row>
    <row r="102" spans="6:28" x14ac:dyDescent="0.3">
      <c r="F102">
        <v>75</v>
      </c>
      <c r="G102">
        <f t="shared" si="60"/>
        <v>120</v>
      </c>
      <c r="I102" s="27">
        <f t="shared" si="41"/>
        <v>0</v>
      </c>
      <c r="J102" s="27">
        <f t="shared" si="42"/>
        <v>0</v>
      </c>
      <c r="K102" s="27">
        <f t="shared" si="43"/>
        <v>0</v>
      </c>
      <c r="L102" s="27">
        <f t="shared" si="44"/>
        <v>0</v>
      </c>
      <c r="M102" s="27">
        <f t="shared" si="55"/>
        <v>0</v>
      </c>
      <c r="N102" s="27">
        <f t="shared" si="56"/>
        <v>0</v>
      </c>
      <c r="O102">
        <f t="shared" si="51"/>
        <v>0.3</v>
      </c>
      <c r="P102" s="27">
        <f t="shared" si="57"/>
        <v>0</v>
      </c>
      <c r="Q102" s="27">
        <f t="shared" si="61"/>
        <v>220157.06841567319</v>
      </c>
      <c r="R102" s="28">
        <f t="shared" si="45"/>
        <v>224560.20978398665</v>
      </c>
      <c r="S102" s="27">
        <f t="shared" si="46"/>
        <v>-224560.20978398665</v>
      </c>
      <c r="T102" s="28">
        <f t="shared" si="47"/>
        <v>-33227942.002161115</v>
      </c>
      <c r="U102" s="27">
        <f t="shared" si="48"/>
        <v>0</v>
      </c>
      <c r="V102" s="27">
        <f t="shared" si="58"/>
        <v>0</v>
      </c>
      <c r="W102" s="27">
        <f t="shared" si="49"/>
        <v>-33227942.002161115</v>
      </c>
      <c r="X102" s="27">
        <f t="shared" si="50"/>
        <v>-34889339.102269173</v>
      </c>
      <c r="Y102" s="27">
        <f t="shared" si="59"/>
        <v>-35338459.521837145</v>
      </c>
      <c r="Z102" s="27">
        <f t="shared" si="52"/>
        <v>224560.20978398665</v>
      </c>
      <c r="AA102" s="27">
        <f t="shared" si="53"/>
        <v>0.3</v>
      </c>
      <c r="AB102" s="27">
        <f t="shared" si="54"/>
        <v>224560.50978398664</v>
      </c>
    </row>
    <row r="103" spans="6:28" x14ac:dyDescent="0.3">
      <c r="F103">
        <v>76</v>
      </c>
      <c r="G103">
        <f t="shared" si="60"/>
        <v>121</v>
      </c>
      <c r="I103" s="27">
        <f t="shared" si="41"/>
        <v>0</v>
      </c>
      <c r="J103" s="27">
        <f t="shared" si="42"/>
        <v>0</v>
      </c>
      <c r="K103" s="27">
        <f t="shared" si="43"/>
        <v>0</v>
      </c>
      <c r="L103" s="27">
        <f t="shared" si="44"/>
        <v>0</v>
      </c>
      <c r="M103" s="27">
        <f t="shared" si="55"/>
        <v>0</v>
      </c>
      <c r="N103" s="27">
        <f t="shared" si="56"/>
        <v>0</v>
      </c>
      <c r="O103">
        <f t="shared" si="51"/>
        <v>0.3</v>
      </c>
      <c r="P103" s="27">
        <f t="shared" si="57"/>
        <v>0</v>
      </c>
      <c r="Q103" s="27">
        <f t="shared" si="61"/>
        <v>224560.20978398665</v>
      </c>
      <c r="R103" s="28">
        <f t="shared" si="45"/>
        <v>229051.41397966639</v>
      </c>
      <c r="S103" s="27">
        <f t="shared" si="46"/>
        <v>-229051.41397966639</v>
      </c>
      <c r="T103" s="28">
        <f t="shared" si="47"/>
        <v>-35338459.521837145</v>
      </c>
      <c r="U103" s="27">
        <f t="shared" si="48"/>
        <v>0</v>
      </c>
      <c r="V103" s="27">
        <f t="shared" si="58"/>
        <v>0</v>
      </c>
      <c r="W103" s="27">
        <f t="shared" si="49"/>
        <v>-35338459.521837145</v>
      </c>
      <c r="X103" s="27">
        <f t="shared" si="50"/>
        <v>-37105382.497929007</v>
      </c>
      <c r="Y103" s="27">
        <f t="shared" si="59"/>
        <v>-37563485.325888343</v>
      </c>
      <c r="Z103" s="27">
        <f t="shared" si="52"/>
        <v>229051.41397966639</v>
      </c>
      <c r="AA103" s="27">
        <f t="shared" si="53"/>
        <v>0.3</v>
      </c>
      <c r="AB103" s="27">
        <f t="shared" si="54"/>
        <v>229051.71397966638</v>
      </c>
    </row>
    <row r="104" spans="6:28" x14ac:dyDescent="0.3">
      <c r="F104">
        <v>77</v>
      </c>
      <c r="G104">
        <f t="shared" si="60"/>
        <v>122</v>
      </c>
      <c r="I104" s="27">
        <f t="shared" si="41"/>
        <v>0</v>
      </c>
      <c r="J104" s="27">
        <f t="shared" si="42"/>
        <v>0</v>
      </c>
      <c r="K104" s="27">
        <f t="shared" si="43"/>
        <v>0</v>
      </c>
      <c r="L104" s="27">
        <f t="shared" si="44"/>
        <v>0</v>
      </c>
      <c r="M104" s="27">
        <f t="shared" si="55"/>
        <v>0</v>
      </c>
      <c r="N104" s="27">
        <f t="shared" si="56"/>
        <v>0</v>
      </c>
      <c r="O104">
        <f t="shared" si="51"/>
        <v>0.3</v>
      </c>
      <c r="P104" s="27">
        <f t="shared" si="57"/>
        <v>0</v>
      </c>
      <c r="Q104" s="27">
        <f t="shared" si="61"/>
        <v>229051.41397966639</v>
      </c>
      <c r="R104" s="28">
        <f t="shared" si="45"/>
        <v>233632.44225925973</v>
      </c>
      <c r="S104" s="27">
        <f t="shared" si="46"/>
        <v>-233632.44225925973</v>
      </c>
      <c r="T104" s="28">
        <f t="shared" si="47"/>
        <v>-37563485.325888343</v>
      </c>
      <c r="U104" s="27">
        <f t="shared" si="48"/>
        <v>0</v>
      </c>
      <c r="V104" s="27">
        <f t="shared" si="58"/>
        <v>0</v>
      </c>
      <c r="W104" s="27">
        <f t="shared" si="49"/>
        <v>-37563485.325888343</v>
      </c>
      <c r="X104" s="27">
        <f t="shared" si="50"/>
        <v>-39441659.592182763</v>
      </c>
      <c r="Y104" s="27">
        <f t="shared" si="59"/>
        <v>-39908924.476701282</v>
      </c>
      <c r="Z104" s="27">
        <f t="shared" si="52"/>
        <v>233632.44225925973</v>
      </c>
      <c r="AA104" s="27">
        <f t="shared" si="53"/>
        <v>0.3</v>
      </c>
      <c r="AB104" s="27">
        <f t="shared" si="54"/>
        <v>233632.74225925971</v>
      </c>
    </row>
    <row r="105" spans="6:28" x14ac:dyDescent="0.3">
      <c r="F105">
        <v>78</v>
      </c>
      <c r="G105">
        <f t="shared" si="60"/>
        <v>123</v>
      </c>
      <c r="I105" s="27">
        <f t="shared" si="41"/>
        <v>0</v>
      </c>
      <c r="J105" s="27">
        <f t="shared" si="42"/>
        <v>0</v>
      </c>
      <c r="K105" s="27">
        <f t="shared" si="43"/>
        <v>0</v>
      </c>
      <c r="L105" s="27">
        <f t="shared" si="44"/>
        <v>0</v>
      </c>
      <c r="M105" s="27">
        <f t="shared" si="55"/>
        <v>0</v>
      </c>
      <c r="N105" s="27">
        <f t="shared" si="56"/>
        <v>0</v>
      </c>
      <c r="O105">
        <f t="shared" si="51"/>
        <v>0.3</v>
      </c>
      <c r="P105" s="27">
        <f t="shared" si="57"/>
        <v>0</v>
      </c>
      <c r="Q105" s="27">
        <f t="shared" si="61"/>
        <v>233632.44225925973</v>
      </c>
      <c r="R105" s="28">
        <f t="shared" si="45"/>
        <v>238305.09110444493</v>
      </c>
      <c r="S105" s="27">
        <f t="shared" si="46"/>
        <v>-238305.09110444493</v>
      </c>
      <c r="T105" s="28">
        <f t="shared" si="47"/>
        <v>-39908924.476701282</v>
      </c>
      <c r="U105" s="27">
        <f t="shared" si="48"/>
        <v>0</v>
      </c>
      <c r="V105" s="27">
        <f t="shared" si="58"/>
        <v>0</v>
      </c>
      <c r="W105" s="27">
        <f t="shared" si="49"/>
        <v>-39908924.476701282</v>
      </c>
      <c r="X105" s="27">
        <f t="shared" si="50"/>
        <v>-41904370.700536348</v>
      </c>
      <c r="Y105" s="27">
        <f t="shared" si="59"/>
        <v>-42380980.882745236</v>
      </c>
      <c r="Z105" s="27">
        <f t="shared" si="52"/>
        <v>238305.09110444493</v>
      </c>
      <c r="AA105" s="27">
        <f t="shared" si="53"/>
        <v>0.3</v>
      </c>
      <c r="AB105" s="27">
        <f t="shared" si="54"/>
        <v>238305.39110444492</v>
      </c>
    </row>
    <row r="106" spans="6:28" x14ac:dyDescent="0.3">
      <c r="F106">
        <v>79</v>
      </c>
      <c r="G106">
        <f t="shared" si="60"/>
        <v>124</v>
      </c>
      <c r="I106" s="27">
        <f t="shared" si="41"/>
        <v>0</v>
      </c>
      <c r="J106" s="27">
        <f t="shared" si="42"/>
        <v>0</v>
      </c>
      <c r="K106" s="27">
        <f t="shared" si="43"/>
        <v>0</v>
      </c>
      <c r="L106" s="27">
        <f t="shared" si="44"/>
        <v>0</v>
      </c>
      <c r="M106" s="27">
        <f t="shared" si="55"/>
        <v>0</v>
      </c>
      <c r="N106" s="27">
        <f t="shared" si="56"/>
        <v>0</v>
      </c>
      <c r="O106">
        <f t="shared" si="51"/>
        <v>0.3</v>
      </c>
      <c r="P106" s="27">
        <f t="shared" si="57"/>
        <v>0</v>
      </c>
      <c r="Q106" s="27">
        <f t="shared" si="61"/>
        <v>238305.09110444493</v>
      </c>
      <c r="R106" s="28">
        <f t="shared" si="45"/>
        <v>243071.19292653384</v>
      </c>
      <c r="S106" s="27">
        <f t="shared" si="46"/>
        <v>-243071.19292653384</v>
      </c>
      <c r="T106" s="28">
        <f t="shared" si="47"/>
        <v>-42380980.882745236</v>
      </c>
      <c r="U106" s="27">
        <f t="shared" si="48"/>
        <v>0</v>
      </c>
      <c r="V106" s="27">
        <f t="shared" si="58"/>
        <v>0</v>
      </c>
      <c r="W106" s="27">
        <f t="shared" si="49"/>
        <v>-42380980.882745236</v>
      </c>
      <c r="X106" s="27">
        <f t="shared" si="50"/>
        <v>-44500029.926882498</v>
      </c>
      <c r="Y106" s="27">
        <f t="shared" si="59"/>
        <v>-44986172.312735565</v>
      </c>
      <c r="Z106" s="27">
        <f t="shared" si="52"/>
        <v>243071.19292653384</v>
      </c>
      <c r="AA106" s="27">
        <f t="shared" si="53"/>
        <v>0.3</v>
      </c>
      <c r="AB106" s="27">
        <f t="shared" si="54"/>
        <v>243071.49292653383</v>
      </c>
    </row>
    <row r="107" spans="6:28" x14ac:dyDescent="0.3">
      <c r="F107">
        <v>80</v>
      </c>
      <c r="G107">
        <f t="shared" si="60"/>
        <v>125</v>
      </c>
      <c r="I107" s="27">
        <f t="shared" si="41"/>
        <v>0</v>
      </c>
      <c r="J107" s="27">
        <f t="shared" si="42"/>
        <v>0</v>
      </c>
      <c r="K107" s="27">
        <f t="shared" si="43"/>
        <v>0</v>
      </c>
      <c r="L107" s="27">
        <f t="shared" si="44"/>
        <v>0</v>
      </c>
      <c r="M107" s="27">
        <f t="shared" si="55"/>
        <v>0</v>
      </c>
      <c r="N107" s="27">
        <f t="shared" si="56"/>
        <v>0</v>
      </c>
      <c r="O107">
        <f t="shared" si="51"/>
        <v>0.3</v>
      </c>
      <c r="P107" s="27">
        <f t="shared" si="57"/>
        <v>0</v>
      </c>
      <c r="Q107" s="27">
        <f t="shared" si="61"/>
        <v>243071.19292653384</v>
      </c>
      <c r="R107" s="28">
        <f t="shared" si="45"/>
        <v>247932.61678506451</v>
      </c>
      <c r="S107" s="27">
        <f t="shared" si="46"/>
        <v>-247932.61678506451</v>
      </c>
      <c r="T107" s="28">
        <f t="shared" si="47"/>
        <v>-44986172.312735565</v>
      </c>
      <c r="U107" s="27">
        <f t="shared" si="48"/>
        <v>0</v>
      </c>
      <c r="V107" s="27">
        <f t="shared" si="58"/>
        <v>0</v>
      </c>
      <c r="W107" s="27">
        <f t="shared" si="49"/>
        <v>-44986172.312735565</v>
      </c>
      <c r="X107" s="27">
        <f t="shared" si="50"/>
        <v>-47235480.928372346</v>
      </c>
      <c r="Y107" s="27">
        <f t="shared" si="59"/>
        <v>-47731346.161942475</v>
      </c>
      <c r="Z107" s="27">
        <f t="shared" si="52"/>
        <v>247932.61678506451</v>
      </c>
      <c r="AA107" s="27">
        <f t="shared" si="53"/>
        <v>0.3</v>
      </c>
      <c r="AB107" s="27">
        <f t="shared" si="54"/>
        <v>247932.9167850645</v>
      </c>
    </row>
    <row r="108" spans="6:28" x14ac:dyDescent="0.3">
      <c r="F108">
        <v>81</v>
      </c>
      <c r="G108">
        <f t="shared" si="60"/>
        <v>126</v>
      </c>
      <c r="I108" s="27">
        <f t="shared" si="41"/>
        <v>0</v>
      </c>
      <c r="J108" s="27">
        <f t="shared" si="42"/>
        <v>0</v>
      </c>
      <c r="K108" s="27">
        <f t="shared" si="43"/>
        <v>0</v>
      </c>
      <c r="L108" s="27">
        <f t="shared" si="44"/>
        <v>0</v>
      </c>
      <c r="M108" s="27">
        <f t="shared" si="55"/>
        <v>0</v>
      </c>
      <c r="N108" s="27">
        <f t="shared" si="56"/>
        <v>0</v>
      </c>
      <c r="O108">
        <f t="shared" si="51"/>
        <v>0.3</v>
      </c>
      <c r="P108" s="27">
        <f t="shared" si="57"/>
        <v>0</v>
      </c>
      <c r="Q108" s="27">
        <f t="shared" si="61"/>
        <v>247932.61678506451</v>
      </c>
      <c r="R108" s="28">
        <f t="shared" si="45"/>
        <v>252891.26912076582</v>
      </c>
      <c r="S108" s="27">
        <f t="shared" si="46"/>
        <v>-252891.26912076582</v>
      </c>
      <c r="T108" s="28">
        <f t="shared" si="47"/>
        <v>-47731346.161942475</v>
      </c>
      <c r="U108" s="27">
        <f t="shared" si="48"/>
        <v>0</v>
      </c>
      <c r="V108" s="27">
        <f t="shared" si="58"/>
        <v>0</v>
      </c>
      <c r="W108" s="27">
        <f t="shared" si="49"/>
        <v>-47731346.161942475</v>
      </c>
      <c r="X108" s="27">
        <f t="shared" si="50"/>
        <v>-50117913.470039599</v>
      </c>
      <c r="Y108" s="27">
        <f t="shared" si="59"/>
        <v>-50623696.008281127</v>
      </c>
      <c r="Z108" s="27">
        <f t="shared" si="52"/>
        <v>252891.26912076582</v>
      </c>
      <c r="AA108" s="27">
        <f t="shared" si="53"/>
        <v>0.3</v>
      </c>
      <c r="AB108" s="27">
        <f t="shared" si="54"/>
        <v>252891.56912076581</v>
      </c>
    </row>
    <row r="109" spans="6:28" x14ac:dyDescent="0.3">
      <c r="F109">
        <v>82</v>
      </c>
      <c r="G109">
        <f t="shared" si="60"/>
        <v>127</v>
      </c>
      <c r="I109" s="27">
        <f t="shared" si="41"/>
        <v>0</v>
      </c>
      <c r="J109" s="27">
        <f t="shared" si="42"/>
        <v>0</v>
      </c>
      <c r="K109" s="27">
        <f t="shared" si="43"/>
        <v>0</v>
      </c>
      <c r="L109" s="27">
        <f t="shared" si="44"/>
        <v>0</v>
      </c>
      <c r="M109" s="27">
        <f t="shared" si="55"/>
        <v>0</v>
      </c>
      <c r="N109" s="27">
        <f t="shared" si="56"/>
        <v>0</v>
      </c>
      <c r="O109">
        <f t="shared" si="51"/>
        <v>0.3</v>
      </c>
      <c r="P109" s="27">
        <f t="shared" si="57"/>
        <v>0</v>
      </c>
      <c r="Q109" s="27">
        <f t="shared" si="61"/>
        <v>252891.26912076582</v>
      </c>
      <c r="R109" s="28">
        <f t="shared" si="45"/>
        <v>257949.09450318114</v>
      </c>
      <c r="S109" s="27">
        <f t="shared" si="46"/>
        <v>-257949.09450318114</v>
      </c>
      <c r="T109" s="28">
        <f t="shared" si="47"/>
        <v>-50623696.008281127</v>
      </c>
      <c r="U109" s="27">
        <f t="shared" si="48"/>
        <v>0</v>
      </c>
      <c r="V109" s="27">
        <f t="shared" si="58"/>
        <v>0</v>
      </c>
      <c r="W109" s="27">
        <f t="shared" si="49"/>
        <v>-50623696.008281127</v>
      </c>
      <c r="X109" s="27">
        <f t="shared" si="50"/>
        <v>-53154880.808695182</v>
      </c>
      <c r="Y109" s="27">
        <f t="shared" si="59"/>
        <v>-53670778.997701548</v>
      </c>
      <c r="Z109" s="27">
        <f t="shared" si="52"/>
        <v>257949.09450318114</v>
      </c>
      <c r="AA109" s="27">
        <f t="shared" si="53"/>
        <v>0.3</v>
      </c>
      <c r="AB109" s="27">
        <f t="shared" si="54"/>
        <v>257949.39450318113</v>
      </c>
    </row>
    <row r="110" spans="6:28" x14ac:dyDescent="0.3">
      <c r="F110">
        <v>83</v>
      </c>
      <c r="G110">
        <f t="shared" si="60"/>
        <v>128</v>
      </c>
      <c r="I110" s="27">
        <f t="shared" si="41"/>
        <v>0</v>
      </c>
      <c r="J110" s="27">
        <f t="shared" si="42"/>
        <v>0</v>
      </c>
      <c r="K110" s="27">
        <f t="shared" si="43"/>
        <v>0</v>
      </c>
      <c r="L110" s="27">
        <f t="shared" si="44"/>
        <v>0</v>
      </c>
      <c r="M110" s="27">
        <f t="shared" si="55"/>
        <v>0</v>
      </c>
      <c r="N110" s="27">
        <f t="shared" si="56"/>
        <v>0</v>
      </c>
      <c r="O110">
        <f t="shared" si="51"/>
        <v>0.3</v>
      </c>
      <c r="P110" s="27">
        <f t="shared" si="57"/>
        <v>0</v>
      </c>
      <c r="Q110" s="27">
        <f t="shared" si="61"/>
        <v>257949.09450318114</v>
      </c>
      <c r="R110" s="28">
        <f t="shared" si="45"/>
        <v>263108.07639324479</v>
      </c>
      <c r="S110" s="27">
        <f t="shared" si="46"/>
        <v>-263108.07639324479</v>
      </c>
      <c r="T110" s="28">
        <f t="shared" si="47"/>
        <v>-53670778.997701548</v>
      </c>
      <c r="U110" s="27">
        <f t="shared" si="48"/>
        <v>0</v>
      </c>
      <c r="V110" s="27">
        <f t="shared" si="58"/>
        <v>0</v>
      </c>
      <c r="W110" s="27">
        <f t="shared" si="49"/>
        <v>-53670778.997701548</v>
      </c>
      <c r="X110" s="27">
        <f t="shared" si="50"/>
        <v>-56354317.947586626</v>
      </c>
      <c r="Y110" s="27">
        <f t="shared" si="59"/>
        <v>-56880534.100373119</v>
      </c>
      <c r="Z110" s="27">
        <f t="shared" si="52"/>
        <v>263108.07639324479</v>
      </c>
      <c r="AA110" s="27">
        <f t="shared" si="53"/>
        <v>0.3</v>
      </c>
      <c r="AB110" s="27">
        <f t="shared" si="54"/>
        <v>263108.37639324478</v>
      </c>
    </row>
    <row r="111" spans="6:28" x14ac:dyDescent="0.3">
      <c r="F111">
        <v>84</v>
      </c>
      <c r="G111">
        <f t="shared" si="60"/>
        <v>129</v>
      </c>
      <c r="I111" s="27">
        <f t="shared" si="41"/>
        <v>0</v>
      </c>
      <c r="J111" s="27">
        <f t="shared" si="42"/>
        <v>0</v>
      </c>
      <c r="K111" s="27">
        <f t="shared" si="43"/>
        <v>0</v>
      </c>
      <c r="L111" s="27">
        <f t="shared" si="44"/>
        <v>0</v>
      </c>
      <c r="M111" s="27">
        <f t="shared" si="55"/>
        <v>0</v>
      </c>
      <c r="N111" s="27">
        <f t="shared" si="56"/>
        <v>0</v>
      </c>
      <c r="O111">
        <f t="shared" si="51"/>
        <v>0.3</v>
      </c>
      <c r="P111" s="27">
        <f t="shared" si="57"/>
        <v>0</v>
      </c>
      <c r="Q111" s="27">
        <f t="shared" si="61"/>
        <v>263108.07639324479</v>
      </c>
      <c r="R111" s="28">
        <f t="shared" si="45"/>
        <v>268370.23792110971</v>
      </c>
      <c r="S111" s="27">
        <f t="shared" si="46"/>
        <v>-268370.23792110971</v>
      </c>
      <c r="T111" s="28">
        <f t="shared" si="47"/>
        <v>-56880534.100373119</v>
      </c>
      <c r="U111" s="27">
        <f t="shared" si="48"/>
        <v>0</v>
      </c>
      <c r="V111" s="27">
        <f t="shared" si="58"/>
        <v>0</v>
      </c>
      <c r="W111" s="27">
        <f t="shared" si="49"/>
        <v>-56880534.100373119</v>
      </c>
      <c r="X111" s="27">
        <f t="shared" si="50"/>
        <v>-59724560.805391781</v>
      </c>
      <c r="Y111" s="27">
        <f t="shared" si="59"/>
        <v>-60261301.281234004</v>
      </c>
      <c r="Z111" s="27">
        <f t="shared" si="52"/>
        <v>268370.23792110971</v>
      </c>
      <c r="AA111" s="27">
        <f t="shared" si="53"/>
        <v>0.3</v>
      </c>
      <c r="AB111" s="27">
        <f t="shared" si="54"/>
        <v>268370.5379211097</v>
      </c>
    </row>
    <row r="112" spans="6:28" x14ac:dyDescent="0.3">
      <c r="F112">
        <v>85</v>
      </c>
      <c r="G112">
        <f t="shared" si="60"/>
        <v>130</v>
      </c>
      <c r="I112" s="27">
        <f t="shared" si="41"/>
        <v>0</v>
      </c>
      <c r="J112" s="27">
        <f t="shared" si="42"/>
        <v>0</v>
      </c>
      <c r="K112" s="27">
        <f t="shared" si="43"/>
        <v>0</v>
      </c>
      <c r="L112" s="27">
        <f t="shared" si="44"/>
        <v>0</v>
      </c>
      <c r="M112" s="27">
        <f t="shared" si="55"/>
        <v>0</v>
      </c>
      <c r="N112" s="27">
        <f t="shared" si="56"/>
        <v>0</v>
      </c>
      <c r="O112">
        <f t="shared" si="51"/>
        <v>0.3</v>
      </c>
      <c r="P112" s="27">
        <f t="shared" si="57"/>
        <v>0</v>
      </c>
      <c r="Q112" s="27">
        <f t="shared" si="61"/>
        <v>268370.23792110971</v>
      </c>
      <c r="R112" s="28">
        <f t="shared" si="45"/>
        <v>273737.64267953194</v>
      </c>
      <c r="S112" s="27">
        <f t="shared" si="46"/>
        <v>-273737.64267953194</v>
      </c>
      <c r="T112" s="28">
        <f t="shared" si="47"/>
        <v>-60261301.281234004</v>
      </c>
      <c r="U112" s="27">
        <f t="shared" si="48"/>
        <v>0</v>
      </c>
      <c r="V112" s="27">
        <f t="shared" si="58"/>
        <v>0</v>
      </c>
      <c r="W112" s="27">
        <f t="shared" si="49"/>
        <v>-60261301.281234004</v>
      </c>
      <c r="X112" s="27">
        <f t="shared" si="50"/>
        <v>-63274366.345295705</v>
      </c>
      <c r="Y112" s="27">
        <f t="shared" si="59"/>
        <v>-63821841.630654767</v>
      </c>
      <c r="Z112" s="27">
        <f t="shared" si="52"/>
        <v>273737.64267953194</v>
      </c>
      <c r="AA112" s="27">
        <f t="shared" si="53"/>
        <v>0.3</v>
      </c>
      <c r="AB112" s="27">
        <f t="shared" si="54"/>
        <v>273737.94267953193</v>
      </c>
    </row>
    <row r="113" spans="6:28" x14ac:dyDescent="0.3">
      <c r="F113">
        <v>86</v>
      </c>
      <c r="G113">
        <f t="shared" si="60"/>
        <v>131</v>
      </c>
      <c r="I113" s="27">
        <f t="shared" si="41"/>
        <v>0</v>
      </c>
      <c r="J113" s="27">
        <f t="shared" si="42"/>
        <v>0</v>
      </c>
      <c r="K113" s="27">
        <f t="shared" si="43"/>
        <v>0</v>
      </c>
      <c r="L113" s="27">
        <f t="shared" si="44"/>
        <v>0</v>
      </c>
      <c r="M113" s="27">
        <f t="shared" si="55"/>
        <v>0</v>
      </c>
      <c r="N113" s="27">
        <f t="shared" si="56"/>
        <v>0</v>
      </c>
      <c r="O113">
        <f t="shared" si="51"/>
        <v>0.3</v>
      </c>
      <c r="P113" s="27">
        <f t="shared" si="57"/>
        <v>0</v>
      </c>
      <c r="Q113" s="27">
        <f t="shared" si="61"/>
        <v>273737.64267953194</v>
      </c>
      <c r="R113" s="28">
        <f t="shared" si="45"/>
        <v>279212.39553312259</v>
      </c>
      <c r="S113" s="27">
        <f t="shared" si="46"/>
        <v>-279212.39553312259</v>
      </c>
      <c r="T113" s="28">
        <f t="shared" si="47"/>
        <v>-63821841.630654767</v>
      </c>
      <c r="U113" s="27">
        <f t="shared" si="48"/>
        <v>0</v>
      </c>
      <c r="V113" s="27">
        <f t="shared" si="58"/>
        <v>0</v>
      </c>
      <c r="W113" s="27">
        <f t="shared" si="49"/>
        <v>-63821841.630654767</v>
      </c>
      <c r="X113" s="27">
        <f t="shared" si="50"/>
        <v>-67012933.712187506</v>
      </c>
      <c r="Y113" s="27">
        <f t="shared" si="59"/>
        <v>-67571358.503253758</v>
      </c>
      <c r="Z113" s="27">
        <f t="shared" si="52"/>
        <v>279212.39553312259</v>
      </c>
      <c r="AA113" s="27">
        <f t="shared" si="53"/>
        <v>0.3</v>
      </c>
      <c r="AB113" s="27">
        <f t="shared" si="54"/>
        <v>279212.69553312258</v>
      </c>
    </row>
  </sheetData>
  <mergeCells count="4">
    <mergeCell ref="I26:P26"/>
    <mergeCell ref="Q26:S26"/>
    <mergeCell ref="T26:Y26"/>
    <mergeCell ref="Z26:A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Suvir Gupta</dc:creator>
  <cp:lastModifiedBy>Suvir Gupta</cp:lastModifiedBy>
  <dcterms:created xsi:type="dcterms:W3CDTF">2016-11-04T04:20:16Z</dcterms:created>
  <dcterms:modified xsi:type="dcterms:W3CDTF">2016-11-06T20:30:41Z</dcterms:modified>
</cp:coreProperties>
</file>