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668"/>
  <workbookPr filterPrivacy="1" defaultThemeVersion="124226"/>
  <bookViews>
    <workbookView xWindow="240" yWindow="105" windowWidth="14805" windowHeight="8010" activeTab="2"/>
  </bookViews>
  <sheets>
    <sheet name="Plan" sheetId="1" r:id="rId1"/>
    <sheet name="Plan - short" sheetId="2" r:id="rId2"/>
    <sheet name="Actuals" sheetId="3" r:id="rId3"/>
  </sheets>
  <calcPr calcId="171027"/>
</workbook>
</file>

<file path=xl/calcChain.xml><?xml version="1.0" encoding="utf-8"?>
<calcChain xmlns="http://schemas.openxmlformats.org/spreadsheetml/2006/main">
  <c r="M29" i="3" l="1"/>
  <c r="O12" i="3"/>
  <c r="O5" i="3"/>
  <c r="O6" i="3"/>
  <c r="O7" i="3"/>
  <c r="O8" i="3"/>
  <c r="O9" i="3"/>
  <c r="O10" i="3"/>
  <c r="O11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4" i="3"/>
  <c r="E32" i="3" l="1"/>
  <c r="O29" i="3" l="1"/>
  <c r="O31" i="3" s="1"/>
  <c r="G16" i="3"/>
  <c r="G10" i="3"/>
  <c r="G9" i="3" s="1"/>
  <c r="G5" i="3"/>
  <c r="L29" i="3"/>
  <c r="E22" i="3" l="1"/>
  <c r="E16" i="3"/>
  <c r="E10" i="3"/>
  <c r="E9" i="3" s="1"/>
  <c r="E5" i="3"/>
  <c r="G25" i="3"/>
  <c r="G24" i="3"/>
  <c r="G22" i="3" s="1"/>
  <c r="G23" i="3"/>
  <c r="D25" i="3"/>
  <c r="F25" i="3" s="1"/>
  <c r="D24" i="3"/>
  <c r="F24" i="3" s="1"/>
  <c r="D23" i="3"/>
  <c r="F23" i="3" s="1"/>
  <c r="D9" i="3"/>
  <c r="F9" i="3" s="1"/>
  <c r="D5" i="3"/>
  <c r="F5" i="3" s="1"/>
  <c r="G27" i="3" l="1"/>
  <c r="G28" i="3" s="1"/>
  <c r="E33" i="3" s="1"/>
  <c r="E27" i="3"/>
  <c r="D22" i="3"/>
  <c r="F22" i="3"/>
  <c r="C23" i="2"/>
  <c r="D23" i="2" s="1"/>
  <c r="C22" i="2"/>
  <c r="D22" i="2" s="1"/>
  <c r="C21" i="2"/>
  <c r="D21" i="2" s="1"/>
  <c r="D20" i="2" s="1"/>
  <c r="F20" i="2" s="1"/>
  <c r="H8" i="2"/>
  <c r="C7" i="2"/>
  <c r="D7" i="2" s="1"/>
  <c r="F7" i="2" s="1"/>
  <c r="C3" i="2"/>
  <c r="E3" i="2" s="1"/>
  <c r="H27" i="3" l="1"/>
  <c r="E7" i="2"/>
  <c r="C20" i="2"/>
  <c r="E20" i="2" s="1"/>
  <c r="E24" i="2" s="1"/>
  <c r="D3" i="2"/>
  <c r="F3" i="2" s="1"/>
  <c r="F24" i="2" s="1"/>
  <c r="C23" i="1"/>
  <c r="H8" i="1"/>
  <c r="G24" i="2" l="1"/>
  <c r="C22" i="1"/>
  <c r="C7" i="1"/>
  <c r="E7" i="1" s="1"/>
  <c r="D23" i="1"/>
  <c r="C21" i="1"/>
  <c r="D21" i="1" s="1"/>
  <c r="C3" i="1"/>
  <c r="E3" i="1" s="1"/>
  <c r="C20" i="1" l="1"/>
  <c r="E20" i="1" s="1"/>
  <c r="E24" i="1" s="1"/>
  <c r="D22" i="1"/>
  <c r="D20" i="1" s="1"/>
  <c r="F20" i="1" s="1"/>
  <c r="D7" i="1"/>
  <c r="F7" i="1" s="1"/>
  <c r="D3" i="1"/>
  <c r="F3" i="1" s="1"/>
  <c r="F24" i="1" l="1"/>
  <c r="G24" i="1" s="1"/>
</calcChain>
</file>

<file path=xl/sharedStrings.xml><?xml version="1.0" encoding="utf-8"?>
<sst xmlns="http://schemas.openxmlformats.org/spreadsheetml/2006/main" count="126" uniqueCount="56">
  <si>
    <t>Task</t>
  </si>
  <si>
    <t>Hr B</t>
  </si>
  <si>
    <t>$A</t>
  </si>
  <si>
    <t>$B</t>
  </si>
  <si>
    <t>Problem Setup</t>
  </si>
  <si>
    <t>2D Solution</t>
  </si>
  <si>
    <t>Requirements</t>
  </si>
  <si>
    <t>IP</t>
  </si>
  <si>
    <t>Report</t>
  </si>
  <si>
    <t>Design Tools</t>
  </si>
  <si>
    <t>Software</t>
  </si>
  <si>
    <t>Slides</t>
  </si>
  <si>
    <t>3D Solution</t>
  </si>
  <si>
    <t>2D Design S/W</t>
  </si>
  <si>
    <t>3D Design S/W</t>
  </si>
  <si>
    <t>Vehicle Model &amp; Occupancy Grid</t>
  </si>
  <si>
    <t>MPC Problem Setup</t>
  </si>
  <si>
    <t>2D Tradeoff Graphs</t>
  </si>
  <si>
    <t>3D Tradeoff Graphs</t>
  </si>
  <si>
    <t>$A/Hr</t>
  </si>
  <si>
    <t>$B/Hr</t>
  </si>
  <si>
    <t>Mid-term Milestones (Mar 31):</t>
  </si>
  <si>
    <t>End-term Milestones (Jun 30):</t>
  </si>
  <si>
    <t>Deliverables (June 30):</t>
  </si>
  <si>
    <t>2.1.1</t>
  </si>
  <si>
    <t>2.1.2</t>
  </si>
  <si>
    <t>Vehicle Model / Occupancy Grid</t>
  </si>
  <si>
    <t>2.2.1</t>
  </si>
  <si>
    <t>Goal</t>
  </si>
  <si>
    <t>PowerPoint Slides</t>
  </si>
  <si>
    <t>MPC S/W &amp; Solution</t>
  </si>
  <si>
    <t>Tradeoff graphs</t>
  </si>
  <si>
    <t>2.2.2</t>
  </si>
  <si>
    <t>2.2.3</t>
  </si>
  <si>
    <t>2.2.4</t>
  </si>
  <si>
    <t>2.1.3</t>
  </si>
  <si>
    <t>2.1.4</t>
  </si>
  <si>
    <t>trest</t>
  </si>
  <si>
    <t>Hr A</t>
  </si>
  <si>
    <t>Actual</t>
  </si>
  <si>
    <t>Jan</t>
  </si>
  <si>
    <t>Feb</t>
  </si>
  <si>
    <t>Mar</t>
  </si>
  <si>
    <t>Apr</t>
  </si>
  <si>
    <t>May</t>
  </si>
  <si>
    <t>Jun</t>
  </si>
  <si>
    <t>Suvo</t>
  </si>
  <si>
    <t>Total</t>
  </si>
  <si>
    <t>Cost (A/B)</t>
  </si>
  <si>
    <t>Others</t>
  </si>
  <si>
    <t>PPC</t>
  </si>
  <si>
    <t>$EngA</t>
  </si>
  <si>
    <t>$EngB</t>
  </si>
  <si>
    <t>Cost (K)</t>
  </si>
  <si>
    <t>Remaining</t>
  </si>
  <si>
    <t>To be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</si>
</sst>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1" fillId="2" borderId="2" xfId="0" applyFont="1" applyFill="1" applyBorder="1"/>
    <xf numFmtId="0" fontId="0" fillId="2" borderId="2" xfId="0" applyFill="1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1" applyNumberFormat="1" applyFont="1"/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4" fontId="1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44" fontId="0" fillId="0" borderId="1" xfId="1" applyFont="1" applyBorder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44" fontId="0" fillId="0" borderId="0" xfId="1" applyNumberFormat="1" applyFont="1"/>
    <xf numFmtId="0" fontId="0" fillId="0" borderId="1" xfId="0" applyBorder="1"/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30" sqref="D30"/>
    </sheetView>
  </sheetViews>
  <sheetFormatPr defaultRowHeight="15" x14ac:dyDescent="0.25"/>
  <cols>
    <col min="1" max="1" width="6.42578125" style="19" customWidth="1"/>
    <col min="2" max="2" width="34.5703125" customWidth="1"/>
    <col min="3" max="3" width="9.140625" customWidth="1"/>
    <col min="8" max="8" width="9.140625" customWidth="1"/>
    <col min="9" max="9" width="3.28515625" customWidth="1"/>
    <col min="10" max="10" width="30.42578125" bestFit="1" customWidth="1"/>
  </cols>
  <sheetData>
    <row r="1" spans="1:10" x14ac:dyDescent="0.25">
      <c r="A1" s="17"/>
      <c r="B1" s="3" t="s">
        <v>0</v>
      </c>
      <c r="C1" s="9" t="s">
        <v>1</v>
      </c>
      <c r="D1" s="9" t="s">
        <v>38</v>
      </c>
      <c r="E1" s="9" t="s">
        <v>3</v>
      </c>
      <c r="F1" s="9" t="s">
        <v>2</v>
      </c>
      <c r="G1" s="10"/>
      <c r="I1" s="4"/>
      <c r="J1" s="5" t="s">
        <v>23</v>
      </c>
    </row>
    <row r="2" spans="1:10" x14ac:dyDescent="0.25">
      <c r="A2" s="17"/>
      <c r="B2" s="2"/>
      <c r="C2" s="10"/>
      <c r="D2" s="10"/>
      <c r="E2" s="10"/>
      <c r="F2" s="10"/>
      <c r="G2" s="10"/>
      <c r="I2" s="4">
        <v>1</v>
      </c>
      <c r="J2" s="4" t="s">
        <v>13</v>
      </c>
    </row>
    <row r="3" spans="1:10" s="1" customFormat="1" x14ac:dyDescent="0.25">
      <c r="A3" s="18">
        <v>1</v>
      </c>
      <c r="B3" s="7" t="s">
        <v>4</v>
      </c>
      <c r="C3" s="11">
        <f>40*1</f>
        <v>40</v>
      </c>
      <c r="D3" s="12">
        <f>C3*0.1</f>
        <v>4</v>
      </c>
      <c r="E3" s="12">
        <f>C3*$D$26</f>
        <v>5200</v>
      </c>
      <c r="F3" s="12">
        <f>D3*$D$27</f>
        <v>680</v>
      </c>
      <c r="G3" s="9"/>
      <c r="I3" s="6">
        <v>2</v>
      </c>
      <c r="J3" s="6" t="s">
        <v>14</v>
      </c>
    </row>
    <row r="4" spans="1:10" x14ac:dyDescent="0.25">
      <c r="A4" s="17">
        <v>1.1000000000000001</v>
      </c>
      <c r="B4" s="2" t="s">
        <v>28</v>
      </c>
      <c r="C4" s="10"/>
      <c r="D4" s="10"/>
      <c r="E4" s="9"/>
      <c r="F4" s="9"/>
      <c r="G4" s="10"/>
      <c r="I4" s="4">
        <v>3</v>
      </c>
      <c r="J4" s="4" t="s">
        <v>29</v>
      </c>
    </row>
    <row r="5" spans="1:10" x14ac:dyDescent="0.25">
      <c r="A5" s="17">
        <v>1.2</v>
      </c>
      <c r="B5" s="2" t="s">
        <v>6</v>
      </c>
      <c r="C5" s="10"/>
      <c r="D5" s="10"/>
      <c r="E5" s="9"/>
      <c r="F5" s="9"/>
      <c r="G5" s="10"/>
      <c r="I5" s="4"/>
      <c r="J5" s="4"/>
    </row>
    <row r="6" spans="1:10" x14ac:dyDescent="0.25">
      <c r="A6" s="17"/>
      <c r="B6" s="2"/>
      <c r="C6" s="10"/>
      <c r="D6" s="10"/>
      <c r="E6" s="9"/>
      <c r="F6" s="9"/>
      <c r="G6" s="10"/>
      <c r="I6" s="4"/>
      <c r="J6" s="4"/>
    </row>
    <row r="7" spans="1:10" s="1" customFormat="1" x14ac:dyDescent="0.25">
      <c r="A7" s="18">
        <v>2</v>
      </c>
      <c r="B7" s="7" t="s">
        <v>9</v>
      </c>
      <c r="C7" s="12">
        <f>C8+C14</f>
        <v>400</v>
      </c>
      <c r="D7" s="12">
        <f>C7*0.1</f>
        <v>40</v>
      </c>
      <c r="E7" s="12">
        <f>C7*$D$26</f>
        <v>52000</v>
      </c>
      <c r="F7" s="12">
        <f>D7*$D$27</f>
        <v>6800</v>
      </c>
      <c r="G7" s="9"/>
      <c r="I7" s="5"/>
      <c r="J7" s="5" t="s">
        <v>21</v>
      </c>
    </row>
    <row r="8" spans="1:10" x14ac:dyDescent="0.25">
      <c r="A8" s="17">
        <v>2.1</v>
      </c>
      <c r="B8" s="8" t="s">
        <v>5</v>
      </c>
      <c r="C8" s="13">
        <v>200</v>
      </c>
      <c r="D8" s="14"/>
      <c r="E8" s="12"/>
      <c r="F8" s="12"/>
      <c r="G8" s="10"/>
      <c r="H8">
        <f>SUM(C9:C12)</f>
        <v>200</v>
      </c>
      <c r="I8" s="4">
        <v>1</v>
      </c>
      <c r="J8" s="4" t="s">
        <v>15</v>
      </c>
    </row>
    <row r="9" spans="1:10" x14ac:dyDescent="0.25">
      <c r="A9" s="17" t="s">
        <v>24</v>
      </c>
      <c r="B9" s="2" t="s">
        <v>26</v>
      </c>
      <c r="C9" s="10">
        <v>16</v>
      </c>
      <c r="D9" s="10"/>
      <c r="E9" s="9"/>
      <c r="F9" s="9"/>
      <c r="G9" s="10"/>
      <c r="I9" s="4">
        <v>2</v>
      </c>
      <c r="J9" s="4" t="s">
        <v>16</v>
      </c>
    </row>
    <row r="10" spans="1:10" x14ac:dyDescent="0.25">
      <c r="A10" s="17" t="s">
        <v>25</v>
      </c>
      <c r="B10" s="2" t="s">
        <v>16</v>
      </c>
      <c r="C10" s="10">
        <v>16</v>
      </c>
      <c r="D10" s="10"/>
      <c r="E10" s="9"/>
      <c r="F10" s="9"/>
      <c r="G10" s="10"/>
      <c r="I10" s="4">
        <v>3</v>
      </c>
      <c r="J10" s="4" t="s">
        <v>13</v>
      </c>
    </row>
    <row r="11" spans="1:10" x14ac:dyDescent="0.25">
      <c r="A11" s="17" t="s">
        <v>35</v>
      </c>
      <c r="B11" s="2" t="s">
        <v>30</v>
      </c>
      <c r="C11" s="10">
        <v>120</v>
      </c>
      <c r="D11" s="10"/>
      <c r="E11" s="9"/>
      <c r="F11" s="9"/>
      <c r="G11" s="10"/>
      <c r="I11" s="4">
        <v>4</v>
      </c>
      <c r="J11" s="4" t="s">
        <v>17</v>
      </c>
    </row>
    <row r="12" spans="1:10" s="1" customFormat="1" x14ac:dyDescent="0.25">
      <c r="A12" s="17" t="s">
        <v>36</v>
      </c>
      <c r="B12" s="2" t="s">
        <v>31</v>
      </c>
      <c r="C12" s="10">
        <v>48</v>
      </c>
      <c r="D12" s="10"/>
      <c r="E12" s="9"/>
      <c r="F12" s="9"/>
      <c r="G12" s="10"/>
      <c r="I12" s="5"/>
      <c r="J12" s="5"/>
    </row>
    <row r="13" spans="1:10" x14ac:dyDescent="0.25">
      <c r="A13" s="18"/>
      <c r="B13" s="3"/>
      <c r="C13" s="9"/>
      <c r="D13" s="9"/>
      <c r="E13" s="9"/>
      <c r="F13" s="9"/>
      <c r="G13" s="9"/>
      <c r="I13" s="4"/>
      <c r="J13" s="4"/>
    </row>
    <row r="14" spans="1:10" x14ac:dyDescent="0.25">
      <c r="A14" s="17">
        <v>2.2000000000000002</v>
      </c>
      <c r="B14" s="8" t="s">
        <v>12</v>
      </c>
      <c r="C14" s="13">
        <v>200</v>
      </c>
      <c r="D14" s="14"/>
      <c r="E14" s="12"/>
      <c r="F14" s="12"/>
      <c r="G14" s="10"/>
      <c r="I14" s="5"/>
      <c r="J14" s="5" t="s">
        <v>22</v>
      </c>
    </row>
    <row r="15" spans="1:10" x14ac:dyDescent="0.25">
      <c r="A15" s="17" t="s">
        <v>27</v>
      </c>
      <c r="B15" s="2" t="s">
        <v>26</v>
      </c>
      <c r="C15" s="10">
        <v>16</v>
      </c>
      <c r="D15" s="10"/>
      <c r="E15" s="9"/>
      <c r="F15" s="9"/>
      <c r="G15" s="10"/>
      <c r="I15" s="4">
        <v>1</v>
      </c>
      <c r="J15" s="4" t="s">
        <v>14</v>
      </c>
    </row>
    <row r="16" spans="1:10" x14ac:dyDescent="0.25">
      <c r="A16" s="17" t="s">
        <v>32</v>
      </c>
      <c r="B16" s="2" t="s">
        <v>16</v>
      </c>
      <c r="C16" s="10">
        <v>16</v>
      </c>
      <c r="D16" s="10"/>
      <c r="E16" s="9"/>
      <c r="F16" s="9"/>
      <c r="G16" s="10"/>
      <c r="I16" s="4">
        <v>2</v>
      </c>
      <c r="J16" s="4" t="s">
        <v>18</v>
      </c>
    </row>
    <row r="17" spans="1:7" x14ac:dyDescent="0.25">
      <c r="A17" s="17" t="s">
        <v>33</v>
      </c>
      <c r="B17" s="2" t="s">
        <v>30</v>
      </c>
      <c r="C17" s="10">
        <v>120</v>
      </c>
      <c r="D17" s="10"/>
      <c r="E17" s="10"/>
      <c r="F17" s="10"/>
      <c r="G17" s="10"/>
    </row>
    <row r="18" spans="1:7" x14ac:dyDescent="0.25">
      <c r="A18" s="17" t="s">
        <v>34</v>
      </c>
      <c r="B18" s="2" t="s">
        <v>31</v>
      </c>
      <c r="C18" s="10">
        <v>48</v>
      </c>
      <c r="D18" s="10"/>
      <c r="E18" s="10"/>
      <c r="F18" s="10"/>
      <c r="G18" s="10"/>
    </row>
    <row r="19" spans="1:7" s="1" customFormat="1" x14ac:dyDescent="0.25">
      <c r="A19" s="17"/>
      <c r="B19" s="2"/>
      <c r="C19" s="10"/>
      <c r="D19" s="10"/>
      <c r="E19" s="10"/>
      <c r="F19" s="10"/>
      <c r="G19" s="10"/>
    </row>
    <row r="20" spans="1:7" x14ac:dyDescent="0.25">
      <c r="A20" s="18">
        <v>3</v>
      </c>
      <c r="B20" s="7" t="s">
        <v>8</v>
      </c>
      <c r="C20" s="12">
        <f>SUM(C21:C23)</f>
        <v>72</v>
      </c>
      <c r="D20" s="12">
        <f>SUM(D21:D23)</f>
        <v>7.2000000000000011</v>
      </c>
      <c r="E20" s="12">
        <f>C20*$D$26</f>
        <v>9360</v>
      </c>
      <c r="F20" s="12">
        <f>D20*$D$27</f>
        <v>1224.0000000000002</v>
      </c>
      <c r="G20" s="9"/>
    </row>
    <row r="21" spans="1:7" x14ac:dyDescent="0.25">
      <c r="A21" s="17">
        <v>3.1</v>
      </c>
      <c r="B21" s="2" t="s">
        <v>7</v>
      </c>
      <c r="C21" s="15">
        <f>2*8</f>
        <v>16</v>
      </c>
      <c r="D21" s="9">
        <f>C21*0.1</f>
        <v>1.6</v>
      </c>
      <c r="E21" s="10"/>
      <c r="F21" s="10"/>
      <c r="G21" s="10"/>
    </row>
    <row r="22" spans="1:7" x14ac:dyDescent="0.25">
      <c r="A22" s="17">
        <v>3.2</v>
      </c>
      <c r="B22" s="2" t="s">
        <v>10</v>
      </c>
      <c r="C22" s="15">
        <f>4*8</f>
        <v>32</v>
      </c>
      <c r="D22" s="9">
        <f t="shared" ref="D22:D23" si="0">C22*0.1</f>
        <v>3.2</v>
      </c>
      <c r="E22" s="10"/>
      <c r="F22" s="10"/>
      <c r="G22" s="10"/>
    </row>
    <row r="23" spans="1:7" s="1" customFormat="1" x14ac:dyDescent="0.25">
      <c r="A23" s="17">
        <v>3.3</v>
      </c>
      <c r="B23" s="2" t="s">
        <v>11</v>
      </c>
      <c r="C23" s="15">
        <f>3*8</f>
        <v>24</v>
      </c>
      <c r="D23" s="9">
        <f t="shared" si="0"/>
        <v>2.4000000000000004</v>
      </c>
      <c r="E23" s="16"/>
      <c r="F23" s="16"/>
      <c r="G23" s="16"/>
    </row>
    <row r="24" spans="1:7" x14ac:dyDescent="0.25">
      <c r="A24" s="18"/>
      <c r="B24" s="3"/>
      <c r="C24" s="9"/>
      <c r="D24" s="9"/>
      <c r="E24" s="9">
        <f>E3+E7+E20</f>
        <v>66560</v>
      </c>
      <c r="F24" s="9">
        <f>F3+F7+F20</f>
        <v>8704</v>
      </c>
      <c r="G24" s="9">
        <f>E24+F24</f>
        <v>75264</v>
      </c>
    </row>
    <row r="26" spans="1:7" x14ac:dyDescent="0.25">
      <c r="C26" t="s">
        <v>20</v>
      </c>
      <c r="D26">
        <v>130</v>
      </c>
    </row>
    <row r="27" spans="1:7" x14ac:dyDescent="0.25">
      <c r="C27" t="s">
        <v>19</v>
      </c>
      <c r="D27">
        <v>170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33" sqref="B33"/>
    </sheetView>
  </sheetViews>
  <sheetFormatPr defaultRowHeight="15" x14ac:dyDescent="0.25"/>
  <cols>
    <col min="1" max="1" width="6.42578125" style="19" customWidth="1"/>
    <col min="2" max="2" width="34.5703125" customWidth="1"/>
    <col min="3" max="3" width="9.140625" customWidth="1"/>
    <col min="8" max="8" width="9.140625" customWidth="1"/>
  </cols>
  <sheetData>
    <row r="1" spans="1:8" x14ac:dyDescent="0.25">
      <c r="A1" s="17"/>
      <c r="B1" s="3" t="s">
        <v>0</v>
      </c>
      <c r="C1" s="9" t="s">
        <v>1</v>
      </c>
      <c r="D1" s="9" t="s">
        <v>1</v>
      </c>
      <c r="E1" s="9" t="s">
        <v>3</v>
      </c>
      <c r="F1" s="9" t="s">
        <v>2</v>
      </c>
      <c r="G1" s="10"/>
    </row>
    <row r="2" spans="1:8" x14ac:dyDescent="0.25">
      <c r="A2" s="17"/>
      <c r="B2" s="2"/>
      <c r="C2" s="10"/>
      <c r="D2" s="10"/>
      <c r="E2" s="10"/>
      <c r="F2" s="10"/>
      <c r="G2" s="10"/>
    </row>
    <row r="3" spans="1:8" s="1" customFormat="1" x14ac:dyDescent="0.25">
      <c r="A3" s="18">
        <v>1</v>
      </c>
      <c r="B3" s="7" t="s">
        <v>4</v>
      </c>
      <c r="C3" s="11">
        <f>40*1</f>
        <v>40</v>
      </c>
      <c r="D3" s="12">
        <f>C3*0.1</f>
        <v>4</v>
      </c>
      <c r="E3" s="12">
        <f>C3*$D$26</f>
        <v>5200</v>
      </c>
      <c r="F3" s="12">
        <f>D3*$D$27</f>
        <v>680</v>
      </c>
      <c r="G3" s="9"/>
    </row>
    <row r="4" spans="1:8" hidden="1" x14ac:dyDescent="0.25">
      <c r="A4" s="17">
        <v>1.1000000000000001</v>
      </c>
      <c r="B4" s="2" t="s">
        <v>28</v>
      </c>
      <c r="C4" s="10"/>
      <c r="D4" s="10"/>
      <c r="E4" s="9"/>
      <c r="F4" s="9"/>
      <c r="G4" s="10"/>
    </row>
    <row r="5" spans="1:8" hidden="1" x14ac:dyDescent="0.25">
      <c r="A5" s="17">
        <v>1.2</v>
      </c>
      <c r="B5" s="2" t="s">
        <v>6</v>
      </c>
      <c r="C5" s="10"/>
      <c r="D5" s="10"/>
      <c r="E5" s="9"/>
      <c r="F5" s="9"/>
      <c r="G5" s="10"/>
    </row>
    <row r="6" spans="1:8" x14ac:dyDescent="0.25">
      <c r="A6" s="17"/>
      <c r="B6" s="2"/>
      <c r="C6" s="10"/>
      <c r="D6" s="10"/>
      <c r="E6" s="9"/>
      <c r="F6" s="9"/>
      <c r="G6" s="10"/>
    </row>
    <row r="7" spans="1:8" s="1" customFormat="1" x14ac:dyDescent="0.25">
      <c r="A7" s="18">
        <v>2</v>
      </c>
      <c r="B7" s="7" t="s">
        <v>9</v>
      </c>
      <c r="C7" s="12">
        <f>C8+C14</f>
        <v>400</v>
      </c>
      <c r="D7" s="12">
        <f>C7*0.1</f>
        <v>40</v>
      </c>
      <c r="E7" s="12">
        <f>C7*$D$26</f>
        <v>52000</v>
      </c>
      <c r="F7" s="12">
        <f>D7*$D$27</f>
        <v>6800</v>
      </c>
      <c r="G7" s="9"/>
    </row>
    <row r="8" spans="1:8" x14ac:dyDescent="0.25">
      <c r="A8" s="17">
        <v>2.1</v>
      </c>
      <c r="B8" s="8" t="s">
        <v>5</v>
      </c>
      <c r="C8" s="13">
        <v>200</v>
      </c>
      <c r="D8" s="14"/>
      <c r="E8" s="12"/>
      <c r="F8" s="12"/>
      <c r="G8" s="10"/>
      <c r="H8">
        <f>SUM(C9:C12)</f>
        <v>200</v>
      </c>
    </row>
    <row r="9" spans="1:8" hidden="1" x14ac:dyDescent="0.25">
      <c r="A9" s="17" t="s">
        <v>24</v>
      </c>
      <c r="B9" s="2" t="s">
        <v>26</v>
      </c>
      <c r="C9" s="10">
        <v>16</v>
      </c>
      <c r="D9" s="10"/>
      <c r="E9" s="9"/>
      <c r="F9" s="9"/>
      <c r="G9" s="10"/>
    </row>
    <row r="10" spans="1:8" hidden="1" x14ac:dyDescent="0.25">
      <c r="A10" s="17" t="s">
        <v>25</v>
      </c>
      <c r="B10" s="2" t="s">
        <v>16</v>
      </c>
      <c r="C10" s="10">
        <v>16</v>
      </c>
      <c r="D10" s="10"/>
      <c r="E10" s="9"/>
      <c r="F10" s="9"/>
      <c r="G10" s="10"/>
    </row>
    <row r="11" spans="1:8" hidden="1" x14ac:dyDescent="0.25">
      <c r="A11" s="17" t="s">
        <v>35</v>
      </c>
      <c r="B11" s="2" t="s">
        <v>30</v>
      </c>
      <c r="C11" s="10">
        <v>120</v>
      </c>
      <c r="D11" s="10"/>
      <c r="E11" s="9"/>
      <c r="F11" s="9"/>
      <c r="G11" s="10"/>
    </row>
    <row r="12" spans="1:8" s="1" customFormat="1" hidden="1" x14ac:dyDescent="0.25">
      <c r="A12" s="17" t="s">
        <v>36</v>
      </c>
      <c r="B12" s="2" t="s">
        <v>31</v>
      </c>
      <c r="C12" s="10">
        <v>48</v>
      </c>
      <c r="D12" s="10"/>
      <c r="E12" s="9"/>
      <c r="F12" s="9"/>
      <c r="G12" s="10"/>
    </row>
    <row r="13" spans="1:8" x14ac:dyDescent="0.25">
      <c r="A13" s="18"/>
      <c r="B13" s="3"/>
      <c r="C13" s="9"/>
      <c r="D13" s="9"/>
      <c r="E13" s="9"/>
      <c r="F13" s="9"/>
      <c r="G13" s="9"/>
    </row>
    <row r="14" spans="1:8" x14ac:dyDescent="0.25">
      <c r="A14" s="17">
        <v>2.2000000000000002</v>
      </c>
      <c r="B14" s="8" t="s">
        <v>12</v>
      </c>
      <c r="C14" s="13">
        <v>200</v>
      </c>
      <c r="D14" s="14"/>
      <c r="E14" s="12"/>
      <c r="F14" s="12"/>
      <c r="G14" s="10"/>
    </row>
    <row r="15" spans="1:8" hidden="1" x14ac:dyDescent="0.25">
      <c r="A15" s="17" t="s">
        <v>27</v>
      </c>
      <c r="B15" s="2" t="s">
        <v>26</v>
      </c>
      <c r="C15" s="10">
        <v>16</v>
      </c>
      <c r="D15" s="10"/>
      <c r="E15" s="9"/>
      <c r="F15" s="9"/>
      <c r="G15" s="10"/>
    </row>
    <row r="16" spans="1:8" hidden="1" x14ac:dyDescent="0.25">
      <c r="A16" s="17" t="s">
        <v>32</v>
      </c>
      <c r="B16" s="2" t="s">
        <v>16</v>
      </c>
      <c r="C16" s="10">
        <v>16</v>
      </c>
      <c r="D16" s="10"/>
      <c r="E16" s="9"/>
      <c r="F16" s="9"/>
      <c r="G16" s="10"/>
    </row>
    <row r="17" spans="1:7" hidden="1" x14ac:dyDescent="0.25">
      <c r="A17" s="17" t="s">
        <v>33</v>
      </c>
      <c r="B17" s="2" t="s">
        <v>30</v>
      </c>
      <c r="C17" s="10">
        <v>120</v>
      </c>
      <c r="D17" s="10"/>
      <c r="E17" s="10"/>
      <c r="F17" s="10"/>
      <c r="G17" s="10"/>
    </row>
    <row r="18" spans="1:7" hidden="1" x14ac:dyDescent="0.25">
      <c r="A18" s="17" t="s">
        <v>34</v>
      </c>
      <c r="B18" s="2" t="s">
        <v>31</v>
      </c>
      <c r="C18" s="10">
        <v>48</v>
      </c>
      <c r="D18" s="10"/>
      <c r="E18" s="10"/>
      <c r="F18" s="10"/>
      <c r="G18" s="10"/>
    </row>
    <row r="19" spans="1:7" s="1" customFormat="1" x14ac:dyDescent="0.25">
      <c r="A19" s="17"/>
      <c r="B19" s="2"/>
      <c r="C19" s="10"/>
      <c r="D19" s="10"/>
      <c r="E19" s="10"/>
      <c r="F19" s="10"/>
      <c r="G19" s="10"/>
    </row>
    <row r="20" spans="1:7" x14ac:dyDescent="0.25">
      <c r="A20" s="18">
        <v>3</v>
      </c>
      <c r="B20" s="7" t="s">
        <v>8</v>
      </c>
      <c r="C20" s="12">
        <f>SUM(C21:C23)</f>
        <v>72</v>
      </c>
      <c r="D20" s="12">
        <f>SUM(D21:D23)</f>
        <v>7.2000000000000011</v>
      </c>
      <c r="E20" s="12">
        <f>C20*$D$26</f>
        <v>9360</v>
      </c>
      <c r="F20" s="12">
        <f>D20*$D$27</f>
        <v>1224.0000000000002</v>
      </c>
      <c r="G20" s="9"/>
    </row>
    <row r="21" spans="1:7" hidden="1" x14ac:dyDescent="0.25">
      <c r="A21" s="17">
        <v>3.1</v>
      </c>
      <c r="B21" s="2" t="s">
        <v>7</v>
      </c>
      <c r="C21" s="15">
        <f>2*8</f>
        <v>16</v>
      </c>
      <c r="D21" s="9">
        <f>C21*0.1</f>
        <v>1.6</v>
      </c>
      <c r="E21" s="10"/>
      <c r="F21" s="10"/>
      <c r="G21" s="10"/>
    </row>
    <row r="22" spans="1:7" hidden="1" x14ac:dyDescent="0.25">
      <c r="A22" s="17">
        <v>3.2</v>
      </c>
      <c r="B22" s="2" t="s">
        <v>10</v>
      </c>
      <c r="C22" s="15">
        <f>4*8</f>
        <v>32</v>
      </c>
      <c r="D22" s="9">
        <f t="shared" ref="D22:D23" si="0">C22*0.1</f>
        <v>3.2</v>
      </c>
      <c r="E22" s="10"/>
      <c r="F22" s="10"/>
      <c r="G22" s="10"/>
    </row>
    <row r="23" spans="1:7" s="1" customFormat="1" hidden="1" x14ac:dyDescent="0.25">
      <c r="A23" s="17">
        <v>3.3</v>
      </c>
      <c r="B23" s="2" t="s">
        <v>11</v>
      </c>
      <c r="C23" s="15">
        <f>3*8</f>
        <v>24</v>
      </c>
      <c r="D23" s="9">
        <f t="shared" si="0"/>
        <v>2.4000000000000004</v>
      </c>
      <c r="E23" s="16"/>
      <c r="F23" s="16"/>
      <c r="G23" s="16"/>
    </row>
    <row r="24" spans="1:7" x14ac:dyDescent="0.25">
      <c r="A24" s="18"/>
      <c r="B24" s="3"/>
      <c r="C24" s="9"/>
      <c r="D24" s="9"/>
      <c r="E24" s="9">
        <f>E3+E7+E20</f>
        <v>66560</v>
      </c>
      <c r="F24" s="9">
        <f>F3+F7+F20</f>
        <v>8704</v>
      </c>
      <c r="G24" s="9">
        <f>E24+F24</f>
        <v>75264</v>
      </c>
    </row>
    <row r="26" spans="1:7" x14ac:dyDescent="0.25">
      <c r="C26" t="s">
        <v>20</v>
      </c>
      <c r="D26">
        <v>130</v>
      </c>
    </row>
    <row r="27" spans="1:7" x14ac:dyDescent="0.25">
      <c r="C27" t="s">
        <v>19</v>
      </c>
      <c r="D27">
        <v>170</v>
      </c>
    </row>
    <row r="33" spans="2:2" x14ac:dyDescent="0.25">
      <c r="B33" t="s">
        <v>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tabSelected="1" workbookViewId="0">
      <selection activeCell="C28" sqref="C28"/>
    </sheetView>
  </sheetViews>
  <sheetFormatPr defaultRowHeight="15" x14ac:dyDescent="0.25"/>
  <cols>
    <col min="3" max="3" width="29.85546875" bestFit="1" customWidth="1"/>
    <col min="4" max="4" width="10" customWidth="1"/>
    <col min="12" max="12" width="9.140625" style="21"/>
    <col min="15" max="15" width="9.140625" style="35"/>
  </cols>
  <sheetData>
    <row r="2" spans="2:15" x14ac:dyDescent="0.25">
      <c r="C2" s="40" t="s">
        <v>55</v>
      </c>
    </row>
    <row r="3" spans="2:15" x14ac:dyDescent="0.25">
      <c r="B3" s="17"/>
      <c r="C3" s="3" t="s">
        <v>0</v>
      </c>
      <c r="D3" s="9" t="s">
        <v>1</v>
      </c>
      <c r="E3" s="9" t="s">
        <v>39</v>
      </c>
      <c r="F3" s="9" t="s">
        <v>38</v>
      </c>
      <c r="G3" s="9" t="s">
        <v>39</v>
      </c>
      <c r="L3" s="24" t="s">
        <v>46</v>
      </c>
      <c r="M3" s="24" t="s">
        <v>49</v>
      </c>
      <c r="N3" s="24" t="s">
        <v>50</v>
      </c>
      <c r="O3" s="34" t="s">
        <v>53</v>
      </c>
    </row>
    <row r="4" spans="2:15" x14ac:dyDescent="0.25">
      <c r="B4" s="17"/>
      <c r="C4" s="2"/>
      <c r="D4" s="10"/>
      <c r="E4" s="10"/>
      <c r="F4" s="10"/>
      <c r="G4" s="10"/>
      <c r="J4" s="31" t="s">
        <v>40</v>
      </c>
      <c r="K4" s="22">
        <v>7</v>
      </c>
      <c r="L4" s="25">
        <v>10</v>
      </c>
      <c r="O4" s="35">
        <f>L4*$E$30/1000</f>
        <v>1.3</v>
      </c>
    </row>
    <row r="5" spans="2:15" x14ac:dyDescent="0.25">
      <c r="B5" s="18">
        <v>1</v>
      </c>
      <c r="C5" s="7" t="s">
        <v>4</v>
      </c>
      <c r="D5" s="12">
        <f>40*1</f>
        <v>40</v>
      </c>
      <c r="E5" s="12">
        <f>SUM(E6:E8)</f>
        <v>40</v>
      </c>
      <c r="F5" s="12">
        <f>D5*0.1</f>
        <v>4</v>
      </c>
      <c r="G5" s="12">
        <f>SUM(G6:G8)</f>
        <v>1</v>
      </c>
      <c r="J5" s="31"/>
      <c r="K5" s="22">
        <v>14</v>
      </c>
      <c r="L5" s="25">
        <v>19</v>
      </c>
      <c r="O5" s="35">
        <f>L5*$E$30/1000</f>
        <v>2.4700000000000002</v>
      </c>
    </row>
    <row r="6" spans="2:15" x14ac:dyDescent="0.25">
      <c r="B6" s="17">
        <v>1.1000000000000001</v>
      </c>
      <c r="C6" s="2" t="s">
        <v>28</v>
      </c>
      <c r="D6" s="10"/>
      <c r="E6" s="20">
        <v>16</v>
      </c>
      <c r="F6" s="10"/>
      <c r="G6" s="20">
        <v>1</v>
      </c>
      <c r="J6" s="31"/>
      <c r="K6" s="22">
        <v>21</v>
      </c>
      <c r="L6" s="25">
        <v>22</v>
      </c>
      <c r="O6" s="35">
        <f>L6*$E$30/1000</f>
        <v>2.86</v>
      </c>
    </row>
    <row r="7" spans="2:15" x14ac:dyDescent="0.25">
      <c r="B7" s="17">
        <v>1.2</v>
      </c>
      <c r="C7" s="2" t="s">
        <v>6</v>
      </c>
      <c r="D7" s="10"/>
      <c r="E7" s="20">
        <v>24</v>
      </c>
      <c r="F7" s="10"/>
      <c r="G7" s="20"/>
      <c r="J7" s="32"/>
      <c r="K7" s="16">
        <v>28</v>
      </c>
      <c r="L7" s="25">
        <v>40</v>
      </c>
      <c r="O7" s="35">
        <f>L7*$E$30/1000</f>
        <v>5.2</v>
      </c>
    </row>
    <row r="8" spans="2:15" x14ac:dyDescent="0.25">
      <c r="B8" s="17"/>
      <c r="C8" s="2"/>
      <c r="D8" s="10"/>
      <c r="E8" s="10"/>
      <c r="F8" s="10"/>
      <c r="G8" s="10"/>
      <c r="J8" s="33" t="s">
        <v>41</v>
      </c>
      <c r="K8" s="29">
        <v>4</v>
      </c>
      <c r="L8" s="25">
        <v>11</v>
      </c>
      <c r="O8" s="35">
        <f>L8*$E$30/1000</f>
        <v>1.43</v>
      </c>
    </row>
    <row r="9" spans="2:15" x14ac:dyDescent="0.25">
      <c r="B9" s="18">
        <v>2</v>
      </c>
      <c r="C9" s="7" t="s">
        <v>9</v>
      </c>
      <c r="D9" s="12">
        <f>D10+D16</f>
        <v>400</v>
      </c>
      <c r="E9" s="12">
        <f>E10+E16</f>
        <v>157</v>
      </c>
      <c r="F9" s="12">
        <f>D9*0.1</f>
        <v>40</v>
      </c>
      <c r="G9" s="12">
        <f>G10+G16</f>
        <v>5</v>
      </c>
      <c r="J9" s="31"/>
      <c r="K9" s="22">
        <v>11</v>
      </c>
      <c r="L9" s="25">
        <v>11</v>
      </c>
      <c r="O9" s="35">
        <f>L9*$E$30/1000</f>
        <v>1.43</v>
      </c>
    </row>
    <row r="10" spans="2:15" x14ac:dyDescent="0.25">
      <c r="B10" s="17">
        <v>2.1</v>
      </c>
      <c r="C10" s="8" t="s">
        <v>5</v>
      </c>
      <c r="D10" s="14">
        <v>200</v>
      </c>
      <c r="E10" s="14">
        <f>SUM(E11:E14)</f>
        <v>157</v>
      </c>
      <c r="F10" s="14"/>
      <c r="G10" s="14">
        <f>SUM(G11:G14)</f>
        <v>5</v>
      </c>
      <c r="J10" s="31"/>
      <c r="K10" s="22">
        <v>18</v>
      </c>
      <c r="L10" s="25">
        <v>21</v>
      </c>
      <c r="O10" s="35">
        <f>L10*$E$30/1000</f>
        <v>2.73</v>
      </c>
    </row>
    <row r="11" spans="2:15" x14ac:dyDescent="0.25">
      <c r="B11" s="17" t="s">
        <v>24</v>
      </c>
      <c r="C11" s="2" t="s">
        <v>26</v>
      </c>
      <c r="D11" s="10">
        <v>16</v>
      </c>
      <c r="E11" s="20">
        <v>16</v>
      </c>
      <c r="F11" s="10"/>
      <c r="G11" s="20"/>
      <c r="J11" s="32"/>
      <c r="K11" s="16">
        <v>25</v>
      </c>
      <c r="L11" s="25">
        <v>18</v>
      </c>
      <c r="O11" s="35">
        <f>L11*$E$30/1000</f>
        <v>2.34</v>
      </c>
    </row>
    <row r="12" spans="2:15" x14ac:dyDescent="0.25">
      <c r="B12" s="17" t="s">
        <v>25</v>
      </c>
      <c r="C12" s="2" t="s">
        <v>16</v>
      </c>
      <c r="D12" s="10">
        <v>16</v>
      </c>
      <c r="E12" s="20">
        <v>18</v>
      </c>
      <c r="F12" s="10"/>
      <c r="G12" s="20">
        <v>5</v>
      </c>
      <c r="J12" s="33" t="s">
        <v>42</v>
      </c>
      <c r="K12" s="29">
        <v>4</v>
      </c>
      <c r="L12" s="25">
        <v>17</v>
      </c>
      <c r="M12">
        <v>10</v>
      </c>
      <c r="O12" s="35">
        <f>L12*$E$30/1000 + M12*E29/1000</f>
        <v>3.91</v>
      </c>
    </row>
    <row r="13" spans="2:15" x14ac:dyDescent="0.25">
      <c r="B13" s="17" t="s">
        <v>35</v>
      </c>
      <c r="C13" s="2" t="s">
        <v>30</v>
      </c>
      <c r="D13" s="10">
        <v>120</v>
      </c>
      <c r="E13" s="20">
        <v>120</v>
      </c>
      <c r="F13" s="10"/>
      <c r="G13" s="20"/>
      <c r="J13" s="31"/>
      <c r="K13" s="22">
        <v>11</v>
      </c>
      <c r="L13" s="25">
        <v>28</v>
      </c>
      <c r="O13" s="35">
        <f>L13*$E$30/1000</f>
        <v>3.64</v>
      </c>
    </row>
    <row r="14" spans="2:15" x14ac:dyDescent="0.25">
      <c r="B14" s="17" t="s">
        <v>36</v>
      </c>
      <c r="C14" s="2" t="s">
        <v>31</v>
      </c>
      <c r="D14" s="10">
        <v>48</v>
      </c>
      <c r="E14" s="20">
        <v>3</v>
      </c>
      <c r="F14" s="10"/>
      <c r="G14" s="20"/>
      <c r="J14" s="31"/>
      <c r="K14" s="22">
        <v>18</v>
      </c>
      <c r="L14" s="37">
        <v>39</v>
      </c>
      <c r="O14" s="35">
        <f>L14*$E$30/1000</f>
        <v>5.07</v>
      </c>
    </row>
    <row r="15" spans="2:15" x14ac:dyDescent="0.25">
      <c r="B15" s="18"/>
      <c r="C15" s="3"/>
      <c r="D15" s="9"/>
      <c r="E15" s="9"/>
      <c r="F15" s="9"/>
      <c r="G15" s="9"/>
      <c r="J15" s="32"/>
      <c r="K15" s="16">
        <v>25</v>
      </c>
      <c r="L15" s="37">
        <v>12.5</v>
      </c>
      <c r="O15" s="35">
        <f>L15*$E$30/1000</f>
        <v>1.625</v>
      </c>
    </row>
    <row r="16" spans="2:15" x14ac:dyDescent="0.25">
      <c r="B16" s="17">
        <v>2.2000000000000002</v>
      </c>
      <c r="C16" s="8" t="s">
        <v>12</v>
      </c>
      <c r="D16" s="14">
        <v>200</v>
      </c>
      <c r="E16" s="14">
        <f>SUM(E17:E20)</f>
        <v>0</v>
      </c>
      <c r="F16" s="14"/>
      <c r="G16" s="14">
        <f>SUM(G17:G20)</f>
        <v>0</v>
      </c>
      <c r="J16" s="33" t="s">
        <v>43</v>
      </c>
      <c r="K16" s="29">
        <v>1</v>
      </c>
      <c r="L16" s="25"/>
      <c r="O16" s="35">
        <f>L16*$E$30/1000</f>
        <v>0</v>
      </c>
    </row>
    <row r="17" spans="2:15" x14ac:dyDescent="0.25">
      <c r="B17" s="17" t="s">
        <v>27</v>
      </c>
      <c r="C17" s="2" t="s">
        <v>26</v>
      </c>
      <c r="D17" s="10">
        <v>16</v>
      </c>
      <c r="E17" s="20"/>
      <c r="F17" s="10"/>
      <c r="G17" s="20"/>
      <c r="J17" s="31"/>
      <c r="K17" s="22">
        <v>8</v>
      </c>
      <c r="L17" s="25"/>
      <c r="O17" s="35">
        <f>L17*$E$30/1000</f>
        <v>0</v>
      </c>
    </row>
    <row r="18" spans="2:15" x14ac:dyDescent="0.25">
      <c r="B18" s="17" t="s">
        <v>32</v>
      </c>
      <c r="C18" s="2" t="s">
        <v>16</v>
      </c>
      <c r="D18" s="10">
        <v>16</v>
      </c>
      <c r="E18" s="20"/>
      <c r="F18" s="10"/>
      <c r="G18" s="20"/>
      <c r="J18" s="31"/>
      <c r="K18" s="22">
        <v>15</v>
      </c>
      <c r="L18" s="25"/>
      <c r="O18" s="35">
        <f>L18*$E$30/1000</f>
        <v>0</v>
      </c>
    </row>
    <row r="19" spans="2:15" x14ac:dyDescent="0.25">
      <c r="B19" s="17" t="s">
        <v>33</v>
      </c>
      <c r="C19" s="2" t="s">
        <v>30</v>
      </c>
      <c r="D19" s="10">
        <v>120</v>
      </c>
      <c r="E19" s="20"/>
      <c r="F19" s="10"/>
      <c r="G19" s="20"/>
      <c r="J19" s="31"/>
      <c r="K19" s="22">
        <v>22</v>
      </c>
      <c r="L19" s="25"/>
      <c r="O19" s="35">
        <f>L19*$E$30/1000</f>
        <v>0</v>
      </c>
    </row>
    <row r="20" spans="2:15" x14ac:dyDescent="0.25">
      <c r="B20" s="17" t="s">
        <v>34</v>
      </c>
      <c r="C20" s="2" t="s">
        <v>31</v>
      </c>
      <c r="D20" s="10">
        <v>48</v>
      </c>
      <c r="E20" s="20"/>
      <c r="F20" s="10"/>
      <c r="G20" s="20"/>
      <c r="J20" s="32"/>
      <c r="K20" s="16">
        <v>29</v>
      </c>
      <c r="L20" s="25"/>
      <c r="O20" s="35">
        <f>L20*$E$30/1000</f>
        <v>0</v>
      </c>
    </row>
    <row r="21" spans="2:15" x14ac:dyDescent="0.25">
      <c r="B21" s="17"/>
      <c r="C21" s="2"/>
      <c r="D21" s="10"/>
      <c r="E21" s="10"/>
      <c r="F21" s="10"/>
      <c r="G21" s="10"/>
      <c r="J21" s="33" t="s">
        <v>44</v>
      </c>
      <c r="K21" s="29">
        <v>6</v>
      </c>
      <c r="L21" s="25"/>
      <c r="O21" s="35">
        <f>L21*$E$30/1000</f>
        <v>0</v>
      </c>
    </row>
    <row r="22" spans="2:15" x14ac:dyDescent="0.25">
      <c r="B22" s="18">
        <v>3</v>
      </c>
      <c r="C22" s="7" t="s">
        <v>8</v>
      </c>
      <c r="D22" s="12">
        <f>SUM(D23:D25)</f>
        <v>72</v>
      </c>
      <c r="E22" s="12">
        <f>SUM(E23:E25)</f>
        <v>0</v>
      </c>
      <c r="F22" s="12">
        <f>SUM(F23:F25)</f>
        <v>7.2000000000000011</v>
      </c>
      <c r="G22" s="12">
        <f>SUM(G23:G25)</f>
        <v>0</v>
      </c>
      <c r="J22" s="31"/>
      <c r="K22" s="22">
        <v>13</v>
      </c>
      <c r="L22" s="25"/>
      <c r="O22" s="35">
        <f>L22*$E$30/1000</f>
        <v>0</v>
      </c>
    </row>
    <row r="23" spans="2:15" x14ac:dyDescent="0.25">
      <c r="B23" s="17">
        <v>3.1</v>
      </c>
      <c r="C23" s="2" t="s">
        <v>7</v>
      </c>
      <c r="D23" s="10">
        <f>2*8</f>
        <v>16</v>
      </c>
      <c r="E23" s="20"/>
      <c r="F23" s="9">
        <f>D23*0.1</f>
        <v>1.6</v>
      </c>
      <c r="G23" s="9">
        <f>E23*0.1</f>
        <v>0</v>
      </c>
      <c r="J23" s="31"/>
      <c r="K23" s="22">
        <v>20</v>
      </c>
      <c r="L23" s="25"/>
      <c r="O23" s="35">
        <f>L23*$E$30/1000</f>
        <v>0</v>
      </c>
    </row>
    <row r="24" spans="2:15" x14ac:dyDescent="0.25">
      <c r="B24" s="17">
        <v>3.2</v>
      </c>
      <c r="C24" s="2" t="s">
        <v>10</v>
      </c>
      <c r="D24" s="10">
        <f>4*8</f>
        <v>32</v>
      </c>
      <c r="E24" s="20"/>
      <c r="F24" s="9">
        <f t="shared" ref="F24:G25" si="0">D24*0.1</f>
        <v>3.2</v>
      </c>
      <c r="G24" s="9">
        <f t="shared" si="0"/>
        <v>0</v>
      </c>
      <c r="J24" s="32"/>
      <c r="K24" s="16">
        <v>27</v>
      </c>
      <c r="L24" s="25"/>
      <c r="O24" s="35">
        <f>L24*$E$30/1000</f>
        <v>0</v>
      </c>
    </row>
    <row r="25" spans="2:15" x14ac:dyDescent="0.25">
      <c r="B25" s="17">
        <v>3.3</v>
      </c>
      <c r="C25" s="2" t="s">
        <v>11</v>
      </c>
      <c r="D25" s="10">
        <f>3*8</f>
        <v>24</v>
      </c>
      <c r="E25" s="20"/>
      <c r="F25" s="9">
        <f t="shared" si="0"/>
        <v>2.4000000000000004</v>
      </c>
      <c r="G25" s="9">
        <f t="shared" si="0"/>
        <v>0</v>
      </c>
      <c r="J25" s="30" t="s">
        <v>45</v>
      </c>
      <c r="K25" s="10">
        <v>3</v>
      </c>
      <c r="L25" s="25"/>
      <c r="O25" s="35">
        <f>L25*$E$30/1000</f>
        <v>0</v>
      </c>
    </row>
    <row r="26" spans="2:15" x14ac:dyDescent="0.25">
      <c r="B26" s="18"/>
      <c r="C26" s="3"/>
      <c r="D26" s="9"/>
      <c r="E26" s="9"/>
      <c r="F26" s="9"/>
      <c r="G26" s="9"/>
      <c r="J26" s="30"/>
      <c r="K26" s="10">
        <v>10</v>
      </c>
      <c r="L26" s="25"/>
      <c r="O26" s="35">
        <f>L26*$E$30/1000</f>
        <v>0</v>
      </c>
    </row>
    <row r="27" spans="2:15" x14ac:dyDescent="0.25">
      <c r="E27" s="2">
        <f>E5+E9+E22</f>
        <v>197</v>
      </c>
      <c r="G27" s="2">
        <f>G5+G9+G22</f>
        <v>6</v>
      </c>
      <c r="H27" s="2">
        <f>G27+E27</f>
        <v>203</v>
      </c>
      <c r="J27" s="30"/>
      <c r="K27" s="10">
        <v>17</v>
      </c>
      <c r="L27" s="25"/>
      <c r="O27" s="35">
        <f>L27*$E$30/1000</f>
        <v>0</v>
      </c>
    </row>
    <row r="28" spans="2:15" x14ac:dyDescent="0.25">
      <c r="G28" s="38">
        <f>G27*170/1000</f>
        <v>1.02</v>
      </c>
      <c r="J28" s="30"/>
      <c r="K28" s="22">
        <v>24</v>
      </c>
      <c r="L28" s="26"/>
      <c r="M28" s="39"/>
      <c r="O28" s="36">
        <f>L28*$E$30/1000</f>
        <v>0</v>
      </c>
    </row>
    <row r="29" spans="2:15" x14ac:dyDescent="0.25">
      <c r="D29" t="s">
        <v>51</v>
      </c>
      <c r="E29">
        <v>170</v>
      </c>
      <c r="J29" s="23"/>
      <c r="K29" s="15"/>
      <c r="L29" s="27">
        <f>SUM(L4:L28)</f>
        <v>248.5</v>
      </c>
      <c r="M29" s="27">
        <f>SUM(M4:M28)</f>
        <v>10</v>
      </c>
      <c r="O29" s="35">
        <f>SUM(O4:O28)</f>
        <v>34.005000000000003</v>
      </c>
    </row>
    <row r="30" spans="2:15" x14ac:dyDescent="0.25">
      <c r="D30" t="s">
        <v>52</v>
      </c>
      <c r="E30">
        <v>130</v>
      </c>
    </row>
    <row r="31" spans="2:15" x14ac:dyDescent="0.25">
      <c r="J31" t="s">
        <v>54</v>
      </c>
      <c r="O31" s="35">
        <f xml:space="preserve"> 75 - O29</f>
        <v>40.994999999999997</v>
      </c>
    </row>
    <row r="32" spans="2:15" x14ac:dyDescent="0.25">
      <c r="D32" t="s">
        <v>48</v>
      </c>
      <c r="E32" s="28">
        <f>E27*130/1000</f>
        <v>25.61</v>
      </c>
    </row>
    <row r="33" spans="4:5" x14ac:dyDescent="0.25">
      <c r="D33" t="s">
        <v>47</v>
      </c>
      <c r="E33" s="28">
        <f>E32+G28</f>
        <v>26.63</v>
      </c>
    </row>
  </sheetData>
  <sheetProtection selectLockedCells="1"/>
  <mergeCells count="6">
    <mergeCell ref="J25:J28"/>
    <mergeCell ref="J4:J7"/>
    <mergeCell ref="J8:J11"/>
    <mergeCell ref="J12:J15"/>
    <mergeCell ref="J16:J20"/>
    <mergeCell ref="J21:J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Plan - short</vt:lpstr>
      <vt:lpstr>Actuals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2018-04-19T14:56:10Z</dcterms:modified>
</cp:coreProperties>
</file>