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skarnik33_gatech_edu/Documents/Georgia Tech/Derivative Securities/Spring 2021/Lecture 6/"/>
    </mc:Choice>
  </mc:AlternateContent>
  <xr:revisionPtr revIDLastSave="0" documentId="8_{5143C78B-9B4E-4E58-847D-1F25A5400538}" xr6:coauthVersionLast="46" xr6:coauthVersionMax="46" xr10:uidLastSave="{00000000-0000-0000-0000-000000000000}"/>
  <bookViews>
    <workbookView xWindow="-93" yWindow="-93" windowWidth="17253" windowHeight="9186" xr2:uid="{00000000-000D-0000-FFFF-FFFF00000000}"/>
  </bookViews>
  <sheets>
    <sheet name="Prob 1" sheetId="2" r:id="rId1"/>
    <sheet name="Prob 2" sheetId="9" r:id="rId2"/>
    <sheet name="Prob 3" sheetId="10" r:id="rId3"/>
    <sheet name="Prob 4" sheetId="11" r:id="rId4"/>
    <sheet name="Prob 5" sheetId="4" r:id="rId5"/>
  </sheets>
  <definedNames>
    <definedName name="bond_compute_handler">[0]!bond_compute_handler</definedName>
    <definedName name="Bond_Display_Tree">[0]!Bond_Display_Tree</definedName>
    <definedName name="bond_graph_handler">[0]!bond_graph_handler</definedName>
    <definedName name="bond_graph_input_formatter">[0]!bond_graph_input_formatter</definedName>
    <definedName name="Bond_Option_Select">[0]!Bond_Option_Select</definedName>
    <definedName name="Cap_or_Swap_Option_Select">[0]!Cap_or_Swap_Option_Select</definedName>
    <definedName name="Cap_or_Swap_Select">[0]!Cap_or_Swap_Select</definedName>
    <definedName name="Equity_compute_handler">[0]!Equity_compute_handler</definedName>
    <definedName name="Equity_Display_Tree">[0]!Equity_Display_Tree</definedName>
    <definedName name="Equity_graph_handler">[0]!Equity_graph_handler</definedName>
    <definedName name="Equity_graph_input_formatter">[0]!Equity_graph_input_formatter</definedName>
    <definedName name="Equity_Option_Select">[0]!Equity_Option_Select</definedName>
    <definedName name="Equity_Underlying_Select">[0]!Equity_Underlying_Select</definedName>
    <definedName name="swap_compute_handler">[0]!swap_compute_handler</definedName>
    <definedName name="swap_graph_handler">[0]!swap_graph_handler</definedName>
    <definedName name="swap_graph_input_formatter">[0]!swap_graph_input_formatter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E14" i="2" s="1"/>
  <c r="L21" i="2"/>
  <c r="L18" i="2"/>
  <c r="K18" i="2"/>
  <c r="J18" i="2"/>
  <c r="L17" i="2"/>
  <c r="L19" i="2" s="1"/>
  <c r="K17" i="2"/>
  <c r="K19" i="2" s="1"/>
  <c r="J17" i="2"/>
  <c r="J19" i="2" s="1"/>
  <c r="B6" i="4"/>
  <c r="B14" i="4" s="1"/>
  <c r="C13" i="4" s="1"/>
  <c r="D5" i="10"/>
  <c r="D4" i="10"/>
  <c r="B6" i="9"/>
  <c r="B5" i="9"/>
  <c r="D6" i="10" l="1"/>
  <c r="B7" i="9"/>
  <c r="B8" i="9" s="1"/>
  <c r="L23" i="2"/>
  <c r="K25" i="2" s="1"/>
  <c r="B7" i="4"/>
  <c r="E18" i="2"/>
  <c r="C15" i="4"/>
  <c r="B24" i="4"/>
  <c r="B8" i="4" l="1"/>
  <c r="B9" i="4" s="1"/>
  <c r="B16" i="4"/>
  <c r="C25" i="4"/>
  <c r="C23" i="4"/>
  <c r="K15" i="4"/>
  <c r="G15" i="4"/>
  <c r="B26" i="4"/>
  <c r="G13" i="4"/>
  <c r="N14" i="4" s="1"/>
  <c r="K13" i="4"/>
  <c r="F14" i="4" l="1"/>
  <c r="C17" i="4"/>
  <c r="K23" i="4"/>
  <c r="G23" i="4"/>
  <c r="C27" i="4"/>
  <c r="K25" i="4"/>
  <c r="G25" i="4"/>
  <c r="F24" i="4" l="1"/>
  <c r="J24" i="4" s="1"/>
  <c r="J14" i="4"/>
  <c r="K27" i="4"/>
  <c r="G27" i="4"/>
  <c r="F26" i="4" s="1"/>
  <c r="G17" i="4"/>
  <c r="F16" i="4" s="1"/>
  <c r="G3" i="4" s="1"/>
  <c r="M15" i="4" s="1"/>
  <c r="K17" i="4"/>
  <c r="P14" i="4" l="1"/>
  <c r="P16" i="4"/>
  <c r="J26" i="4"/>
  <c r="I25" i="4" s="1"/>
  <c r="E25" i="4"/>
  <c r="E15" i="4"/>
  <c r="J16" i="4"/>
  <c r="I15" i="4" s="1"/>
  <c r="P17" i="4" l="1"/>
  <c r="G4" i="4" s="1"/>
</calcChain>
</file>

<file path=xl/sharedStrings.xml><?xml version="1.0" encoding="utf-8"?>
<sst xmlns="http://schemas.openxmlformats.org/spreadsheetml/2006/main" count="87" uniqueCount="62">
  <si>
    <t>Type</t>
  </si>
  <si>
    <t>Position</t>
  </si>
  <si>
    <t>delta</t>
  </si>
  <si>
    <t>gamma</t>
  </si>
  <si>
    <t>vega</t>
  </si>
  <si>
    <t xml:space="preserve">call </t>
  </si>
  <si>
    <t>call</t>
  </si>
  <si>
    <t>put</t>
  </si>
  <si>
    <t>Portfolio delta</t>
  </si>
  <si>
    <t>Portfolio gamma</t>
  </si>
  <si>
    <t>Portfolio vega</t>
  </si>
  <si>
    <t>Option greeks</t>
  </si>
  <si>
    <t>delta -gamma neutral</t>
  </si>
  <si>
    <t>buy</t>
  </si>
  <si>
    <t>options</t>
  </si>
  <si>
    <t>New delta</t>
  </si>
  <si>
    <t xml:space="preserve">Short </t>
  </si>
  <si>
    <t>shares</t>
  </si>
  <si>
    <t>delta -vega neutral</t>
  </si>
  <si>
    <t>Another option</t>
  </si>
  <si>
    <t>New Delta</t>
  </si>
  <si>
    <t>s</t>
  </si>
  <si>
    <t>T</t>
  </si>
  <si>
    <t>sigma</t>
  </si>
  <si>
    <t>time step</t>
  </si>
  <si>
    <t>r</t>
  </si>
  <si>
    <t>K</t>
  </si>
  <si>
    <t>dividend</t>
  </si>
  <si>
    <t>u</t>
  </si>
  <si>
    <t>d</t>
  </si>
  <si>
    <t>up prob</t>
  </si>
  <si>
    <t>down prob</t>
  </si>
  <si>
    <t>Stock</t>
  </si>
  <si>
    <t>European Call</t>
  </si>
  <si>
    <t>American Call</t>
  </si>
  <si>
    <t>European Put</t>
  </si>
  <si>
    <t>American Put</t>
  </si>
  <si>
    <t>Delta</t>
  </si>
  <si>
    <t>Gamma</t>
  </si>
  <si>
    <t>LHS of BS equation</t>
  </si>
  <si>
    <t>theta</t>
  </si>
  <si>
    <t>Sum</t>
  </si>
  <si>
    <t>Derivative price</t>
  </si>
  <si>
    <t>You</t>
  </si>
  <si>
    <t>Friend</t>
  </si>
  <si>
    <t>rf</t>
  </si>
  <si>
    <t>Theta</t>
  </si>
  <si>
    <t>Equations</t>
  </si>
  <si>
    <t>n(1)</t>
  </si>
  <si>
    <t>+</t>
  </si>
  <si>
    <t>n(2)</t>
  </si>
  <si>
    <t>=</t>
  </si>
  <si>
    <t>Use 1</t>
  </si>
  <si>
    <t>Using the Black Scholes Differential Equation</t>
  </si>
  <si>
    <t>If delta (A)&gt; delta(B) the portfolio A is more expensive than B</t>
  </si>
  <si>
    <t>If gamma(A) &gt; gamma (B) then portfolio A is more expensive than B</t>
  </si>
  <si>
    <t>If A has more time to expiration then theta(A) is larger than theta(B)</t>
  </si>
  <si>
    <t>So portfolio A is more expensive than portfolio B.</t>
  </si>
  <si>
    <t>Buy 365.21 units of first option, buy 739.13 units of the second option and sell</t>
  </si>
  <si>
    <t>588.69 stocks to get delta, gamma and vega neutral position.</t>
  </si>
  <si>
    <t>f</t>
  </si>
  <si>
    <t>0.6*380 -50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</si>
</sst>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16349"/>
        <bgColor indexed="64"/>
      </patternFill>
    </fill>
    <fill>
      <patternFill patternType="solid">
        <fgColor rgb="FFEED3CF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readingOrder="1"/>
    </xf>
    <xf numFmtId="0" fontId="4" fillId="3" borderId="2" xfId="0" applyFont="1" applyFill="1" applyBorder="1" applyAlignment="1">
      <alignment horizontal="center" readingOrder="1"/>
    </xf>
    <xf numFmtId="0" fontId="4" fillId="4" borderId="3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center" readingOrder="1"/>
    </xf>
    <xf numFmtId="0" fontId="3" fillId="2" borderId="0" xfId="0" applyFont="1" applyFill="1" applyBorder="1" applyAlignment="1">
      <alignment horizontal="center" readingOrder="1"/>
    </xf>
    <xf numFmtId="0" fontId="0" fillId="0" borderId="0" xfId="1" applyFont="1"/>
    <xf numFmtId="0" fontId="1" fillId="0" borderId="0" xfId="1"/>
    <xf numFmtId="0" fontId="2" fillId="0" borderId="0" xfId="1" applyFont="1"/>
    <xf numFmtId="0" fontId="5" fillId="5" borderId="0" xfId="1" applyFont="1" applyFill="1"/>
    <xf numFmtId="0" fontId="5" fillId="0" borderId="0" xfId="1" applyFont="1"/>
    <xf numFmtId="0" fontId="0" fillId="0" borderId="0" xfId="0" quotePrefix="1"/>
    <xf numFmtId="0" fontId="2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45" zoomScaleNormal="145" workbookViewId="0"/>
  </sheetViews>
  <sheetFormatPr defaultRowHeight="14.35" x14ac:dyDescent="0.5"/>
  <cols>
    <col min="2" max="2" width="11.29296875" customWidth="1"/>
    <col min="3" max="3" width="11.17578125" customWidth="1"/>
    <col min="4" max="4" width="9.703125" customWidth="1"/>
    <col min="5" max="5" width="10.703125" customWidth="1"/>
  </cols>
  <sheetData>
    <row r="1" spans="1:15" ht="18.350000000000001" thickBot="1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5" t="s">
        <v>19</v>
      </c>
    </row>
    <row r="2" spans="1:15" ht="18.7" thickTop="1" thickBot="1" x14ac:dyDescent="0.65">
      <c r="A2" s="2" t="s">
        <v>5</v>
      </c>
      <c r="B2" s="2">
        <v>-100</v>
      </c>
      <c r="C2" s="2">
        <v>0.5</v>
      </c>
      <c r="D2" s="2">
        <v>0.02</v>
      </c>
      <c r="E2" s="2">
        <v>1</v>
      </c>
    </row>
    <row r="3" spans="1:15" ht="18.350000000000001" thickBot="1" x14ac:dyDescent="0.65">
      <c r="A3" s="3" t="s">
        <v>6</v>
      </c>
      <c r="B3" s="3">
        <v>-300</v>
      </c>
      <c r="C3" s="3">
        <v>0.8</v>
      </c>
      <c r="D3" s="3">
        <v>0.6</v>
      </c>
      <c r="E3" s="3">
        <v>0.2</v>
      </c>
      <c r="I3" s="1" t="s">
        <v>2</v>
      </c>
      <c r="J3" s="1" t="s">
        <v>3</v>
      </c>
      <c r="K3" s="1" t="s">
        <v>4</v>
      </c>
    </row>
    <row r="4" spans="1:15" ht="18.350000000000001" thickBot="1" x14ac:dyDescent="0.65">
      <c r="A4" s="4" t="s">
        <v>7</v>
      </c>
      <c r="B4" s="4">
        <v>-400</v>
      </c>
      <c r="C4" s="4">
        <v>-0.6</v>
      </c>
      <c r="D4" s="4">
        <v>0.02</v>
      </c>
      <c r="E4" s="4">
        <v>0.7</v>
      </c>
      <c r="G4" t="s">
        <v>11</v>
      </c>
      <c r="I4">
        <v>0.5</v>
      </c>
      <c r="J4">
        <v>0.01</v>
      </c>
      <c r="K4">
        <v>0.2</v>
      </c>
    </row>
    <row r="6" spans="1:15" x14ac:dyDescent="0.5">
      <c r="A6" t="s">
        <v>8</v>
      </c>
      <c r="C6">
        <f>SUMPRODUCT(B2:B4,C2:C4)</f>
        <v>-50</v>
      </c>
    </row>
    <row r="7" spans="1:15" x14ac:dyDescent="0.5">
      <c r="A7" t="s">
        <v>9</v>
      </c>
      <c r="C7">
        <f>SUMPRODUCT(B2:B4,D2:D4)</f>
        <v>-190</v>
      </c>
      <c r="E7" s="12" t="s">
        <v>60</v>
      </c>
    </row>
    <row r="8" spans="1:15" x14ac:dyDescent="0.5">
      <c r="A8" t="s">
        <v>10</v>
      </c>
      <c r="C8">
        <f>SUMPRODUCT(B2:B4,E2:E4)</f>
        <v>-440</v>
      </c>
    </row>
    <row r="9" spans="1:15" ht="14.7" thickBot="1" x14ac:dyDescent="0.55000000000000004">
      <c r="I9" t="s">
        <v>47</v>
      </c>
    </row>
    <row r="10" spans="1:15" ht="18.350000000000001" thickBot="1" x14ac:dyDescent="0.65">
      <c r="C10" s="1" t="s">
        <v>2</v>
      </c>
      <c r="D10" s="1" t="s">
        <v>3</v>
      </c>
      <c r="E10" s="1" t="s">
        <v>4</v>
      </c>
    </row>
    <row r="11" spans="1:15" ht="14.7" thickTop="1" x14ac:dyDescent="0.5">
      <c r="A11" t="s">
        <v>11</v>
      </c>
      <c r="C11">
        <v>0.6</v>
      </c>
      <c r="D11">
        <v>0.5</v>
      </c>
      <c r="E11">
        <v>0.8</v>
      </c>
      <c r="I11" t="s">
        <v>48</v>
      </c>
      <c r="J11">
        <v>0.5</v>
      </c>
      <c r="K11" s="11" t="s">
        <v>49</v>
      </c>
      <c r="L11" t="s">
        <v>50</v>
      </c>
      <c r="M11">
        <v>0.01</v>
      </c>
      <c r="N11" s="11" t="s">
        <v>51</v>
      </c>
      <c r="O11">
        <v>190</v>
      </c>
    </row>
    <row r="12" spans="1:15" x14ac:dyDescent="0.5">
      <c r="I12" t="s">
        <v>48</v>
      </c>
      <c r="J12">
        <v>0.8</v>
      </c>
      <c r="K12" s="11" t="s">
        <v>49</v>
      </c>
      <c r="L12" t="s">
        <v>50</v>
      </c>
      <c r="M12">
        <v>0.2</v>
      </c>
      <c r="N12" s="11" t="s">
        <v>51</v>
      </c>
      <c r="O12">
        <v>440</v>
      </c>
    </row>
    <row r="13" spans="1:15" x14ac:dyDescent="0.5">
      <c r="A13" t="s">
        <v>12</v>
      </c>
    </row>
    <row r="14" spans="1:15" x14ac:dyDescent="0.5">
      <c r="A14" t="s">
        <v>13</v>
      </c>
      <c r="B14" s="12">
        <v>380</v>
      </c>
      <c r="C14" t="s">
        <v>14</v>
      </c>
      <c r="D14" t="s">
        <v>15</v>
      </c>
      <c r="E14">
        <f>C6+B14*C11</f>
        <v>178</v>
      </c>
      <c r="F14" t="s">
        <v>61</v>
      </c>
      <c r="J14">
        <v>0.5</v>
      </c>
      <c r="K14">
        <v>0.01</v>
      </c>
      <c r="L14">
        <v>190</v>
      </c>
    </row>
    <row r="15" spans="1:15" x14ac:dyDescent="0.5">
      <c r="A15" t="s">
        <v>16</v>
      </c>
      <c r="B15">
        <v>178</v>
      </c>
      <c r="C15" t="s">
        <v>17</v>
      </c>
      <c r="J15">
        <v>0.8</v>
      </c>
      <c r="K15">
        <v>0.2</v>
      </c>
      <c r="L15">
        <v>440</v>
      </c>
    </row>
    <row r="17" spans="1:12" x14ac:dyDescent="0.5">
      <c r="A17" t="s">
        <v>18</v>
      </c>
      <c r="J17">
        <f>J14*20</f>
        <v>10</v>
      </c>
      <c r="K17">
        <f t="shared" ref="K17:L17" si="0">K14*20</f>
        <v>0.2</v>
      </c>
      <c r="L17">
        <f t="shared" si="0"/>
        <v>3800</v>
      </c>
    </row>
    <row r="18" spans="1:12" x14ac:dyDescent="0.5">
      <c r="A18" t="s">
        <v>13</v>
      </c>
      <c r="B18">
        <v>550</v>
      </c>
      <c r="C18" t="s">
        <v>14</v>
      </c>
      <c r="D18" t="s">
        <v>15</v>
      </c>
      <c r="E18">
        <f>C6+B18*C11</f>
        <v>280</v>
      </c>
      <c r="J18">
        <f>J15</f>
        <v>0.8</v>
      </c>
      <c r="K18">
        <f t="shared" ref="K18:L18" si="1">K15</f>
        <v>0.2</v>
      </c>
      <c r="L18">
        <f t="shared" si="1"/>
        <v>440</v>
      </c>
    </row>
    <row r="19" spans="1:12" x14ac:dyDescent="0.5">
      <c r="A19" t="s">
        <v>16</v>
      </c>
      <c r="B19">
        <v>280</v>
      </c>
      <c r="C19" t="s">
        <v>17</v>
      </c>
      <c r="J19">
        <f>J17-J18</f>
        <v>9.1999999999999993</v>
      </c>
      <c r="K19">
        <f t="shared" ref="K19:L19" si="2">K17-K18</f>
        <v>0</v>
      </c>
      <c r="L19">
        <f t="shared" si="2"/>
        <v>3360</v>
      </c>
    </row>
    <row r="21" spans="1:12" x14ac:dyDescent="0.5">
      <c r="J21" t="s">
        <v>48</v>
      </c>
      <c r="K21" s="11" t="s">
        <v>51</v>
      </c>
      <c r="L21">
        <f>L19/J19</f>
        <v>365.21739130434787</v>
      </c>
    </row>
    <row r="22" spans="1:12" x14ac:dyDescent="0.5">
      <c r="J22" t="s">
        <v>52</v>
      </c>
    </row>
    <row r="23" spans="1:12" x14ac:dyDescent="0.5">
      <c r="K23" t="s">
        <v>50</v>
      </c>
      <c r="L23">
        <f>(O11-L21*J11)/M11</f>
        <v>739.13043478260647</v>
      </c>
    </row>
    <row r="24" spans="1:12" x14ac:dyDescent="0.5">
      <c r="K24" t="s">
        <v>20</v>
      </c>
    </row>
    <row r="25" spans="1:12" x14ac:dyDescent="0.5">
      <c r="K25">
        <f>L21*C11+L23*I4</f>
        <v>588.69565217391198</v>
      </c>
    </row>
    <row r="26" spans="1:12" x14ac:dyDescent="0.5">
      <c r="J26" t="s">
        <v>58</v>
      </c>
    </row>
    <row r="27" spans="1:12" x14ac:dyDescent="0.5">
      <c r="J27" t="s">
        <v>59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8"/>
  <sheetViews>
    <sheetView workbookViewId="0">
      <selection activeCell="A12" sqref="A12"/>
    </sheetView>
  </sheetViews>
  <sheetFormatPr defaultRowHeight="14.35" x14ac:dyDescent="0.5"/>
  <cols>
    <col min="1" max="1" width="18.29296875" customWidth="1"/>
  </cols>
  <sheetData>
    <row r="2" spans="1:2" x14ac:dyDescent="0.5">
      <c r="A2" t="s">
        <v>39</v>
      </c>
    </row>
    <row r="4" spans="1:2" x14ac:dyDescent="0.5">
      <c r="A4" t="s">
        <v>40</v>
      </c>
      <c r="B4">
        <v>-800</v>
      </c>
    </row>
    <row r="5" spans="1:2" x14ac:dyDescent="0.5">
      <c r="A5" t="s">
        <v>2</v>
      </c>
      <c r="B5">
        <f>0.05*500*0.1</f>
        <v>2.5</v>
      </c>
    </row>
    <row r="6" spans="1:2" x14ac:dyDescent="0.5">
      <c r="A6" t="s">
        <v>3</v>
      </c>
      <c r="B6">
        <f>0.5*((0.4)^2)*(500^2)*0.06</f>
        <v>1200.0000000000002</v>
      </c>
    </row>
    <row r="7" spans="1:2" x14ac:dyDescent="0.5">
      <c r="A7" t="s">
        <v>41</v>
      </c>
      <c r="B7">
        <f>SUM(B4:B6)</f>
        <v>402.50000000000023</v>
      </c>
    </row>
    <row r="8" spans="1:2" x14ac:dyDescent="0.5">
      <c r="A8" t="s">
        <v>42</v>
      </c>
      <c r="B8">
        <f>B7/0.05</f>
        <v>8050.0000000000045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"/>
  <sheetViews>
    <sheetView workbookViewId="0">
      <selection activeCell="A12" sqref="A12"/>
    </sheetView>
  </sheetViews>
  <sheetFormatPr defaultRowHeight="14.35" x14ac:dyDescent="0.5"/>
  <sheetData>
    <row r="2" spans="1:4" x14ac:dyDescent="0.5">
      <c r="A2" t="s">
        <v>43</v>
      </c>
      <c r="D2" t="s">
        <v>44</v>
      </c>
    </row>
    <row r="4" spans="1:4" x14ac:dyDescent="0.5">
      <c r="A4" t="s">
        <v>46</v>
      </c>
      <c r="B4">
        <v>0</v>
      </c>
      <c r="C4" t="s">
        <v>45</v>
      </c>
      <c r="D4">
        <f>0.03*250</f>
        <v>7.5</v>
      </c>
    </row>
    <row r="5" spans="1:4" x14ac:dyDescent="0.5">
      <c r="C5" t="s">
        <v>2</v>
      </c>
      <c r="D5">
        <f>0.03*1*500</f>
        <v>15</v>
      </c>
    </row>
    <row r="6" spans="1:4" x14ac:dyDescent="0.5">
      <c r="C6" t="s">
        <v>46</v>
      </c>
      <c r="D6">
        <f>D4-D5</f>
        <v>-7.5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"/>
  <sheetViews>
    <sheetView workbookViewId="0">
      <selection activeCell="A12" sqref="A12"/>
    </sheetView>
  </sheetViews>
  <sheetFormatPr defaultRowHeight="14.35" x14ac:dyDescent="0.5"/>
  <sheetData>
    <row r="1" spans="1:1" x14ac:dyDescent="0.5">
      <c r="A1" t="s">
        <v>53</v>
      </c>
    </row>
    <row r="3" spans="1:1" x14ac:dyDescent="0.5">
      <c r="A3" t="s">
        <v>54</v>
      </c>
    </row>
    <row r="5" spans="1:1" x14ac:dyDescent="0.5">
      <c r="A5" t="s">
        <v>55</v>
      </c>
    </row>
    <row r="7" spans="1:1" x14ac:dyDescent="0.5">
      <c r="A7" t="s">
        <v>56</v>
      </c>
    </row>
    <row r="8" spans="1:1" x14ac:dyDescent="0.5">
      <c r="A8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workbookViewId="0">
      <selection activeCell="A12" sqref="A12"/>
    </sheetView>
  </sheetViews>
  <sheetFormatPr defaultColWidth="9.17578125" defaultRowHeight="14.35" x14ac:dyDescent="0.5"/>
  <cols>
    <col min="1" max="1" width="12" style="7" customWidth="1"/>
    <col min="2" max="16384" width="9.17578125" style="7"/>
  </cols>
  <sheetData>
    <row r="1" spans="1:16" x14ac:dyDescent="0.5">
      <c r="A1" s="6"/>
    </row>
    <row r="2" spans="1:16" x14ac:dyDescent="0.5">
      <c r="A2" s="8" t="s">
        <v>21</v>
      </c>
      <c r="B2" s="8">
        <v>100</v>
      </c>
      <c r="C2" s="8" t="s">
        <v>22</v>
      </c>
      <c r="D2" s="8">
        <v>1</v>
      </c>
      <c r="E2" s="8"/>
      <c r="F2" s="8"/>
      <c r="G2" s="8"/>
      <c r="H2" s="8"/>
      <c r="I2" s="8"/>
      <c r="J2" s="8"/>
      <c r="K2" s="8"/>
    </row>
    <row r="3" spans="1:16" x14ac:dyDescent="0.5">
      <c r="A3" s="8" t="s">
        <v>23</v>
      </c>
      <c r="B3" s="8">
        <v>0.4</v>
      </c>
      <c r="C3" s="8" t="s">
        <v>24</v>
      </c>
      <c r="D3" s="8">
        <v>0.5</v>
      </c>
      <c r="E3" s="8"/>
      <c r="F3" s="8" t="s">
        <v>37</v>
      </c>
      <c r="G3" s="8">
        <f>(F14-F16)/(B14-B16)</f>
        <v>0.61331277127565631</v>
      </c>
      <c r="H3" s="8"/>
      <c r="I3" s="8"/>
      <c r="J3" s="8"/>
      <c r="K3" s="8"/>
    </row>
    <row r="4" spans="1:16" x14ac:dyDescent="0.5">
      <c r="A4" s="8" t="s">
        <v>25</v>
      </c>
      <c r="B4" s="8">
        <v>0.05</v>
      </c>
      <c r="C4" s="8" t="s">
        <v>26</v>
      </c>
      <c r="D4" s="8">
        <v>100</v>
      </c>
      <c r="E4" s="8"/>
      <c r="F4" s="8" t="s">
        <v>38</v>
      </c>
      <c r="G4" s="8">
        <f>P17</f>
        <v>1.836192768010652E-2</v>
      </c>
      <c r="H4" s="8"/>
      <c r="I4" s="8"/>
      <c r="J4" s="8"/>
      <c r="K4" s="8"/>
    </row>
    <row r="5" spans="1:16" x14ac:dyDescent="0.5">
      <c r="A5" s="8" t="s">
        <v>27</v>
      </c>
      <c r="B5" s="8">
        <v>0</v>
      </c>
      <c r="C5" s="8"/>
      <c r="D5" s="8"/>
      <c r="E5" s="8"/>
      <c r="F5" s="8"/>
      <c r="G5" s="8"/>
      <c r="H5" s="8"/>
      <c r="I5" s="8"/>
      <c r="J5" s="8"/>
      <c r="K5" s="8"/>
    </row>
    <row r="6" spans="1:16" x14ac:dyDescent="0.5">
      <c r="A6" s="8" t="s">
        <v>28</v>
      </c>
      <c r="B6" s="8">
        <f>EXP(B3*SQRT(D3))</f>
        <v>1.3268964411453439</v>
      </c>
      <c r="C6" s="8"/>
      <c r="D6" s="8"/>
      <c r="E6" s="8"/>
      <c r="F6" s="8"/>
      <c r="G6" s="8"/>
      <c r="H6" s="8"/>
      <c r="I6" s="8"/>
      <c r="J6" s="8"/>
      <c r="K6" s="8"/>
    </row>
    <row r="7" spans="1:16" x14ac:dyDescent="0.5">
      <c r="A7" s="8" t="s">
        <v>29</v>
      </c>
      <c r="B7" s="8">
        <f>1/B6</f>
        <v>0.75363831644376478</v>
      </c>
      <c r="C7" s="8"/>
      <c r="D7" s="8"/>
      <c r="E7" s="8"/>
      <c r="F7" s="8"/>
      <c r="G7" s="8"/>
      <c r="H7" s="8"/>
      <c r="I7" s="8"/>
      <c r="J7" s="8"/>
      <c r="K7" s="8"/>
    </row>
    <row r="8" spans="1:16" x14ac:dyDescent="0.5">
      <c r="A8" s="8" t="s">
        <v>30</v>
      </c>
      <c r="B8" s="8">
        <f>(EXP((B4-B5)*D3)-B7)/(B6-B7)</f>
        <v>0.47391705825729175</v>
      </c>
      <c r="C8" s="8"/>
      <c r="D8" s="8"/>
      <c r="E8" s="8"/>
      <c r="F8" s="8"/>
      <c r="G8" s="8"/>
      <c r="H8" s="8"/>
      <c r="I8" s="8"/>
      <c r="J8" s="8"/>
      <c r="K8" s="8"/>
    </row>
    <row r="9" spans="1:16" x14ac:dyDescent="0.5">
      <c r="A9" s="8" t="s">
        <v>31</v>
      </c>
      <c r="B9" s="8">
        <f>1-B8</f>
        <v>0.5260829417427082</v>
      </c>
      <c r="C9" s="8"/>
      <c r="D9" s="8"/>
      <c r="E9" s="8"/>
      <c r="F9" s="8"/>
      <c r="G9" s="8"/>
      <c r="H9" s="8"/>
      <c r="I9" s="8"/>
      <c r="J9" s="8"/>
      <c r="K9" s="8"/>
    </row>
    <row r="10" spans="1:16" x14ac:dyDescent="0.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6" x14ac:dyDescent="0.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6" x14ac:dyDescent="0.5">
      <c r="A12" s="9" t="s">
        <v>32</v>
      </c>
      <c r="B12" s="9"/>
      <c r="C12" s="9"/>
      <c r="D12" s="9"/>
      <c r="E12" s="9" t="s">
        <v>33</v>
      </c>
      <c r="F12" s="9"/>
      <c r="G12" s="9"/>
      <c r="H12" s="9"/>
      <c r="I12" s="9" t="s">
        <v>34</v>
      </c>
      <c r="J12" s="9"/>
      <c r="K12" s="10"/>
      <c r="M12" s="6" t="s">
        <v>2</v>
      </c>
    </row>
    <row r="13" spans="1:16" x14ac:dyDescent="0.5">
      <c r="A13" s="8"/>
      <c r="B13" s="8"/>
      <c r="C13" s="8">
        <f>B14*$B$6</f>
        <v>176.0654165524179</v>
      </c>
      <c r="D13" s="8"/>
      <c r="E13" s="8"/>
      <c r="F13" s="8"/>
      <c r="G13" s="8">
        <f>MAX(C13-$D$4,0)</f>
        <v>76.065416552417901</v>
      </c>
      <c r="H13" s="8"/>
      <c r="I13" s="8"/>
      <c r="J13" s="8"/>
      <c r="K13" s="8">
        <f>MAX(C13-$D$4,0)</f>
        <v>76.065416552417901</v>
      </c>
    </row>
    <row r="14" spans="1:16" x14ac:dyDescent="0.5">
      <c r="A14" s="8"/>
      <c r="B14" s="8">
        <f>A15*$B$6</f>
        <v>132.68964411453439</v>
      </c>
      <c r="C14" s="8"/>
      <c r="D14" s="8"/>
      <c r="E14" s="8"/>
      <c r="F14" s="8">
        <f>($B$8*G13+$B$9*G15)*EXP(-$B$4*$D$3)</f>
        <v>35.158652911701125</v>
      </c>
      <c r="G14" s="8"/>
      <c r="H14" s="8"/>
      <c r="I14" s="8"/>
      <c r="J14" s="8">
        <f>MAX(F14,B14-$D$4)</f>
        <v>35.158652911701125</v>
      </c>
      <c r="K14" s="8"/>
      <c r="N14" s="7">
        <f>G13/(C13-C15)</f>
        <v>1</v>
      </c>
      <c r="P14" s="7">
        <f>(N14-M15)/(B14-A15)</f>
        <v>1.1829043698656106E-2</v>
      </c>
    </row>
    <row r="15" spans="1:16" x14ac:dyDescent="0.5">
      <c r="A15" s="8">
        <v>100</v>
      </c>
      <c r="B15" s="8"/>
      <c r="C15" s="8">
        <f>B14*$B$7</f>
        <v>100</v>
      </c>
      <c r="D15" s="8"/>
      <c r="E15" s="8">
        <f>($B$8*F14+$B$9*F16)*EXP(-$B$4*$D$3)</f>
        <v>16.250892068850138</v>
      </c>
      <c r="F15" s="8"/>
      <c r="G15" s="8">
        <f>MAX(C15-$D$4,0)</f>
        <v>0</v>
      </c>
      <c r="H15" s="8"/>
      <c r="I15" s="8">
        <f>MAX(($B$8*J14+$B$9*J16)*EXP(-$B$4*$D$3),A15-$D$4)</f>
        <v>16.250892068850138</v>
      </c>
      <c r="J15" s="8"/>
      <c r="K15" s="8">
        <f>MAX(C15-$D$4,0)</f>
        <v>0</v>
      </c>
      <c r="M15" s="7">
        <f>G3</f>
        <v>0.61331277127565631</v>
      </c>
    </row>
    <row r="16" spans="1:16" x14ac:dyDescent="0.5">
      <c r="A16" s="8"/>
      <c r="B16" s="8">
        <f>A15*$B$7</f>
        <v>75.363831644376475</v>
      </c>
      <c r="C16" s="8"/>
      <c r="D16" s="8"/>
      <c r="E16" s="8"/>
      <c r="F16" s="8">
        <f>($B$8*G15+$B$9*G17)*EXP(-$B$4*$D$3)</f>
        <v>0</v>
      </c>
      <c r="G16" s="8"/>
      <c r="H16" s="8"/>
      <c r="I16" s="8"/>
      <c r="J16" s="8">
        <f>MAX(F16,B16-$D$4)</f>
        <v>0</v>
      </c>
      <c r="K16" s="8"/>
      <c r="N16" s="7">
        <v>0</v>
      </c>
      <c r="P16" s="7">
        <f>(N16-M15)/(B16-A15)</f>
        <v>2.489481166155693E-2</v>
      </c>
    </row>
    <row r="17" spans="1:16" x14ac:dyDescent="0.5">
      <c r="A17" s="8"/>
      <c r="B17" s="8"/>
      <c r="C17" s="8">
        <f>B16*$B$7</f>
        <v>56.797071201219211</v>
      </c>
      <c r="D17" s="8"/>
      <c r="E17" s="8"/>
      <c r="F17" s="8"/>
      <c r="G17" s="8">
        <f>MAX(C17-$D$4,0)</f>
        <v>0</v>
      </c>
      <c r="H17" s="8"/>
      <c r="I17" s="8"/>
      <c r="J17" s="8"/>
      <c r="K17" s="8">
        <f>MAX(C17-$D$4,0)</f>
        <v>0</v>
      </c>
      <c r="P17" s="7">
        <f>AVERAGE(P16,P14)</f>
        <v>1.836192768010652E-2</v>
      </c>
    </row>
    <row r="18" spans="1:16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6" x14ac:dyDescent="0.5">
      <c r="A19" s="8">
        <v>0</v>
      </c>
      <c r="B19" s="8">
        <v>0.5</v>
      </c>
      <c r="C19" s="8">
        <v>1</v>
      </c>
      <c r="D19" s="8"/>
      <c r="E19" s="8"/>
      <c r="F19" s="8"/>
      <c r="G19" s="8"/>
      <c r="H19" s="8"/>
      <c r="I19" s="8"/>
      <c r="J19" s="8"/>
      <c r="K19" s="8"/>
    </row>
    <row r="20" spans="1:16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6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6" x14ac:dyDescent="0.5">
      <c r="A22" s="9" t="s">
        <v>32</v>
      </c>
      <c r="B22" s="9"/>
      <c r="C22" s="9"/>
      <c r="D22" s="9"/>
      <c r="E22" s="9" t="s">
        <v>35</v>
      </c>
      <c r="F22" s="9"/>
      <c r="G22" s="9"/>
      <c r="H22" s="9"/>
      <c r="I22" s="9" t="s">
        <v>36</v>
      </c>
      <c r="J22" s="9"/>
      <c r="K22" s="10"/>
    </row>
    <row r="23" spans="1:16" x14ac:dyDescent="0.5">
      <c r="A23" s="8"/>
      <c r="B23" s="8"/>
      <c r="C23" s="8">
        <f>B24*$B$6</f>
        <v>176.0654165524179</v>
      </c>
      <c r="D23" s="8"/>
      <c r="E23" s="8"/>
      <c r="F23" s="8"/>
      <c r="G23" s="8">
        <f>MAX($D$4-C23,0)</f>
        <v>0</v>
      </c>
      <c r="H23" s="8"/>
      <c r="I23" s="8"/>
      <c r="J23" s="8"/>
      <c r="K23" s="8">
        <f>MAX($D$4-C23,0)</f>
        <v>0</v>
      </c>
    </row>
    <row r="24" spans="1:16" x14ac:dyDescent="0.5">
      <c r="A24" s="8"/>
      <c r="B24" s="8">
        <f>A25*$B$6</f>
        <v>132.68964411453439</v>
      </c>
      <c r="C24" s="8"/>
      <c r="D24" s="8"/>
      <c r="E24" s="8"/>
      <c r="F24" s="8">
        <f>($B$8*G23+$B$9*G25)*EXP(-$B$4*$D$3)</f>
        <v>0</v>
      </c>
      <c r="G24" s="8"/>
      <c r="H24" s="8"/>
      <c r="I24" s="8"/>
      <c r="J24" s="8">
        <f>MAX(F24,$D$4-B24)</f>
        <v>0</v>
      </c>
      <c r="K24" s="8"/>
    </row>
    <row r="25" spans="1:16" x14ac:dyDescent="0.5">
      <c r="A25" s="8">
        <v>100</v>
      </c>
      <c r="B25" s="8"/>
      <c r="C25" s="8">
        <f>B24*$B$7</f>
        <v>100</v>
      </c>
      <c r="D25" s="8"/>
      <c r="E25" s="8">
        <f>($B$8*F24+$B$9*F26)*EXP(-$B$4*$D$3)</f>
        <v>11.37383451892153</v>
      </c>
      <c r="F25" s="8"/>
      <c r="G25" s="8">
        <f>MAX($D$4-C25,0)</f>
        <v>0</v>
      </c>
      <c r="H25" s="8"/>
      <c r="I25" s="8">
        <f>MAX(($B$8*J24+$B$9*J26)*EXP(-$B$4*$D$3),$D$4-A25)</f>
        <v>12.640667890634356</v>
      </c>
      <c r="J25" s="8"/>
      <c r="K25" s="8">
        <f>MAX($D$4-C25,0)</f>
        <v>0</v>
      </c>
    </row>
    <row r="26" spans="1:16" x14ac:dyDescent="0.5">
      <c r="A26" s="8"/>
      <c r="B26" s="8">
        <f>A25*$B$7</f>
        <v>75.363831644376475</v>
      </c>
      <c r="C26" s="8"/>
      <c r="D26" s="8"/>
      <c r="E26" s="8"/>
      <c r="F26" s="8">
        <f>($B$8*G25+$B$9*G27)*EXP(-$B$4*$D$3)</f>
        <v>22.167159558456785</v>
      </c>
      <c r="G26" s="8"/>
      <c r="H26" s="8"/>
      <c r="I26" s="8"/>
      <c r="J26" s="8">
        <f>MAX(F26,$D$4-B26)</f>
        <v>24.636168355623525</v>
      </c>
      <c r="K26" s="8"/>
    </row>
    <row r="27" spans="1:16" x14ac:dyDescent="0.5">
      <c r="A27" s="8"/>
      <c r="B27" s="8"/>
      <c r="C27" s="8">
        <f>B26*$B$7</f>
        <v>56.797071201219211</v>
      </c>
      <c r="D27" s="8"/>
      <c r="E27" s="8"/>
      <c r="F27" s="8"/>
      <c r="G27" s="8">
        <f>MAX($D$4-C27,0)</f>
        <v>43.202928798780789</v>
      </c>
      <c r="H27" s="8"/>
      <c r="I27" s="8"/>
      <c r="J27" s="8"/>
      <c r="K27" s="8">
        <f>MAX($D$4-C27,0)</f>
        <v>43.202928798780789</v>
      </c>
    </row>
    <row r="28" spans="1:16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6" x14ac:dyDescent="0.5">
      <c r="A29" s="8">
        <v>0</v>
      </c>
      <c r="B29" s="8">
        <v>0.5</v>
      </c>
      <c r="C29" s="8">
        <v>1</v>
      </c>
      <c r="D29" s="8"/>
      <c r="E29" s="8"/>
      <c r="F29" s="8"/>
      <c r="G29" s="8"/>
      <c r="H29" s="8"/>
      <c r="I29" s="8"/>
      <c r="J29" s="8"/>
      <c r="K29" s="8"/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 1</vt:lpstr>
      <vt:lpstr>Prob 2</vt:lpstr>
      <vt:lpstr>Prob 3</vt:lpstr>
      <vt:lpstr>Prob 4</vt:lpstr>
      <vt:lpstr>Prob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satyajit.karnik</dc:creator>
  <cp:lastModifiedBy>Karnik, Satyajit</cp:lastModifiedBy>
  <cp:lastPrinted>2011-04-05T15:06:13Z</cp:lastPrinted>
  <dcterms:created xsi:type="dcterms:W3CDTF">2011-04-04T15:18:17Z</dcterms:created>
  <dcterms:modified xsi:type="dcterms:W3CDTF">2021-03-01T00:25:45Z</dcterms:modified>
</cp:coreProperties>
</file>