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smohanty49_gatech_edu/Documents/One Drive Gatech/Derivative Securities-/Week 13/"/>
    </mc:Choice>
  </mc:AlternateContent>
  <xr:revisionPtr revIDLastSave="112" documentId="8_{2CCA6AB5-A04D-4E88-9E32-13289D0B1EA7}" xr6:coauthVersionLast="46" xr6:coauthVersionMax="46" xr10:uidLastSave="{A9B1FDC1-F0CC-344B-BA8D-2314A9CC0651}"/>
  <bookViews>
    <workbookView xWindow="0" yWindow="0" windowWidth="28800" windowHeight="18000" activeTab="5" xr2:uid="{00000000-000D-0000-FFFF-FFFF00000000}"/>
  </bookViews>
  <sheets>
    <sheet name="Recall 2-step tree" sheetId="7" r:id="rId1"/>
    <sheet name="Rate Tree" sheetId="5" r:id="rId2"/>
    <sheet name="Call on Bond" sheetId="8" r:id="rId3"/>
    <sheet name="Random rates" sheetId="4" r:id="rId4"/>
    <sheet name="Forward rate" sheetId="6" r:id="rId5"/>
    <sheet name="Sheet1" sheetId="9" r:id="rId6"/>
  </sheets>
  <definedNames>
    <definedName name="bond_compute_handler">[0]!bond_compute_handler</definedName>
    <definedName name="Bond_Display_Tree">[0]!Bond_Display_Tree</definedName>
    <definedName name="bond_graph_handler">[0]!bond_graph_handler</definedName>
    <definedName name="bond_graph_input_formatter">[0]!bond_graph_input_formatter</definedName>
    <definedName name="Bond_Option_Select">[0]!Bond_Option_Select</definedName>
    <definedName name="Cap_or_Swap_Option_Select">[0]!Cap_or_Swap_Option_Select</definedName>
    <definedName name="Cap_or_Swap_Select">[0]!Cap_or_Swap_Select</definedName>
    <definedName name="Equity_compute_handler">[0]!Equity_compute_handler</definedName>
    <definedName name="Equity_Display_Tree">[0]!Equity_Display_Tree</definedName>
    <definedName name="Equity_graph_handler">[0]!Equity_graph_handler</definedName>
    <definedName name="Equity_graph_input_formatter">[0]!Equity_graph_input_formatter</definedName>
    <definedName name="Equity_Option_Select">[0]!Equity_Option_Select</definedName>
    <definedName name="Equity_Underlying_Select">[0]!Equity_Underlying_Select</definedName>
    <definedName name="swap_compute_handler">[0]!swap_compute_handler</definedName>
    <definedName name="swap_graph_handler">[0]!swap_graph_handler</definedName>
    <definedName name="swap_graph_input_formatter">[0]!swap_graph_input_formatter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" i="8" l="1"/>
  <c r="B38" i="8"/>
  <c r="B36" i="8"/>
  <c r="C39" i="8"/>
  <c r="C37" i="8"/>
  <c r="C35" i="8"/>
  <c r="A28" i="8"/>
  <c r="B29" i="8"/>
  <c r="B27" i="8"/>
  <c r="C30" i="8"/>
  <c r="C28" i="8"/>
  <c r="C26" i="8"/>
  <c r="A20" i="8"/>
  <c r="B21" i="8"/>
  <c r="B19" i="8"/>
  <c r="A15" i="8"/>
  <c r="G7" i="6" l="1"/>
  <c r="G4" i="5"/>
  <c r="A13" i="5"/>
  <c r="S14" i="4"/>
  <c r="E15" i="4"/>
  <c r="F16" i="4"/>
  <c r="F14" i="4"/>
  <c r="C8" i="4"/>
  <c r="B6" i="4"/>
  <c r="B7" i="4" s="1"/>
  <c r="E15" i="7"/>
  <c r="F16" i="7"/>
  <c r="F14" i="7"/>
  <c r="A25" i="7"/>
  <c r="A15" i="7"/>
  <c r="B6" i="7"/>
  <c r="B7" i="7" s="1"/>
  <c r="A25" i="5"/>
  <c r="A25" i="6"/>
  <c r="M15" i="6"/>
  <c r="A15" i="6"/>
  <c r="N6" i="6"/>
  <c r="N7" i="6" s="1"/>
  <c r="B6" i="6"/>
  <c r="B7" i="6" s="1"/>
  <c r="B19" i="5"/>
  <c r="B17" i="5"/>
  <c r="A18" i="5" s="1"/>
  <c r="A23" i="5" s="1"/>
  <c r="C4" i="6" s="1"/>
  <c r="N15" i="4"/>
  <c r="O6" i="4"/>
  <c r="P6" i="4" s="1"/>
  <c r="A25" i="4"/>
  <c r="A15" i="4"/>
  <c r="B14" i="6" l="1"/>
  <c r="C13" i="6" s="1"/>
  <c r="K13" i="6" s="1"/>
  <c r="C7" i="4"/>
  <c r="B8" i="4"/>
  <c r="C6" i="4"/>
  <c r="O14" i="4"/>
  <c r="P15" i="4" s="1"/>
  <c r="T15" i="4" s="1"/>
  <c r="B14" i="7"/>
  <c r="C13" i="7" s="1"/>
  <c r="B24" i="7"/>
  <c r="B26" i="7"/>
  <c r="B8" i="7"/>
  <c r="C25" i="7"/>
  <c r="C23" i="7"/>
  <c r="B16" i="7"/>
  <c r="O16" i="4"/>
  <c r="P17" i="4" s="1"/>
  <c r="T17" i="4" s="1"/>
  <c r="C6" i="6"/>
  <c r="N14" i="6"/>
  <c r="O13" i="6" s="1"/>
  <c r="S13" i="6" s="1"/>
  <c r="O7" i="4"/>
  <c r="O8" i="4" s="1"/>
  <c r="O9" i="4" s="1"/>
  <c r="N16" i="6"/>
  <c r="O17" i="6" s="1"/>
  <c r="S17" i="6" s="1"/>
  <c r="O7" i="6"/>
  <c r="N8" i="6"/>
  <c r="N9" i="6" s="1"/>
  <c r="B16" i="6"/>
  <c r="B8" i="6"/>
  <c r="C7" i="6"/>
  <c r="C8" i="6" s="1"/>
  <c r="B26" i="6"/>
  <c r="G13" i="6"/>
  <c r="O15" i="6"/>
  <c r="S15" i="6" s="1"/>
  <c r="B24" i="6"/>
  <c r="O6" i="6"/>
  <c r="P13" i="4"/>
  <c r="T13" i="4" s="1"/>
  <c r="B24" i="4"/>
  <c r="C25" i="4" s="1"/>
  <c r="B26" i="4"/>
  <c r="B16" i="4"/>
  <c r="C17" i="4" s="1"/>
  <c r="B14" i="4"/>
  <c r="C13" i="4" s="1"/>
  <c r="C15" i="6" l="1"/>
  <c r="K15" i="6" s="1"/>
  <c r="C9" i="4"/>
  <c r="C23" i="4"/>
  <c r="G23" i="4" s="1"/>
  <c r="C15" i="7"/>
  <c r="G15" i="7" s="1"/>
  <c r="K23" i="7"/>
  <c r="G23" i="7"/>
  <c r="F24" i="7" s="1"/>
  <c r="C27" i="7"/>
  <c r="K13" i="7"/>
  <c r="G13" i="7"/>
  <c r="C17" i="7"/>
  <c r="K25" i="7"/>
  <c r="G25" i="7"/>
  <c r="B9" i="7"/>
  <c r="P7" i="4"/>
  <c r="B9" i="6"/>
  <c r="R16" i="6" s="1"/>
  <c r="C27" i="6"/>
  <c r="C17" i="6"/>
  <c r="C23" i="6"/>
  <c r="C25" i="6"/>
  <c r="C9" i="6"/>
  <c r="O8" i="6"/>
  <c r="K23" i="4"/>
  <c r="K25" i="4"/>
  <c r="G25" i="4"/>
  <c r="C15" i="4"/>
  <c r="B9" i="4"/>
  <c r="S16" i="4" s="1"/>
  <c r="C27" i="4"/>
  <c r="G15" i="6" l="1"/>
  <c r="F14" i="6" s="1"/>
  <c r="J14" i="6" s="1"/>
  <c r="K15" i="7"/>
  <c r="J14" i="7"/>
  <c r="J24" i="7"/>
  <c r="G27" i="7"/>
  <c r="F26" i="7" s="1"/>
  <c r="J26" i="7" s="1"/>
  <c r="K27" i="7"/>
  <c r="K17" i="7"/>
  <c r="G17" i="7"/>
  <c r="P8" i="4"/>
  <c r="F24" i="4"/>
  <c r="J24" i="4" s="1"/>
  <c r="K17" i="6"/>
  <c r="G17" i="6"/>
  <c r="G23" i="6"/>
  <c r="K23" i="6"/>
  <c r="K27" i="6"/>
  <c r="G27" i="6"/>
  <c r="O9" i="6"/>
  <c r="R14" i="6"/>
  <c r="Q15" i="6" s="1"/>
  <c r="G25" i="6"/>
  <c r="K25" i="6"/>
  <c r="K17" i="4"/>
  <c r="G17" i="4"/>
  <c r="K27" i="4"/>
  <c r="G27" i="4"/>
  <c r="F26" i="4" s="1"/>
  <c r="G15" i="4"/>
  <c r="K15" i="4"/>
  <c r="G13" i="4"/>
  <c r="K13" i="4"/>
  <c r="F16" i="6" l="1"/>
  <c r="J16" i="6" s="1"/>
  <c r="I15" i="6" s="1"/>
  <c r="J16" i="7"/>
  <c r="I15" i="7" s="1"/>
  <c r="I25" i="7"/>
  <c r="E25" i="7"/>
  <c r="P9" i="4"/>
  <c r="R15" i="4" s="1"/>
  <c r="F26" i="6"/>
  <c r="J26" i="6" s="1"/>
  <c r="F24" i="6"/>
  <c r="J26" i="4"/>
  <c r="I25" i="4" s="1"/>
  <c r="E25" i="4"/>
  <c r="J16" i="4"/>
  <c r="J14" i="4"/>
  <c r="E15" i="6" l="1"/>
  <c r="I15" i="4"/>
  <c r="E25" i="6"/>
  <c r="J24" i="6"/>
  <c r="I25" i="6" s="1"/>
  <c r="G7" i="4"/>
</calcChain>
</file>

<file path=xl/sharedStrings.xml><?xml version="1.0" encoding="utf-8"?>
<sst xmlns="http://schemas.openxmlformats.org/spreadsheetml/2006/main" count="96" uniqueCount="31">
  <si>
    <t>s</t>
  </si>
  <si>
    <t>T</t>
  </si>
  <si>
    <t>sigma</t>
  </si>
  <si>
    <t>time step</t>
  </si>
  <si>
    <t>r</t>
  </si>
  <si>
    <t>K</t>
  </si>
  <si>
    <t>dividend</t>
  </si>
  <si>
    <t>u</t>
  </si>
  <si>
    <t>d</t>
  </si>
  <si>
    <t>up prob</t>
  </si>
  <si>
    <t>down prob</t>
  </si>
  <si>
    <t>Stock</t>
  </si>
  <si>
    <t>European Call</t>
  </si>
  <si>
    <t>American Call</t>
  </si>
  <si>
    <t>European Put</t>
  </si>
  <si>
    <t>American Put</t>
  </si>
  <si>
    <t>Ans</t>
  </si>
  <si>
    <t>1 yr bond</t>
  </si>
  <si>
    <t>2 yr bond</t>
  </si>
  <si>
    <t>2 year rate</t>
  </si>
  <si>
    <t>Forward rate</t>
  </si>
  <si>
    <t>Time</t>
  </si>
  <si>
    <t>Tree for the 1-year rate</t>
  </si>
  <si>
    <t>prob</t>
  </si>
  <si>
    <t>year</t>
  </si>
  <si>
    <t>Yield curve</t>
  </si>
  <si>
    <t xml:space="preserve"> </t>
  </si>
  <si>
    <t>1-year bond</t>
  </si>
  <si>
    <t>2 year bond</t>
  </si>
  <si>
    <t>3 year bond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</si>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</sst>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1" applyFont="1"/>
    <xf numFmtId="0" fontId="1" fillId="0" borderId="0" xfId="1"/>
    <xf numFmtId="0" fontId="2" fillId="0" borderId="0" xfId="1" applyFont="1"/>
    <xf numFmtId="0" fontId="3" fillId="2" borderId="0" xfId="1" applyFont="1" applyFill="1"/>
    <xf numFmtId="0" fontId="3" fillId="0" borderId="0" xfId="1" applyFont="1"/>
    <xf numFmtId="164" fontId="2" fillId="0" borderId="0" xfId="1" applyNumberFormat="1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E856-246D-40C1-937C-24383A473AB0}">
  <dimension ref="A1:S29"/>
  <sheetViews>
    <sheetView zoomScale="115" zoomScaleNormal="115" workbookViewId="0">
      <selection activeCell="B5" sqref="B5"/>
    </sheetView>
  </sheetViews>
  <sheetFormatPr baseColWidth="10" defaultColWidth="8.83203125" defaultRowHeight="15" x14ac:dyDescent="0.2"/>
  <sheetData>
    <row r="1" spans="1:19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9" x14ac:dyDescent="0.2">
      <c r="A2" s="3" t="s">
        <v>0</v>
      </c>
      <c r="B2" s="3">
        <v>100</v>
      </c>
      <c r="E2" s="3" t="s">
        <v>1</v>
      </c>
      <c r="F2" s="3">
        <v>2</v>
      </c>
      <c r="G2" s="3"/>
      <c r="H2" s="3"/>
      <c r="I2" s="3"/>
      <c r="J2" s="3"/>
      <c r="K2" s="3"/>
      <c r="M2" s="3"/>
      <c r="N2" s="3"/>
      <c r="Q2" s="3"/>
      <c r="R2" s="3"/>
      <c r="S2" s="3"/>
    </row>
    <row r="3" spans="1:19" x14ac:dyDescent="0.2">
      <c r="A3" s="3" t="s">
        <v>2</v>
      </c>
      <c r="B3" s="3">
        <v>0.4</v>
      </c>
      <c r="E3" s="3" t="s">
        <v>3</v>
      </c>
      <c r="F3" s="3">
        <v>1</v>
      </c>
      <c r="G3" s="3"/>
      <c r="H3" s="3"/>
      <c r="I3" s="3"/>
      <c r="J3" s="3"/>
      <c r="K3" s="3"/>
      <c r="M3" s="3"/>
      <c r="N3" s="3"/>
      <c r="Q3" s="3"/>
      <c r="R3" s="3"/>
      <c r="S3" s="3"/>
    </row>
    <row r="4" spans="1:19" x14ac:dyDescent="0.2">
      <c r="A4" s="3" t="s">
        <v>4</v>
      </c>
      <c r="B4" s="3">
        <v>0.05</v>
      </c>
      <c r="E4" s="3" t="s">
        <v>5</v>
      </c>
      <c r="F4" s="3">
        <v>100</v>
      </c>
      <c r="G4" s="3"/>
      <c r="H4" s="3"/>
      <c r="I4" s="3"/>
      <c r="J4" s="3"/>
      <c r="K4" s="3"/>
      <c r="M4" s="3"/>
      <c r="N4" s="3"/>
      <c r="Q4" s="3"/>
      <c r="R4" s="3"/>
      <c r="S4" s="3"/>
    </row>
    <row r="5" spans="1:19" x14ac:dyDescent="0.2">
      <c r="A5" s="3" t="s">
        <v>6</v>
      </c>
      <c r="B5" s="3">
        <v>0</v>
      </c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3"/>
      <c r="P5" s="3"/>
      <c r="Q5" s="3"/>
      <c r="R5" s="3"/>
      <c r="S5" s="3"/>
    </row>
    <row r="6" spans="1:19" x14ac:dyDescent="0.2">
      <c r="A6" s="3" t="s">
        <v>7</v>
      </c>
      <c r="B6" s="3">
        <f>EXP(B3*SQRT(F3))</f>
        <v>1.4918246976412703</v>
      </c>
      <c r="C6" s="3"/>
      <c r="D6" s="3"/>
      <c r="E6" s="3"/>
      <c r="F6" s="3"/>
      <c r="G6" s="3"/>
      <c r="H6" s="3"/>
      <c r="I6" s="3"/>
      <c r="J6" s="3"/>
      <c r="K6" s="3"/>
      <c r="M6" s="3"/>
      <c r="N6" s="3"/>
      <c r="O6" s="3"/>
      <c r="P6" s="3"/>
      <c r="Q6" s="3"/>
      <c r="R6" s="3"/>
      <c r="S6" s="3"/>
    </row>
    <row r="7" spans="1:19" x14ac:dyDescent="0.2">
      <c r="A7" s="3" t="s">
        <v>8</v>
      </c>
      <c r="B7" s="3">
        <f>1/B6</f>
        <v>0.67032004603563933</v>
      </c>
      <c r="C7" s="3"/>
      <c r="D7" s="3"/>
      <c r="E7" s="3"/>
      <c r="F7" s="3" t="s">
        <v>16</v>
      </c>
      <c r="G7" s="3"/>
      <c r="H7" s="3"/>
      <c r="I7" s="3"/>
      <c r="J7" s="3"/>
      <c r="K7" s="3"/>
      <c r="M7" s="3"/>
      <c r="N7" s="3"/>
      <c r="O7" s="3"/>
      <c r="P7" s="3"/>
      <c r="Q7" s="3"/>
      <c r="R7" s="3"/>
      <c r="S7" s="3"/>
    </row>
    <row r="8" spans="1:19" x14ac:dyDescent="0.2">
      <c r="A8" s="3" t="s">
        <v>9</v>
      </c>
      <c r="B8" s="3">
        <f>(EXP((B4-B5)*F3)-B7)/(B6-B7)</f>
        <v>0.46372354629497942</v>
      </c>
      <c r="C8" s="3"/>
      <c r="D8" s="3"/>
      <c r="E8" s="3"/>
      <c r="F8" s="3"/>
      <c r="G8" s="3"/>
      <c r="H8" s="3"/>
      <c r="I8" s="3"/>
      <c r="J8" s="3"/>
      <c r="K8" s="3"/>
      <c r="M8" s="3"/>
      <c r="N8" s="3"/>
      <c r="O8" s="3"/>
      <c r="P8" s="3"/>
      <c r="Q8" s="3"/>
      <c r="R8" s="3"/>
      <c r="S8" s="3"/>
    </row>
    <row r="9" spans="1:19" x14ac:dyDescent="0.2">
      <c r="A9" s="3" t="s">
        <v>10</v>
      </c>
      <c r="B9" s="3">
        <f>1-B8</f>
        <v>0.53627645370502064</v>
      </c>
      <c r="C9" s="3"/>
      <c r="D9" s="3"/>
      <c r="E9" s="3"/>
      <c r="F9" s="3"/>
      <c r="G9" s="3"/>
      <c r="H9" s="3"/>
      <c r="I9" s="3"/>
      <c r="J9" s="3"/>
      <c r="K9" s="3"/>
      <c r="M9" s="3"/>
      <c r="N9" s="3"/>
      <c r="O9" s="3"/>
      <c r="P9" s="3"/>
      <c r="Q9" s="3"/>
      <c r="R9" s="3"/>
      <c r="S9" s="3"/>
    </row>
    <row r="10" spans="1:1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M10" s="3"/>
      <c r="N10" s="3"/>
      <c r="O10" s="3"/>
      <c r="P10" s="3"/>
      <c r="Q10" s="3"/>
      <c r="R10" s="3"/>
      <c r="S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M11" s="3"/>
      <c r="N11" s="3"/>
      <c r="O11" s="3"/>
      <c r="P11" s="3"/>
      <c r="Q11" s="3"/>
      <c r="R11" s="3"/>
      <c r="S11" s="3"/>
    </row>
    <row r="12" spans="1:19" x14ac:dyDescent="0.2">
      <c r="A12" s="4" t="s">
        <v>11</v>
      </c>
      <c r="B12" s="4"/>
      <c r="C12" s="4"/>
      <c r="D12" s="4"/>
      <c r="E12" s="4" t="s">
        <v>12</v>
      </c>
      <c r="F12" s="4"/>
      <c r="G12" s="4"/>
      <c r="H12" s="4"/>
      <c r="I12" s="4" t="s">
        <v>13</v>
      </c>
      <c r="J12" s="4"/>
      <c r="K12" s="5"/>
      <c r="M12" s="4"/>
      <c r="N12" s="4"/>
      <c r="O12" s="4"/>
      <c r="P12" s="4"/>
      <c r="Q12" s="4"/>
      <c r="R12" s="4"/>
      <c r="S12" s="4"/>
    </row>
    <row r="13" spans="1:19" x14ac:dyDescent="0.2">
      <c r="A13" s="3"/>
      <c r="B13" s="3"/>
      <c r="C13" s="3">
        <f>B14*$B$6</f>
        <v>222.55409284924676</v>
      </c>
      <c r="D13" s="3"/>
      <c r="E13" s="3"/>
      <c r="F13" s="3"/>
      <c r="G13" s="3">
        <f>MAX(C13-$F$4,0)</f>
        <v>122.55409284924676</v>
      </c>
      <c r="H13" s="3"/>
      <c r="I13" s="3"/>
      <c r="J13" s="3"/>
      <c r="K13" s="3">
        <f>MAX(C13-$F$4,0)</f>
        <v>122.55409284924676</v>
      </c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>
        <f>A15*$B$6</f>
        <v>149.18246976412703</v>
      </c>
      <c r="C14" s="3"/>
      <c r="D14" s="3"/>
      <c r="E14" s="3"/>
      <c r="F14" s="3">
        <f>(G13*$B$8+G15*$B$9)*EXP(-$B$4*$F$3)</f>
        <v>54.059527314055629</v>
      </c>
      <c r="G14" s="3"/>
      <c r="H14" s="3"/>
      <c r="I14" s="3"/>
      <c r="J14" s="3">
        <f>MAX(F14,B14-$F$4)</f>
        <v>54.059527314055629</v>
      </c>
      <c r="K14" s="3"/>
      <c r="M14" s="3"/>
      <c r="N14" s="3"/>
      <c r="O14" s="3"/>
      <c r="P14" s="3"/>
      <c r="Q14" s="3"/>
      <c r="R14" s="3"/>
      <c r="S14" s="3"/>
    </row>
    <row r="15" spans="1:19" x14ac:dyDescent="0.2">
      <c r="A15" s="3">
        <f>B2</f>
        <v>100</v>
      </c>
      <c r="B15" s="3"/>
      <c r="C15" s="3">
        <f>B14*$B$7</f>
        <v>100</v>
      </c>
      <c r="D15" s="3"/>
      <c r="E15" s="3">
        <f>(F14*$B$8+F16*$B$9)*EXP(-$B$4*$F$3)</f>
        <v>23.846061975376035</v>
      </c>
      <c r="F15" s="3"/>
      <c r="G15" s="3">
        <f>MAX(C15-$F$4,0)</f>
        <v>0</v>
      </c>
      <c r="H15" s="3"/>
      <c r="I15" s="3">
        <f>MAX(($B$8*J14+$B$9*J16)*EXP(-$B$4*$F$3),A15-$F$4)</f>
        <v>23.846061975376035</v>
      </c>
      <c r="J15" s="3"/>
      <c r="K15" s="3">
        <f>MAX(C15-$F$4,0)</f>
        <v>0</v>
      </c>
      <c r="M15" s="3"/>
      <c r="N15" s="3"/>
      <c r="O15" s="3"/>
      <c r="P15" s="3"/>
      <c r="Q15" s="3"/>
      <c r="R15" s="3"/>
      <c r="S15" s="3"/>
    </row>
    <row r="16" spans="1:19" x14ac:dyDescent="0.2">
      <c r="A16" s="3"/>
      <c r="B16" s="3">
        <f>A15*$B$7</f>
        <v>67.032004603563934</v>
      </c>
      <c r="C16" s="3"/>
      <c r="D16" s="3"/>
      <c r="E16" s="3"/>
      <c r="F16" s="3">
        <f>(G15*$B$8+G17*$B$9)*EXP(-$B$4*$F$3)</f>
        <v>0</v>
      </c>
      <c r="G16" s="3"/>
      <c r="H16" s="3"/>
      <c r="I16" s="3"/>
      <c r="J16" s="3">
        <f>MAX(F16,B16-$F$4)</f>
        <v>0</v>
      </c>
      <c r="K16" s="3"/>
      <c r="M16" s="3"/>
      <c r="N16" s="3"/>
      <c r="O16" s="3"/>
      <c r="P16" s="3"/>
      <c r="Q16" s="3"/>
      <c r="R16" s="3"/>
      <c r="S16" s="3"/>
    </row>
    <row r="17" spans="1:19" x14ac:dyDescent="0.2">
      <c r="A17" s="3"/>
      <c r="B17" s="3"/>
      <c r="C17" s="3">
        <f>B16*$B$7</f>
        <v>44.932896411722162</v>
      </c>
      <c r="D17" s="3"/>
      <c r="E17" s="3"/>
      <c r="F17" s="3"/>
      <c r="G17" s="3">
        <f>MAX(C17-$F$4,0)</f>
        <v>0</v>
      </c>
      <c r="H17" s="3"/>
      <c r="I17" s="3"/>
      <c r="J17" s="3"/>
      <c r="K17" s="3">
        <f>MAX(C17-$F$4,0)</f>
        <v>0</v>
      </c>
      <c r="M17" s="3"/>
      <c r="N17" s="3"/>
      <c r="O17" s="3"/>
      <c r="P17" s="3"/>
      <c r="Q17" s="3"/>
      <c r="R17" s="3"/>
      <c r="S17" s="3"/>
    </row>
    <row r="18" spans="1:1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3"/>
      <c r="S18" s="3"/>
    </row>
    <row r="19" spans="1:19" x14ac:dyDescent="0.2">
      <c r="A19" s="3">
        <v>0</v>
      </c>
      <c r="B19" s="3">
        <v>1</v>
      </c>
      <c r="C19" s="3">
        <v>2</v>
      </c>
      <c r="D19" s="3"/>
      <c r="E19" s="3"/>
      <c r="F19" s="3"/>
      <c r="G19" s="3"/>
      <c r="H19" s="3"/>
      <c r="I19" s="3"/>
      <c r="J19" s="3"/>
      <c r="K19" s="3"/>
      <c r="M19" s="3"/>
      <c r="N19" s="3"/>
      <c r="O19" s="3"/>
      <c r="P19" s="3"/>
      <c r="Q19" s="3"/>
      <c r="R19" s="3"/>
      <c r="S19" s="3"/>
    </row>
    <row r="20" spans="1:1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9" x14ac:dyDescent="0.2">
      <c r="A22" s="4" t="s">
        <v>11</v>
      </c>
      <c r="B22" s="4"/>
      <c r="C22" s="4"/>
      <c r="D22" s="4"/>
      <c r="E22" s="4" t="s">
        <v>14</v>
      </c>
      <c r="F22" s="4"/>
      <c r="G22" s="4"/>
      <c r="H22" s="4"/>
      <c r="I22" s="4" t="s">
        <v>15</v>
      </c>
      <c r="J22" s="4"/>
      <c r="K22" s="5"/>
    </row>
    <row r="23" spans="1:19" x14ac:dyDescent="0.2">
      <c r="A23" s="3"/>
      <c r="B23" s="3"/>
      <c r="C23" s="3">
        <f>B24*$B$6</f>
        <v>222.55409284924676</v>
      </c>
      <c r="D23" s="3"/>
      <c r="E23" s="3"/>
      <c r="F23" s="3"/>
      <c r="G23" s="3">
        <f>MAX($F$4-C23,0)</f>
        <v>0</v>
      </c>
      <c r="H23" s="3"/>
      <c r="I23" s="3"/>
      <c r="J23" s="3"/>
      <c r="K23" s="3">
        <f>MAX($F$4-C23,0)</f>
        <v>0</v>
      </c>
    </row>
    <row r="24" spans="1:19" x14ac:dyDescent="0.2">
      <c r="A24" s="3"/>
      <c r="B24" s="3">
        <f>A25*$B$6</f>
        <v>149.18246976412703</v>
      </c>
      <c r="C24" s="3"/>
      <c r="D24" s="3"/>
      <c r="E24" s="3"/>
      <c r="F24" s="3">
        <f>($B$8*G23+$B$9*G25)*EXP(-$B$4*$F$3)</f>
        <v>0</v>
      </c>
      <c r="G24" s="3"/>
      <c r="H24" s="3"/>
      <c r="I24" s="3"/>
      <c r="J24" s="3">
        <f>MAX(F24,$F$4-B24)</f>
        <v>0</v>
      </c>
      <c r="K24" s="3"/>
    </row>
    <row r="25" spans="1:19" x14ac:dyDescent="0.2">
      <c r="A25" s="3">
        <f>B2</f>
        <v>100</v>
      </c>
      <c r="B25" s="3"/>
      <c r="C25" s="3">
        <f>B24*$B$7</f>
        <v>100</v>
      </c>
      <c r="D25" s="3"/>
      <c r="E25" s="3">
        <f>($B$8*F24+$B$9*F26)*EXP(-$B$4*$F$3)</f>
        <v>14.329803778971991</v>
      </c>
      <c r="F25" s="3"/>
      <c r="G25" s="3">
        <f>MAX($F$4-C25,0)</f>
        <v>0</v>
      </c>
      <c r="H25" s="3"/>
      <c r="I25" s="3">
        <f>MAX(($B$8*J24+$B$9*J26)*EXP(-$B$4*$F$3),$F$4-A25)</f>
        <v>16.817697849689878</v>
      </c>
      <c r="J25" s="3"/>
      <c r="K25" s="3">
        <f>MAX($F$4-C25,0)</f>
        <v>0</v>
      </c>
    </row>
    <row r="26" spans="1:19" x14ac:dyDescent="0.2">
      <c r="A26" s="3"/>
      <c r="B26" s="3">
        <f>A25*$B$7</f>
        <v>67.032004603563934</v>
      </c>
      <c r="C26" s="3"/>
      <c r="D26" s="3"/>
      <c r="E26" s="3"/>
      <c r="F26" s="3">
        <f>($B$8*G25+$B$9*G27)*EXP(-$B$4*$F$3)</f>
        <v>28.090937846507472</v>
      </c>
      <c r="G26" s="3"/>
      <c r="H26" s="3"/>
      <c r="I26" s="3"/>
      <c r="J26" s="3">
        <f>MAX(F26,$F$4-B26)</f>
        <v>32.967995396436066</v>
      </c>
      <c r="K26" s="3"/>
    </row>
    <row r="27" spans="1:19" x14ac:dyDescent="0.2">
      <c r="A27" s="3"/>
      <c r="B27" s="3"/>
      <c r="C27" s="3">
        <f>B26*$B$7</f>
        <v>44.932896411722162</v>
      </c>
      <c r="D27" s="3"/>
      <c r="E27" s="3"/>
      <c r="F27" s="3"/>
      <c r="G27" s="3">
        <f>MAX($F$4-C27,0)</f>
        <v>55.067103588277838</v>
      </c>
      <c r="H27" s="3"/>
      <c r="I27" s="3"/>
      <c r="J27" s="3"/>
      <c r="K27" s="3">
        <f>MAX($F$4-C27,0)</f>
        <v>55.067103588277838</v>
      </c>
    </row>
    <row r="28" spans="1:1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9" x14ac:dyDescent="0.2">
      <c r="A29" s="3">
        <v>0</v>
      </c>
      <c r="B29" s="3">
        <v>0.5</v>
      </c>
      <c r="C29" s="3">
        <v>1</v>
      </c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opLeftCell="A7" zoomScale="145" zoomScaleNormal="145" workbookViewId="0">
      <selection activeCell="B19" sqref="B19"/>
    </sheetView>
  </sheetViews>
  <sheetFormatPr baseColWidth="10" defaultColWidth="8.83203125" defaultRowHeight="15" x14ac:dyDescent="0.2"/>
  <sheetData>
    <row r="1" spans="1:7" x14ac:dyDescent="0.2">
      <c r="A1" t="s">
        <v>22</v>
      </c>
    </row>
    <row r="2" spans="1:7" x14ac:dyDescent="0.2">
      <c r="F2" t="s">
        <v>24</v>
      </c>
      <c r="G2" t="s">
        <v>25</v>
      </c>
    </row>
    <row r="3" spans="1:7" x14ac:dyDescent="0.2">
      <c r="F3">
        <v>1</v>
      </c>
      <c r="G3">
        <v>0.05</v>
      </c>
    </row>
    <row r="4" spans="1:7" x14ac:dyDescent="0.2">
      <c r="F4">
        <v>2</v>
      </c>
      <c r="G4">
        <f>A23</f>
        <v>4.9975000416655563E-2</v>
      </c>
    </row>
    <row r="5" spans="1:7" x14ac:dyDescent="0.2">
      <c r="B5">
        <v>0.06</v>
      </c>
    </row>
    <row r="6" spans="1:7" x14ac:dyDescent="0.2">
      <c r="A6">
        <v>0.05</v>
      </c>
      <c r="D6" t="s">
        <v>23</v>
      </c>
    </row>
    <row r="7" spans="1:7" x14ac:dyDescent="0.2">
      <c r="B7">
        <v>0.04</v>
      </c>
      <c r="D7">
        <v>0.5</v>
      </c>
    </row>
    <row r="9" spans="1:7" x14ac:dyDescent="0.2">
      <c r="A9" t="s">
        <v>21</v>
      </c>
    </row>
    <row r="10" spans="1:7" x14ac:dyDescent="0.2">
      <c r="A10">
        <v>0</v>
      </c>
      <c r="B10">
        <v>1</v>
      </c>
    </row>
    <row r="12" spans="1:7" x14ac:dyDescent="0.2">
      <c r="A12" t="s">
        <v>17</v>
      </c>
    </row>
    <row r="13" spans="1:7" x14ac:dyDescent="0.2">
      <c r="A13">
        <f>EXP(-A6)*B13</f>
        <v>95.122942450071406</v>
      </c>
      <c r="B13">
        <v>100</v>
      </c>
    </row>
    <row r="15" spans="1:7" x14ac:dyDescent="0.2">
      <c r="A15" t="s">
        <v>18</v>
      </c>
    </row>
    <row r="16" spans="1:7" x14ac:dyDescent="0.2">
      <c r="C16">
        <v>100</v>
      </c>
    </row>
    <row r="17" spans="1:3" x14ac:dyDescent="0.2">
      <c r="B17">
        <f>EXP(-B5)*C16</f>
        <v>94.176453358424865</v>
      </c>
    </row>
    <row r="18" spans="1:3" x14ac:dyDescent="0.2">
      <c r="A18">
        <f>(B17+B19)*(0.5)*EXP(-A6)</f>
        <v>90.488266028387827</v>
      </c>
      <c r="C18">
        <v>100</v>
      </c>
    </row>
    <row r="19" spans="1:3" x14ac:dyDescent="0.2">
      <c r="B19">
        <f>EXP(-B7)*C18</f>
        <v>96.078943915232315</v>
      </c>
    </row>
    <row r="20" spans="1:3" x14ac:dyDescent="0.2">
      <c r="C20">
        <v>100</v>
      </c>
    </row>
    <row r="21" spans="1:3" x14ac:dyDescent="0.2">
      <c r="A21">
        <v>0</v>
      </c>
      <c r="B21">
        <v>1</v>
      </c>
      <c r="C21">
        <v>2</v>
      </c>
    </row>
    <row r="22" spans="1:3" x14ac:dyDescent="0.2">
      <c r="A22" t="s">
        <v>19</v>
      </c>
    </row>
    <row r="23" spans="1:3" x14ac:dyDescent="0.2">
      <c r="A23">
        <f>(1/2)*LN(100/A18)</f>
        <v>4.9975000416655563E-2</v>
      </c>
    </row>
    <row r="24" spans="1:3" x14ac:dyDescent="0.2">
      <c r="A24" t="s">
        <v>20</v>
      </c>
    </row>
    <row r="25" spans="1:3" x14ac:dyDescent="0.2">
      <c r="A25">
        <f>(A23*2-A6*1)</f>
        <v>4.9950000833311123E-2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3D9D-3AD9-4E0F-A010-E339E4F44160}">
  <dimension ref="A3:D39"/>
  <sheetViews>
    <sheetView topLeftCell="A24" zoomScale="130" zoomScaleNormal="130" workbookViewId="0">
      <selection activeCell="A37" sqref="A37"/>
    </sheetView>
  </sheetViews>
  <sheetFormatPr baseColWidth="10" defaultColWidth="8.83203125" defaultRowHeight="15" x14ac:dyDescent="0.2"/>
  <sheetData>
    <row r="3" spans="1:3" x14ac:dyDescent="0.2">
      <c r="A3" t="s">
        <v>23</v>
      </c>
      <c r="B3">
        <v>0.5</v>
      </c>
    </row>
    <row r="6" spans="1:3" x14ac:dyDescent="0.2">
      <c r="C6">
        <v>7.0000000000000007E-2</v>
      </c>
    </row>
    <row r="7" spans="1:3" x14ac:dyDescent="0.2">
      <c r="B7">
        <v>0.06</v>
      </c>
    </row>
    <row r="8" spans="1:3" x14ac:dyDescent="0.2">
      <c r="A8">
        <v>0.05</v>
      </c>
      <c r="C8">
        <v>0.05</v>
      </c>
    </row>
    <row r="9" spans="1:3" x14ac:dyDescent="0.2">
      <c r="B9">
        <v>0.04</v>
      </c>
    </row>
    <row r="10" spans="1:3" x14ac:dyDescent="0.2">
      <c r="C10">
        <v>0.03</v>
      </c>
    </row>
    <row r="11" spans="1:3" x14ac:dyDescent="0.2">
      <c r="A11" t="s">
        <v>21</v>
      </c>
    </row>
    <row r="12" spans="1:3" x14ac:dyDescent="0.2">
      <c r="A12">
        <v>0</v>
      </c>
      <c r="B12">
        <v>1</v>
      </c>
      <c r="C12">
        <v>2</v>
      </c>
    </row>
    <row r="14" spans="1:3" x14ac:dyDescent="0.2">
      <c r="A14" t="s">
        <v>27</v>
      </c>
    </row>
    <row r="15" spans="1:3" x14ac:dyDescent="0.2">
      <c r="A15">
        <f>B15*EXP(-A8)</f>
        <v>95.122942450071406</v>
      </c>
      <c r="B15">
        <v>100</v>
      </c>
    </row>
    <row r="17" spans="1:4" x14ac:dyDescent="0.2">
      <c r="A17" t="s">
        <v>28</v>
      </c>
    </row>
    <row r="18" spans="1:4" x14ac:dyDescent="0.2">
      <c r="C18">
        <v>100</v>
      </c>
    </row>
    <row r="19" spans="1:4" x14ac:dyDescent="0.2">
      <c r="B19">
        <f>C18*EXP(-B7)</f>
        <v>94.176453358424865</v>
      </c>
    </row>
    <row r="20" spans="1:4" x14ac:dyDescent="0.2">
      <c r="A20">
        <f>0.5*(B19+B21)*EXP(-A8)</f>
        <v>90.488266028387827</v>
      </c>
      <c r="C20">
        <v>100</v>
      </c>
    </row>
    <row r="21" spans="1:4" x14ac:dyDescent="0.2">
      <c r="B21">
        <f>C20*EXP(-B9)</f>
        <v>96.078943915232315</v>
      </c>
    </row>
    <row r="22" spans="1:4" x14ac:dyDescent="0.2">
      <c r="C22">
        <v>100</v>
      </c>
    </row>
    <row r="24" spans="1:4" x14ac:dyDescent="0.2">
      <c r="A24" t="s">
        <v>29</v>
      </c>
    </row>
    <row r="25" spans="1:4" x14ac:dyDescent="0.2">
      <c r="D25">
        <v>100</v>
      </c>
    </row>
    <row r="26" spans="1:4" x14ac:dyDescent="0.2">
      <c r="A26" t="s">
        <v>26</v>
      </c>
      <c r="C26">
        <f>D25*EXP(-C6)</f>
        <v>93.239381990594822</v>
      </c>
    </row>
    <row r="27" spans="1:4" x14ac:dyDescent="0.2">
      <c r="B27">
        <f>0.5*(C26+C28)*EXP(-B7)</f>
        <v>88.696478310854474</v>
      </c>
      <c r="D27">
        <v>100</v>
      </c>
    </row>
    <row r="28" spans="1:4" x14ac:dyDescent="0.2">
      <c r="A28">
        <f>0.5*(B27+B29)*EXP(-A8)</f>
        <v>86.092316812336165</v>
      </c>
      <c r="C28">
        <f>D27*EXP(-C8)</f>
        <v>95.122942450071406</v>
      </c>
    </row>
    <row r="29" spans="1:4" x14ac:dyDescent="0.2">
      <c r="B29">
        <f>0.5*(C28+C30)*EXP(-B9)</f>
        <v>92.316250258858815</v>
      </c>
      <c r="D29">
        <v>100</v>
      </c>
    </row>
    <row r="30" spans="1:4" x14ac:dyDescent="0.2">
      <c r="C30">
        <f>D29*EXP(-C10)</f>
        <v>97.044553354850819</v>
      </c>
    </row>
    <row r="31" spans="1:4" x14ac:dyDescent="0.2">
      <c r="D31">
        <v>100</v>
      </c>
    </row>
    <row r="32" spans="1:4" x14ac:dyDescent="0.2">
      <c r="A32" t="s">
        <v>30</v>
      </c>
    </row>
    <row r="33" spans="1:4" x14ac:dyDescent="0.2">
      <c r="A33">
        <v>0</v>
      </c>
      <c r="B33">
        <v>1</v>
      </c>
      <c r="C33">
        <v>2</v>
      </c>
      <c r="D33">
        <v>3</v>
      </c>
    </row>
    <row r="35" spans="1:4" x14ac:dyDescent="0.2">
      <c r="C35">
        <f>MAX(C26-94,0)</f>
        <v>0</v>
      </c>
    </row>
    <row r="36" spans="1:4" x14ac:dyDescent="0.2">
      <c r="B36">
        <f>0.5*(C35+C37)*EXP(-B7)</f>
        <v>0.52877368636672561</v>
      </c>
    </row>
    <row r="37" spans="1:4" x14ac:dyDescent="0.2">
      <c r="A37">
        <f>0.5*(B36+B38)*EXP(-A8)</f>
        <v>1.203693639838231</v>
      </c>
      <c r="C37">
        <f>MAX(C28-94,0)</f>
        <v>1.122942450071406</v>
      </c>
    </row>
    <row r="38" spans="1:4" x14ac:dyDescent="0.2">
      <c r="B38">
        <f>0.5*(C37+C39)*EXP(-B9)</f>
        <v>2.0020429785404423</v>
      </c>
    </row>
    <row r="39" spans="1:4" x14ac:dyDescent="0.2">
      <c r="C39">
        <f>MAX(C30-94,0)</f>
        <v>3.0445533548508195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zoomScale="130" zoomScaleNormal="130" workbookViewId="0">
      <selection activeCell="G7" sqref="G7"/>
    </sheetView>
  </sheetViews>
  <sheetFormatPr baseColWidth="10" defaultColWidth="8.83203125" defaultRowHeight="15" x14ac:dyDescent="0.2"/>
  <sheetData>
    <row r="1" spans="1:20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0" x14ac:dyDescent="0.2">
      <c r="A2" s="3" t="s">
        <v>0</v>
      </c>
      <c r="B2" s="3">
        <v>100</v>
      </c>
      <c r="E2" s="3" t="s">
        <v>1</v>
      </c>
      <c r="F2" s="3">
        <v>2</v>
      </c>
      <c r="G2" s="3"/>
      <c r="H2" s="3"/>
      <c r="I2" s="3"/>
      <c r="J2" s="3"/>
      <c r="K2" s="3"/>
      <c r="L2" s="3"/>
      <c r="N2" s="3" t="s">
        <v>0</v>
      </c>
      <c r="O2" s="3">
        <v>100</v>
      </c>
      <c r="R2" s="3" t="s">
        <v>1</v>
      </c>
      <c r="S2" s="3">
        <v>2</v>
      </c>
      <c r="T2" s="3"/>
    </row>
    <row r="3" spans="1:20" x14ac:dyDescent="0.2">
      <c r="A3" s="3" t="s">
        <v>2</v>
      </c>
      <c r="B3" s="3">
        <v>0.4</v>
      </c>
      <c r="E3" s="3" t="s">
        <v>3</v>
      </c>
      <c r="F3" s="3">
        <v>1</v>
      </c>
      <c r="G3" s="3"/>
      <c r="H3" s="3"/>
      <c r="I3" s="3"/>
      <c r="J3" s="3"/>
      <c r="K3" s="3"/>
      <c r="L3" s="3"/>
      <c r="N3" s="3" t="s">
        <v>2</v>
      </c>
      <c r="O3" s="3">
        <v>0.4</v>
      </c>
      <c r="R3" s="3" t="s">
        <v>3</v>
      </c>
      <c r="S3" s="3">
        <v>1</v>
      </c>
      <c r="T3" s="3"/>
    </row>
    <row r="4" spans="1:20" x14ac:dyDescent="0.2">
      <c r="A4" s="3" t="s">
        <v>4</v>
      </c>
      <c r="B4" s="3">
        <v>0.05</v>
      </c>
      <c r="C4">
        <v>0.06</v>
      </c>
      <c r="E4" s="3" t="s">
        <v>5</v>
      </c>
      <c r="F4" s="3">
        <v>100</v>
      </c>
      <c r="G4" s="3"/>
      <c r="H4" s="3"/>
      <c r="I4" s="3"/>
      <c r="J4" s="3"/>
      <c r="K4" s="3"/>
      <c r="L4" s="3"/>
      <c r="N4" s="3" t="s">
        <v>4</v>
      </c>
      <c r="O4" s="3">
        <v>0.05</v>
      </c>
      <c r="P4">
        <v>0.04</v>
      </c>
      <c r="R4" s="3" t="s">
        <v>5</v>
      </c>
      <c r="S4" s="3">
        <v>100</v>
      </c>
      <c r="T4" s="3"/>
    </row>
    <row r="5" spans="1:20" x14ac:dyDescent="0.2">
      <c r="A5" s="3" t="s">
        <v>6</v>
      </c>
      <c r="B5" s="3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N5" s="3" t="s">
        <v>6</v>
      </c>
      <c r="O5" s="3">
        <v>0</v>
      </c>
      <c r="P5" s="3"/>
      <c r="Q5" s="3"/>
      <c r="R5" s="3"/>
      <c r="S5" s="3"/>
      <c r="T5" s="3"/>
    </row>
    <row r="6" spans="1:20" x14ac:dyDescent="0.2">
      <c r="A6" s="3" t="s">
        <v>7</v>
      </c>
      <c r="B6" s="3">
        <f>EXP(B3*SQRT(F3))</f>
        <v>1.4918246976412703</v>
      </c>
      <c r="C6" s="3">
        <f>B6</f>
        <v>1.4918246976412703</v>
      </c>
      <c r="D6" s="3"/>
      <c r="E6" s="3"/>
      <c r="F6" s="3"/>
      <c r="G6" s="3"/>
      <c r="H6" s="3"/>
      <c r="I6" s="3"/>
      <c r="J6" s="3"/>
      <c r="K6" s="3"/>
      <c r="L6" s="3"/>
      <c r="N6" s="3" t="s">
        <v>7</v>
      </c>
      <c r="O6" s="3">
        <f>EXP(O3*SQRT(S3))</f>
        <v>1.4918246976412703</v>
      </c>
      <c r="P6" s="3">
        <f>O6</f>
        <v>1.4918246976412703</v>
      </c>
      <c r="Q6" s="3"/>
      <c r="R6" s="3"/>
      <c r="S6" s="3"/>
      <c r="T6" s="3"/>
    </row>
    <row r="7" spans="1:20" x14ac:dyDescent="0.2">
      <c r="A7" s="3" t="s">
        <v>8</v>
      </c>
      <c r="B7" s="3">
        <f>1/B6</f>
        <v>0.67032004603563933</v>
      </c>
      <c r="C7" s="3">
        <f>B7</f>
        <v>0.67032004603563933</v>
      </c>
      <c r="D7" s="3"/>
      <c r="E7" s="3"/>
      <c r="F7" s="3" t="s">
        <v>16</v>
      </c>
      <c r="G7" s="3">
        <f>(E15+R15)/2</f>
        <v>23.843963985811314</v>
      </c>
      <c r="H7" s="3"/>
      <c r="I7" s="3"/>
      <c r="J7" s="3"/>
      <c r="K7" s="3"/>
      <c r="L7" s="3"/>
      <c r="N7" s="3" t="s">
        <v>8</v>
      </c>
      <c r="O7" s="3">
        <f>1/O6</f>
        <v>0.67032004603563933</v>
      </c>
      <c r="P7" s="3">
        <f>O7</f>
        <v>0.67032004603563933</v>
      </c>
      <c r="Q7" s="3"/>
      <c r="R7" s="3"/>
      <c r="S7" s="3"/>
      <c r="T7" s="3"/>
    </row>
    <row r="8" spans="1:20" x14ac:dyDescent="0.2">
      <c r="A8" s="3" t="s">
        <v>9</v>
      </c>
      <c r="B8" s="3">
        <f>(EXP((B4-B5)*F3)-B7)/(B6-B7)</f>
        <v>0.46372354629497942</v>
      </c>
      <c r="C8" s="3">
        <f>(EXP(C4*F3)-C7)/(C6-C7)</f>
        <v>0.47658464227135078</v>
      </c>
      <c r="D8" s="3"/>
      <c r="E8" s="3"/>
      <c r="F8" s="3"/>
      <c r="G8" s="3"/>
      <c r="H8" s="3"/>
      <c r="I8" s="3"/>
      <c r="J8" s="3"/>
      <c r="K8" s="3"/>
      <c r="L8" s="3"/>
      <c r="N8" s="3" t="s">
        <v>9</v>
      </c>
      <c r="O8" s="3">
        <f>(EXP((O4-O5)*S3)-O7)/(O6-O7)</f>
        <v>0.46372354629497942</v>
      </c>
      <c r="P8" s="3">
        <f>(EXP(P4*S3)-P7)/(P6-P7)</f>
        <v>0.4509904203617407</v>
      </c>
      <c r="Q8" s="3"/>
      <c r="R8" s="3"/>
      <c r="S8" s="3"/>
      <c r="T8" s="3"/>
    </row>
    <row r="9" spans="1:20" x14ac:dyDescent="0.2">
      <c r="A9" s="3" t="s">
        <v>10</v>
      </c>
      <c r="B9" s="3">
        <f>1-B8</f>
        <v>0.53627645370502064</v>
      </c>
      <c r="C9" s="3">
        <f>1-C8</f>
        <v>0.52341535772864922</v>
      </c>
      <c r="D9" s="3"/>
      <c r="E9" s="3"/>
      <c r="F9" s="3"/>
      <c r="G9" s="3"/>
      <c r="H9" s="3"/>
      <c r="I9" s="3"/>
      <c r="J9" s="3"/>
      <c r="K9" s="3"/>
      <c r="L9" s="3"/>
      <c r="N9" s="3" t="s">
        <v>10</v>
      </c>
      <c r="O9" s="3">
        <f>1-O8</f>
        <v>0.53627645370502064</v>
      </c>
      <c r="P9" s="3">
        <f>1-P8</f>
        <v>0.54900957963825925</v>
      </c>
      <c r="Q9" s="3"/>
      <c r="R9" s="3"/>
      <c r="S9" s="3"/>
      <c r="T9" s="3"/>
    </row>
    <row r="10" spans="1:2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N10" s="3"/>
      <c r="O10" s="3"/>
      <c r="P10" s="3"/>
      <c r="Q10" s="3"/>
      <c r="R10" s="3"/>
      <c r="S10" s="3"/>
      <c r="T10" s="3"/>
    </row>
    <row r="11" spans="1:2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N11" s="3"/>
      <c r="O11" s="3"/>
      <c r="P11" s="3"/>
      <c r="Q11" s="3"/>
      <c r="R11" s="3"/>
      <c r="S11" s="3"/>
      <c r="T11" s="3"/>
    </row>
    <row r="12" spans="1:20" x14ac:dyDescent="0.2">
      <c r="A12" s="4" t="s">
        <v>11</v>
      </c>
      <c r="B12" s="4"/>
      <c r="C12" s="4"/>
      <c r="D12" s="4"/>
      <c r="E12" s="4" t="s">
        <v>12</v>
      </c>
      <c r="F12" s="4"/>
      <c r="G12" s="4"/>
      <c r="H12" s="4"/>
      <c r="I12" s="4" t="s">
        <v>13</v>
      </c>
      <c r="J12" s="4"/>
      <c r="K12" s="5"/>
      <c r="L12" s="5"/>
      <c r="N12" s="4" t="s">
        <v>11</v>
      </c>
      <c r="O12" s="4"/>
      <c r="P12" s="4"/>
      <c r="Q12" s="4"/>
      <c r="R12" s="4" t="s">
        <v>12</v>
      </c>
      <c r="S12" s="4"/>
      <c r="T12" s="4"/>
    </row>
    <row r="13" spans="1:20" x14ac:dyDescent="0.2">
      <c r="A13" s="3"/>
      <c r="B13" s="3"/>
      <c r="C13" s="3">
        <f>B14*$B$6</f>
        <v>222.55409284924676</v>
      </c>
      <c r="D13" s="3"/>
      <c r="E13" s="3"/>
      <c r="F13" s="3"/>
      <c r="G13" s="3">
        <f>MAX(C13-$F$4,0)</f>
        <v>122.55409284924676</v>
      </c>
      <c r="H13" s="3"/>
      <c r="I13" s="3"/>
      <c r="J13" s="3"/>
      <c r="K13" s="3">
        <f>MAX(C13-$F$4,0)</f>
        <v>122.55409284924676</v>
      </c>
      <c r="L13" s="3"/>
      <c r="N13" s="3"/>
      <c r="O13" s="3"/>
      <c r="P13" s="3">
        <f>O14*$B$6</f>
        <v>222.55409284924676</v>
      </c>
      <c r="Q13" s="3"/>
      <c r="R13" s="3"/>
      <c r="S13" s="3"/>
      <c r="T13" s="3">
        <f>MAX(P13-$F$4,0)</f>
        <v>122.55409284924676</v>
      </c>
    </row>
    <row r="14" spans="1:20" x14ac:dyDescent="0.2">
      <c r="A14" s="3"/>
      <c r="B14" s="3">
        <f>A15*$B$6</f>
        <v>149.18246976412703</v>
      </c>
      <c r="C14" s="3"/>
      <c r="D14" s="3"/>
      <c r="E14" s="3"/>
      <c r="F14" s="3">
        <f>(G13*$C$8+G15*$C$9)*EXP(-$C$4*$F$3)</f>
        <v>55.006016405702162</v>
      </c>
      <c r="G14" s="3"/>
      <c r="H14" s="3"/>
      <c r="I14" s="3"/>
      <c r="J14" s="3">
        <f>MAX(F14,B14-$F$4)</f>
        <v>55.006016405702162</v>
      </c>
      <c r="K14" s="3"/>
      <c r="L14" s="3"/>
      <c r="N14" s="3"/>
      <c r="O14" s="3">
        <f>N15*$B$6</f>
        <v>149.18246976412703</v>
      </c>
      <c r="P14" s="3"/>
      <c r="Q14" s="3"/>
      <c r="R14" s="3"/>
      <c r="S14" s="3">
        <f>($P$8*T13+$P$9*T15)*EXP(-$P$4*$F$3)</f>
        <v>53.103525848894698</v>
      </c>
      <c r="T14" s="3"/>
    </row>
    <row r="15" spans="1:20" x14ac:dyDescent="0.2">
      <c r="A15" s="3">
        <f>B2</f>
        <v>100</v>
      </c>
      <c r="B15" s="3"/>
      <c r="C15" s="3">
        <f>B14*$B$7</f>
        <v>100</v>
      </c>
      <c r="D15" s="3"/>
      <c r="E15" s="3">
        <f>(F14*$B$8+F16*$B$9)*EXP(-B4)</f>
        <v>24.263565395398583</v>
      </c>
      <c r="F15" s="3"/>
      <c r="G15" s="3">
        <f>MAX(C15-$F$4,0)</f>
        <v>0</v>
      </c>
      <c r="H15" s="3"/>
      <c r="I15" s="3">
        <f>MAX(($B$8*J14+$B$9*J16)*EXP(-$B$4*$F$3),A15-$F$4)</f>
        <v>24.263565395398583</v>
      </c>
      <c r="J15" s="3"/>
      <c r="K15" s="3">
        <f>MAX(C15-$F$4,0)</f>
        <v>0</v>
      </c>
      <c r="L15" s="3"/>
      <c r="N15" s="3">
        <f>O2</f>
        <v>100</v>
      </c>
      <c r="O15" s="3"/>
      <c r="P15" s="3">
        <f>O14*$B$7</f>
        <v>100</v>
      </c>
      <c r="Q15" s="3"/>
      <c r="R15" s="3">
        <f>($B$8*S14+$B$9*S16)*EXP(-$B$4*$F$3)</f>
        <v>23.424362576224045</v>
      </c>
      <c r="S15" s="3"/>
      <c r="T15" s="3">
        <f>MAX(P15-$F$4,0)</f>
        <v>0</v>
      </c>
    </row>
    <row r="16" spans="1:20" x14ac:dyDescent="0.2">
      <c r="A16" s="3"/>
      <c r="B16" s="3">
        <f>A15*$B$7</f>
        <v>67.032004603563934</v>
      </c>
      <c r="C16" s="3"/>
      <c r="D16" s="3"/>
      <c r="E16" s="3"/>
      <c r="F16" s="3">
        <f>(G15*$C$8+G17*$C$9)*EXP(-$C$4*$F$3)</f>
        <v>0</v>
      </c>
      <c r="G16" s="3"/>
      <c r="H16" s="3"/>
      <c r="I16" s="3"/>
      <c r="J16" s="3">
        <f>MAX(F16,B16-$F$4)</f>
        <v>0</v>
      </c>
      <c r="K16" s="3"/>
      <c r="L16" s="3"/>
      <c r="N16" s="3"/>
      <c r="O16" s="3">
        <f>N15*$B$7</f>
        <v>67.032004603563934</v>
      </c>
      <c r="P16" s="3"/>
      <c r="Q16" s="3"/>
      <c r="R16" s="3"/>
      <c r="S16" s="3">
        <f>($B$8*T15+$B$9*T17)*EXP(-$B$4*$F$3)</f>
        <v>0</v>
      </c>
      <c r="T16" s="3"/>
    </row>
    <row r="17" spans="1:20" x14ac:dyDescent="0.2">
      <c r="A17" s="3"/>
      <c r="B17" s="3"/>
      <c r="C17" s="3">
        <f>B16*$B$7</f>
        <v>44.932896411722162</v>
      </c>
      <c r="D17" s="3"/>
      <c r="E17" s="3"/>
      <c r="F17" s="3"/>
      <c r="G17" s="3">
        <f>MAX(C17-$F$4,0)</f>
        <v>0</v>
      </c>
      <c r="H17" s="3"/>
      <c r="I17" s="3"/>
      <c r="J17" s="3"/>
      <c r="K17" s="3">
        <f>MAX(C17-$F$4,0)</f>
        <v>0</v>
      </c>
      <c r="L17" s="3"/>
      <c r="N17" s="3"/>
      <c r="O17" s="3"/>
      <c r="P17" s="3">
        <f>O16*$B$7</f>
        <v>44.932896411722162</v>
      </c>
      <c r="Q17" s="3"/>
      <c r="R17" s="3"/>
      <c r="S17" s="3"/>
      <c r="T17" s="3">
        <f>MAX(P17-$F$4,0)</f>
        <v>0</v>
      </c>
    </row>
    <row r="18" spans="1:2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N18" s="3"/>
      <c r="O18" s="3"/>
      <c r="P18" s="3"/>
      <c r="Q18" s="3"/>
      <c r="R18" s="3"/>
      <c r="S18" s="3"/>
      <c r="T18" s="3"/>
    </row>
    <row r="19" spans="1:20" x14ac:dyDescent="0.2">
      <c r="A19" s="3">
        <v>0</v>
      </c>
      <c r="B19" s="3">
        <v>1</v>
      </c>
      <c r="C19" s="3">
        <v>2</v>
      </c>
      <c r="D19" s="3"/>
      <c r="E19" s="3">
        <v>0</v>
      </c>
      <c r="F19" s="3">
        <v>1</v>
      </c>
      <c r="G19" s="3">
        <v>2</v>
      </c>
      <c r="H19" s="3"/>
      <c r="I19" s="3"/>
      <c r="J19" s="3"/>
      <c r="K19" s="3"/>
      <c r="L19" s="3"/>
      <c r="N19" s="3">
        <v>0</v>
      </c>
      <c r="O19" s="3">
        <v>0.5</v>
      </c>
      <c r="P19" s="3">
        <v>1</v>
      </c>
      <c r="Q19" s="3"/>
      <c r="R19" s="3"/>
      <c r="S19" s="3"/>
      <c r="T19" s="3"/>
    </row>
    <row r="20" spans="1:2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2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20" x14ac:dyDescent="0.2">
      <c r="A22" s="4" t="s">
        <v>11</v>
      </c>
      <c r="B22" s="4"/>
      <c r="C22" s="4"/>
      <c r="D22" s="4"/>
      <c r="E22" s="4" t="s">
        <v>14</v>
      </c>
      <c r="F22" s="4"/>
      <c r="G22" s="4"/>
      <c r="H22" s="4"/>
      <c r="I22" s="4" t="s">
        <v>15</v>
      </c>
      <c r="J22" s="4"/>
      <c r="K22" s="5"/>
      <c r="L22" s="5"/>
    </row>
    <row r="23" spans="1:20" x14ac:dyDescent="0.2">
      <c r="A23" s="3"/>
      <c r="B23" s="3"/>
      <c r="C23" s="3">
        <f>B24*$B$6</f>
        <v>222.55409284924676</v>
      </c>
      <c r="D23" s="3"/>
      <c r="E23" s="3"/>
      <c r="F23" s="3"/>
      <c r="G23" s="3">
        <f>MAX($F$4-C23,0)</f>
        <v>0</v>
      </c>
      <c r="H23" s="3"/>
      <c r="I23" s="3"/>
      <c r="J23" s="3"/>
      <c r="K23" s="3">
        <f>MAX($F$4-C23,0)</f>
        <v>0</v>
      </c>
      <c r="L23" s="3"/>
    </row>
    <row r="24" spans="1:20" x14ac:dyDescent="0.2">
      <c r="A24" s="3"/>
      <c r="B24" s="3">
        <f>A25*$B$6</f>
        <v>149.18246976412703</v>
      </c>
      <c r="C24" s="3"/>
      <c r="D24" s="3"/>
      <c r="E24" s="3"/>
      <c r="F24" s="3">
        <f>($B$8*G23+$B$9*G25)*EXP(-$B$4*$F$3)</f>
        <v>0</v>
      </c>
      <c r="G24" s="3"/>
      <c r="H24" s="3"/>
      <c r="I24" s="3"/>
      <c r="J24" s="3">
        <f>MAX(F24,$F$4-B24)</f>
        <v>0</v>
      </c>
      <c r="K24" s="3"/>
      <c r="L24" s="3"/>
    </row>
    <row r="25" spans="1:20" x14ac:dyDescent="0.2">
      <c r="A25" s="3">
        <f>B2</f>
        <v>100</v>
      </c>
      <c r="B25" s="3"/>
      <c r="C25" s="3">
        <f>B24*$B$7</f>
        <v>100</v>
      </c>
      <c r="D25" s="3"/>
      <c r="E25" s="3">
        <f>($B$8*F24+$B$9*F26)*EXP(-$B$4*$F$3)</f>
        <v>14.329803778971991</v>
      </c>
      <c r="F25" s="3"/>
      <c r="G25" s="3">
        <f>MAX($F$4-C25,0)</f>
        <v>0</v>
      </c>
      <c r="H25" s="3"/>
      <c r="I25" s="3">
        <f>MAX(($B$8*J24+$B$9*J26)*EXP(-$B$4*$F$3),$F$4-A25)</f>
        <v>16.817697849689878</v>
      </c>
      <c r="J25" s="3"/>
      <c r="K25" s="3">
        <f>MAX($F$4-C25,0)</f>
        <v>0</v>
      </c>
      <c r="L25" s="3"/>
    </row>
    <row r="26" spans="1:20" x14ac:dyDescent="0.2">
      <c r="A26" s="3"/>
      <c r="B26" s="3">
        <f>A25*$B$7</f>
        <v>67.032004603563934</v>
      </c>
      <c r="C26" s="3"/>
      <c r="D26" s="3"/>
      <c r="E26" s="3"/>
      <c r="F26" s="3">
        <f>($B$8*G25+$B$9*G27)*EXP(-$B$4*$F$3)</f>
        <v>28.090937846507472</v>
      </c>
      <c r="G26" s="3"/>
      <c r="H26" s="3"/>
      <c r="I26" s="3"/>
      <c r="J26" s="3">
        <f>MAX(F26,$F$4-B26)</f>
        <v>32.967995396436066</v>
      </c>
      <c r="K26" s="3"/>
      <c r="L26" s="3"/>
    </row>
    <row r="27" spans="1:20" x14ac:dyDescent="0.2">
      <c r="A27" s="3"/>
      <c r="B27" s="3"/>
      <c r="C27" s="3">
        <f>B26*$B$7</f>
        <v>44.932896411722162</v>
      </c>
      <c r="D27" s="3"/>
      <c r="E27" s="3"/>
      <c r="F27" s="3"/>
      <c r="G27" s="3">
        <f>MAX($F$4-C27,0)</f>
        <v>55.067103588277838</v>
      </c>
      <c r="H27" s="3"/>
      <c r="I27" s="3"/>
      <c r="J27" s="3"/>
      <c r="K27" s="3">
        <f>MAX($F$4-C27,0)</f>
        <v>55.067103588277838</v>
      </c>
      <c r="L27" s="3"/>
    </row>
    <row r="28" spans="1:20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20" x14ac:dyDescent="0.2">
      <c r="A29" s="3">
        <v>0</v>
      </c>
      <c r="B29" s="3">
        <v>0.5</v>
      </c>
      <c r="C29" s="3">
        <v>1</v>
      </c>
      <c r="D29" s="3"/>
      <c r="E29" s="3"/>
      <c r="F29" s="3"/>
      <c r="G29" s="3"/>
      <c r="H29" s="3"/>
      <c r="I29" s="3"/>
      <c r="J29" s="3"/>
      <c r="K29" s="3"/>
      <c r="L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topLeftCell="A5" zoomScale="145" zoomScaleNormal="145" workbookViewId="0">
      <selection activeCell="G7" sqref="G7"/>
    </sheetView>
  </sheetViews>
  <sheetFormatPr baseColWidth="10" defaultColWidth="8.83203125" defaultRowHeight="15" x14ac:dyDescent="0.2"/>
  <sheetData>
    <row r="1" spans="1:19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9" x14ac:dyDescent="0.2">
      <c r="A2" s="3" t="s">
        <v>0</v>
      </c>
      <c r="B2" s="3">
        <v>100</v>
      </c>
      <c r="E2" s="3" t="s">
        <v>1</v>
      </c>
      <c r="F2" s="3">
        <v>2</v>
      </c>
      <c r="G2" s="3"/>
      <c r="H2" s="3"/>
      <c r="I2" s="3"/>
      <c r="J2" s="3"/>
      <c r="K2" s="3"/>
      <c r="M2" s="3" t="s">
        <v>0</v>
      </c>
      <c r="N2" s="3">
        <v>100</v>
      </c>
      <c r="Q2" s="3" t="s">
        <v>1</v>
      </c>
      <c r="R2" s="3">
        <v>2</v>
      </c>
      <c r="S2" s="3"/>
    </row>
    <row r="3" spans="1:19" x14ac:dyDescent="0.2">
      <c r="A3" s="3" t="s">
        <v>2</v>
      </c>
      <c r="B3" s="3">
        <v>0.4</v>
      </c>
      <c r="E3" s="3" t="s">
        <v>3</v>
      </c>
      <c r="F3" s="3">
        <v>1</v>
      </c>
      <c r="G3" s="3"/>
      <c r="H3" s="3"/>
      <c r="I3" s="3"/>
      <c r="J3" s="3"/>
      <c r="K3" s="3"/>
      <c r="M3" s="3" t="s">
        <v>2</v>
      </c>
      <c r="N3" s="3">
        <v>0.2</v>
      </c>
      <c r="Q3" s="3" t="s">
        <v>3</v>
      </c>
      <c r="R3" s="3">
        <v>1</v>
      </c>
      <c r="S3" s="3"/>
    </row>
    <row r="4" spans="1:19" x14ac:dyDescent="0.2">
      <c r="A4" s="3" t="s">
        <v>4</v>
      </c>
      <c r="B4" s="3">
        <v>0.05</v>
      </c>
      <c r="C4">
        <f>'Rate Tree'!A25</f>
        <v>4.9950000833311123E-2</v>
      </c>
      <c r="E4" s="3" t="s">
        <v>5</v>
      </c>
      <c r="F4" s="3">
        <v>100</v>
      </c>
      <c r="G4" s="3"/>
      <c r="H4" s="3"/>
      <c r="I4" s="3"/>
      <c r="J4" s="3"/>
      <c r="K4" s="3"/>
      <c r="M4" s="3" t="s">
        <v>4</v>
      </c>
      <c r="N4" s="3">
        <v>0.05</v>
      </c>
      <c r="O4">
        <v>0.04</v>
      </c>
      <c r="Q4" s="3" t="s">
        <v>5</v>
      </c>
      <c r="R4" s="3">
        <v>100</v>
      </c>
      <c r="S4" s="3"/>
    </row>
    <row r="5" spans="1:19" x14ac:dyDescent="0.2">
      <c r="A5" s="3" t="s">
        <v>6</v>
      </c>
      <c r="B5" s="3">
        <v>0</v>
      </c>
      <c r="C5" s="3"/>
      <c r="D5" s="3"/>
      <c r="E5" s="3"/>
      <c r="F5" s="3"/>
      <c r="G5" s="3"/>
      <c r="H5" s="3"/>
      <c r="I5" s="3"/>
      <c r="J5" s="3"/>
      <c r="K5" s="3"/>
      <c r="M5" s="3" t="s">
        <v>6</v>
      </c>
      <c r="N5" s="3">
        <v>0</v>
      </c>
      <c r="O5" s="3"/>
      <c r="P5" s="3"/>
      <c r="Q5" s="3"/>
      <c r="R5" s="3"/>
      <c r="S5" s="3"/>
    </row>
    <row r="6" spans="1:19" x14ac:dyDescent="0.2">
      <c r="A6" s="3" t="s">
        <v>7</v>
      </c>
      <c r="B6" s="3">
        <f>EXP(B3*SQRT(F3))</f>
        <v>1.4918246976412703</v>
      </c>
      <c r="C6" s="3">
        <f>B6</f>
        <v>1.4918246976412703</v>
      </c>
      <c r="D6" s="3"/>
      <c r="E6" s="3"/>
      <c r="F6" s="3"/>
      <c r="G6" s="3"/>
      <c r="H6" s="3"/>
      <c r="I6" s="3"/>
      <c r="J6" s="3"/>
      <c r="K6" s="3"/>
      <c r="M6" s="3" t="s">
        <v>7</v>
      </c>
      <c r="N6" s="3">
        <f>EXP(N3*SQRT(R3))</f>
        <v>1.2214027581601699</v>
      </c>
      <c r="O6" s="3">
        <f>N6</f>
        <v>1.2214027581601699</v>
      </c>
      <c r="P6" s="3"/>
      <c r="Q6" s="3"/>
      <c r="R6" s="3"/>
      <c r="S6" s="3"/>
    </row>
    <row r="7" spans="1:19" x14ac:dyDescent="0.2">
      <c r="A7" s="3" t="s">
        <v>8</v>
      </c>
      <c r="B7" s="3">
        <f>1/B6</f>
        <v>0.67032004603563933</v>
      </c>
      <c r="C7" s="3">
        <f>B7</f>
        <v>0.67032004603563933</v>
      </c>
      <c r="D7" s="3"/>
      <c r="E7" s="3"/>
      <c r="F7" s="3" t="s">
        <v>16</v>
      </c>
      <c r="G7" s="6">
        <f>E15</f>
        <v>23.843963985811317</v>
      </c>
      <c r="H7" s="3"/>
      <c r="I7" s="3"/>
      <c r="J7" s="3"/>
      <c r="K7" s="3"/>
      <c r="M7" s="3" t="s">
        <v>8</v>
      </c>
      <c r="N7" s="3">
        <f>1/N6</f>
        <v>0.81873075307798182</v>
      </c>
      <c r="O7" s="3">
        <f>N7</f>
        <v>0.81873075307798182</v>
      </c>
      <c r="P7" s="3"/>
      <c r="Q7" s="3"/>
      <c r="R7" s="3"/>
      <c r="S7" s="3"/>
    </row>
    <row r="8" spans="1:19" x14ac:dyDescent="0.2">
      <c r="A8" s="3" t="s">
        <v>9</v>
      </c>
      <c r="B8" s="3">
        <f>(EXP((B4-B5)*F3)-B7)/(B6-B7)</f>
        <v>0.46372354629497942</v>
      </c>
      <c r="C8" s="3">
        <f>(EXP(C4*F3)-C7)/(C6-C7)</f>
        <v>0.46365956447253082</v>
      </c>
      <c r="D8" s="3"/>
      <c r="E8" s="3"/>
      <c r="F8" s="3"/>
      <c r="G8" s="3"/>
      <c r="H8" s="3"/>
      <c r="I8" s="3"/>
      <c r="J8" s="3"/>
      <c r="K8" s="3"/>
      <c r="M8" s="3" t="s">
        <v>9</v>
      </c>
      <c r="N8" s="3">
        <f>(EXP((N4-N5)*R3)-N7)/(N6-N7)</f>
        <v>0.57749319635612428</v>
      </c>
      <c r="O8" s="3">
        <f>(EXP(O4*R3)-O7)/(O6-O7)</f>
        <v>0.55151591943690836</v>
      </c>
      <c r="P8" s="3"/>
      <c r="Q8" s="3"/>
      <c r="R8" s="3"/>
      <c r="S8" s="3"/>
    </row>
    <row r="9" spans="1:19" x14ac:dyDescent="0.2">
      <c r="A9" s="3" t="s">
        <v>10</v>
      </c>
      <c r="B9" s="3">
        <f>1-B8</f>
        <v>0.53627645370502064</v>
      </c>
      <c r="C9" s="3">
        <f>1-C8</f>
        <v>0.53634043552746924</v>
      </c>
      <c r="D9" s="3"/>
      <c r="E9" s="3"/>
      <c r="F9" s="3"/>
      <c r="G9" s="3"/>
      <c r="H9" s="3"/>
      <c r="I9" s="3"/>
      <c r="J9" s="3"/>
      <c r="K9" s="3"/>
      <c r="M9" s="3" t="s">
        <v>10</v>
      </c>
      <c r="N9" s="3">
        <f>1-N8</f>
        <v>0.42250680364387572</v>
      </c>
      <c r="O9" s="3">
        <f>1-O8</f>
        <v>0.44848408056309164</v>
      </c>
      <c r="P9" s="3"/>
      <c r="Q9" s="3"/>
      <c r="R9" s="3"/>
      <c r="S9" s="3"/>
    </row>
    <row r="10" spans="1:1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M10" s="3"/>
      <c r="N10" s="3"/>
      <c r="O10" s="3"/>
      <c r="P10" s="3"/>
      <c r="Q10" s="3"/>
      <c r="R10" s="3"/>
      <c r="S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M11" s="3"/>
      <c r="N11" s="3"/>
      <c r="O11" s="3"/>
      <c r="P11" s="3"/>
      <c r="Q11" s="3"/>
      <c r="R11" s="3"/>
      <c r="S11" s="3"/>
    </row>
    <row r="12" spans="1:19" x14ac:dyDescent="0.2">
      <c r="A12" s="4" t="s">
        <v>11</v>
      </c>
      <c r="B12" s="4"/>
      <c r="C12" s="4"/>
      <c r="D12" s="4"/>
      <c r="E12" s="4" t="s">
        <v>12</v>
      </c>
      <c r="F12" s="4"/>
      <c r="G12" s="4"/>
      <c r="H12" s="4"/>
      <c r="I12" s="4" t="s">
        <v>13</v>
      </c>
      <c r="J12" s="4"/>
      <c r="K12" s="5"/>
      <c r="M12" s="4" t="s">
        <v>11</v>
      </c>
      <c r="N12" s="4"/>
      <c r="O12" s="4"/>
      <c r="P12" s="4"/>
      <c r="Q12" s="4" t="s">
        <v>12</v>
      </c>
      <c r="R12" s="4"/>
      <c r="S12" s="4"/>
    </row>
    <row r="13" spans="1:19" x14ac:dyDescent="0.2">
      <c r="A13" s="3"/>
      <c r="B13" s="3"/>
      <c r="C13" s="3">
        <f>B14*$B$6</f>
        <v>222.55409284924676</v>
      </c>
      <c r="D13" s="3"/>
      <c r="E13" s="3"/>
      <c r="F13" s="3"/>
      <c r="G13" s="3">
        <f>MAX(C13-$F$4,0)</f>
        <v>122.55409284924676</v>
      </c>
      <c r="H13" s="3"/>
      <c r="I13" s="3"/>
      <c r="J13" s="3"/>
      <c r="K13" s="3">
        <f>MAX(C13-$F$4,0)</f>
        <v>122.55409284924676</v>
      </c>
      <c r="M13" s="3"/>
      <c r="N13" s="3"/>
      <c r="O13" s="3">
        <f>N14*$B$6</f>
        <v>222.55409284924676</v>
      </c>
      <c r="P13" s="3"/>
      <c r="Q13" s="3"/>
      <c r="R13" s="3"/>
      <c r="S13" s="3">
        <f>MAX(O13-$F$4,0)</f>
        <v>122.55409284924676</v>
      </c>
    </row>
    <row r="14" spans="1:19" x14ac:dyDescent="0.2">
      <c r="A14" s="3"/>
      <c r="B14" s="3">
        <f>A15*$B$6</f>
        <v>149.18246976412703</v>
      </c>
      <c r="C14" s="3"/>
      <c r="D14" s="3"/>
      <c r="E14" s="3"/>
      <c r="F14" s="3">
        <f>($C$8*G13+$C$9*G15)*EXP(-$C$4*$F$3)</f>
        <v>54.054771127298444</v>
      </c>
      <c r="G14" s="3"/>
      <c r="H14" s="3"/>
      <c r="I14" s="3"/>
      <c r="J14" s="3">
        <f>MAX(F14,B14-$F$4)</f>
        <v>54.054771127298444</v>
      </c>
      <c r="K14" s="3"/>
      <c r="M14" s="3"/>
      <c r="N14" s="3">
        <f>M15*$B$6</f>
        <v>149.18246976412703</v>
      </c>
      <c r="O14" s="3"/>
      <c r="P14" s="3"/>
      <c r="Q14" s="3"/>
      <c r="R14" s="3">
        <f>($O$8*S13+$O$9*S15)*EXP(-$O$4*$F$3)</f>
        <v>64.940270483801527</v>
      </c>
      <c r="S14" s="3"/>
    </row>
    <row r="15" spans="1:19" x14ac:dyDescent="0.2">
      <c r="A15" s="3">
        <f>B2</f>
        <v>100</v>
      </c>
      <c r="B15" s="3"/>
      <c r="C15" s="3">
        <f>B14*$B$7</f>
        <v>100</v>
      </c>
      <c r="D15" s="3"/>
      <c r="E15" s="3">
        <f>($B$8*F14+$B$9*F16)*EXP(-$B$4*$F$3)</f>
        <v>23.843963985811317</v>
      </c>
      <c r="F15" s="3"/>
      <c r="G15" s="3">
        <f>MAX(C15-$F$4,0)</f>
        <v>0</v>
      </c>
      <c r="H15" s="3"/>
      <c r="I15" s="3">
        <f>MAX(($B$8*J14+$B$9*J16)*EXP(-$B$4*$F$3),A15-$F$4)</f>
        <v>23.843963985811317</v>
      </c>
      <c r="J15" s="3"/>
      <c r="K15" s="3">
        <f>MAX(C15-$F$4,0)</f>
        <v>0</v>
      </c>
      <c r="M15" s="3">
        <f>N2</f>
        <v>100</v>
      </c>
      <c r="N15" s="3"/>
      <c r="O15" s="3">
        <f>N14*$B$7</f>
        <v>100</v>
      </c>
      <c r="P15" s="3"/>
      <c r="Q15" s="3">
        <f>($B$8*R14+$B$9*R16)*EXP(-$B$4*$F$3)</f>
        <v>28.645639198028682</v>
      </c>
      <c r="R15" s="3"/>
      <c r="S15" s="3">
        <f>MAX(O15-$F$4,0)</f>
        <v>0</v>
      </c>
    </row>
    <row r="16" spans="1:19" x14ac:dyDescent="0.2">
      <c r="A16" s="3"/>
      <c r="B16" s="3">
        <f>A15*$B$7</f>
        <v>67.032004603563934</v>
      </c>
      <c r="C16" s="3"/>
      <c r="D16" s="3"/>
      <c r="E16" s="3"/>
      <c r="F16" s="3">
        <f>($B$8*G15+$B$9*G17)*EXP(-$B$4*$F$3)</f>
        <v>0</v>
      </c>
      <c r="G16" s="3"/>
      <c r="H16" s="3"/>
      <c r="I16" s="3"/>
      <c r="J16" s="3">
        <f>MAX(F16,B16-$F$4)</f>
        <v>0</v>
      </c>
      <c r="K16" s="3"/>
      <c r="M16" s="3"/>
      <c r="N16" s="3">
        <f>M15*$B$7</f>
        <v>67.032004603563934</v>
      </c>
      <c r="O16" s="3"/>
      <c r="P16" s="3"/>
      <c r="Q16" s="3"/>
      <c r="R16" s="3">
        <f>($B$8*S15+$B$9*S17)*EXP(-$B$4*$F$3)</f>
        <v>0</v>
      </c>
      <c r="S16" s="3"/>
    </row>
    <row r="17" spans="1:19" x14ac:dyDescent="0.2">
      <c r="A17" s="3"/>
      <c r="B17" s="3"/>
      <c r="C17" s="3">
        <f>B16*$B$7</f>
        <v>44.932896411722162</v>
      </c>
      <c r="D17" s="3"/>
      <c r="E17" s="3"/>
      <c r="F17" s="3"/>
      <c r="G17" s="3">
        <f>MAX(C17-$F$4,0)</f>
        <v>0</v>
      </c>
      <c r="H17" s="3"/>
      <c r="I17" s="3"/>
      <c r="J17" s="3"/>
      <c r="K17" s="3">
        <f>MAX(C17-$F$4,0)</f>
        <v>0</v>
      </c>
      <c r="M17" s="3"/>
      <c r="N17" s="3"/>
      <c r="O17" s="3">
        <f>N16*$B$7</f>
        <v>44.932896411722162</v>
      </c>
      <c r="P17" s="3"/>
      <c r="Q17" s="3"/>
      <c r="R17" s="3"/>
      <c r="S17" s="3">
        <f>MAX(O17-$F$4,0)</f>
        <v>0</v>
      </c>
    </row>
    <row r="18" spans="1:1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3"/>
      <c r="S18" s="3"/>
    </row>
    <row r="19" spans="1:19" x14ac:dyDescent="0.2">
      <c r="A19" s="3">
        <v>0</v>
      </c>
      <c r="B19" s="3">
        <v>1</v>
      </c>
      <c r="C19" s="3">
        <v>2</v>
      </c>
      <c r="D19" s="3"/>
      <c r="E19" s="3"/>
      <c r="F19" s="3"/>
      <c r="G19" s="3"/>
      <c r="H19" s="3"/>
      <c r="I19" s="3"/>
      <c r="J19" s="3"/>
      <c r="K19" s="3"/>
      <c r="M19" s="3">
        <v>0</v>
      </c>
      <c r="N19" s="3">
        <v>0.5</v>
      </c>
      <c r="O19" s="3">
        <v>1</v>
      </c>
      <c r="P19" s="3"/>
      <c r="Q19" s="3"/>
      <c r="R19" s="3"/>
      <c r="S19" s="3"/>
    </row>
    <row r="20" spans="1:1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9" x14ac:dyDescent="0.2">
      <c r="A22" s="4" t="s">
        <v>11</v>
      </c>
      <c r="B22" s="4"/>
      <c r="C22" s="4"/>
      <c r="D22" s="4"/>
      <c r="E22" s="4" t="s">
        <v>14</v>
      </c>
      <c r="F22" s="4"/>
      <c r="G22" s="4"/>
      <c r="H22" s="4"/>
      <c r="I22" s="4" t="s">
        <v>15</v>
      </c>
      <c r="J22" s="4"/>
      <c r="K22" s="5"/>
    </row>
    <row r="23" spans="1:19" x14ac:dyDescent="0.2">
      <c r="A23" s="3"/>
      <c r="B23" s="3"/>
      <c r="C23" s="3">
        <f>B24*$B$6</f>
        <v>222.55409284924676</v>
      </c>
      <c r="D23" s="3"/>
      <c r="E23" s="3"/>
      <c r="F23" s="3"/>
      <c r="G23" s="3">
        <f>MAX($F$4-C23,0)</f>
        <v>0</v>
      </c>
      <c r="H23" s="3"/>
      <c r="I23" s="3"/>
      <c r="J23" s="3"/>
      <c r="K23" s="3">
        <f>MAX($F$4-C23,0)</f>
        <v>0</v>
      </c>
    </row>
    <row r="24" spans="1:19" x14ac:dyDescent="0.2">
      <c r="A24" s="3"/>
      <c r="B24" s="3">
        <f>A25*$B$6</f>
        <v>149.18246976412703</v>
      </c>
      <c r="C24" s="3"/>
      <c r="D24" s="3"/>
      <c r="E24" s="3"/>
      <c r="F24" s="3">
        <f>($B$8*G23+$B$9*G25)*EXP(-$B$4*$F$3)</f>
        <v>0</v>
      </c>
      <c r="G24" s="3"/>
      <c r="H24" s="3"/>
      <c r="I24" s="3"/>
      <c r="J24" s="3">
        <f>MAX(F24,$F$4-B24)</f>
        <v>0</v>
      </c>
      <c r="K24" s="3"/>
    </row>
    <row r="25" spans="1:19" x14ac:dyDescent="0.2">
      <c r="A25" s="3">
        <f>B2</f>
        <v>100</v>
      </c>
      <c r="B25" s="3"/>
      <c r="C25" s="3">
        <f>B24*$B$7</f>
        <v>100</v>
      </c>
      <c r="D25" s="3"/>
      <c r="E25" s="3">
        <f>($B$8*F24+$B$9*F26)*EXP(-$B$4*$F$3)</f>
        <v>14.329803778971991</v>
      </c>
      <c r="F25" s="3"/>
      <c r="G25" s="3">
        <f>MAX($F$4-C25,0)</f>
        <v>0</v>
      </c>
      <c r="H25" s="3"/>
      <c r="I25" s="3">
        <f>MAX(($B$8*J24+$B$9*J26)*EXP(-$B$4*$F$3),$F$4-A25)</f>
        <v>16.817697849689878</v>
      </c>
      <c r="J25" s="3"/>
      <c r="K25" s="3">
        <f>MAX($F$4-C25,0)</f>
        <v>0</v>
      </c>
    </row>
    <row r="26" spans="1:19" x14ac:dyDescent="0.2">
      <c r="A26" s="3"/>
      <c r="B26" s="3">
        <f>A25*$B$7</f>
        <v>67.032004603563934</v>
      </c>
      <c r="C26" s="3"/>
      <c r="D26" s="3"/>
      <c r="E26" s="3"/>
      <c r="F26" s="3">
        <f>($B$8*G25+$B$9*G27)*EXP(-$B$4*$F$3)</f>
        <v>28.090937846507472</v>
      </c>
      <c r="G26" s="3"/>
      <c r="H26" s="3"/>
      <c r="I26" s="3"/>
      <c r="J26" s="3">
        <f>MAX(F26,$F$4-B26)</f>
        <v>32.967995396436066</v>
      </c>
      <c r="K26" s="3"/>
    </row>
    <row r="27" spans="1:19" x14ac:dyDescent="0.2">
      <c r="A27" s="3"/>
      <c r="B27" s="3"/>
      <c r="C27" s="3">
        <f>B26*$B$7</f>
        <v>44.932896411722162</v>
      </c>
      <c r="D27" s="3"/>
      <c r="E27" s="3"/>
      <c r="F27" s="3"/>
      <c r="G27" s="3">
        <f>MAX($F$4-C27,0)</f>
        <v>55.067103588277838</v>
      </c>
      <c r="H27" s="3"/>
      <c r="I27" s="3"/>
      <c r="J27" s="3"/>
      <c r="K27" s="3">
        <f>MAX($F$4-C27,0)</f>
        <v>55.067103588277838</v>
      </c>
    </row>
    <row r="28" spans="1:1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9" x14ac:dyDescent="0.2">
      <c r="A29" s="3">
        <v>0</v>
      </c>
      <c r="B29" s="3">
        <v>0.5</v>
      </c>
      <c r="C29" s="3">
        <v>1</v>
      </c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0B8B-5695-2C40-86E9-045822B50178}">
  <dimension ref="A1:A362"/>
  <sheetViews>
    <sheetView tabSelected="1" topLeftCell="A312" workbookViewId="0">
      <selection sqref="A1:A362"/>
    </sheetView>
  </sheetViews>
  <sheetFormatPr baseColWidth="10" defaultRowHeight="15" x14ac:dyDescent="0.2"/>
  <sheetData>
    <row r="1" spans="1:1" x14ac:dyDescent="0.2">
      <c r="A1">
        <v>355</v>
      </c>
    </row>
    <row r="2" spans="1:1" x14ac:dyDescent="0.2">
      <c r="A2">
        <v>355</v>
      </c>
    </row>
    <row r="3" spans="1:1" x14ac:dyDescent="0.2">
      <c r="A3">
        <v>351</v>
      </c>
    </row>
    <row r="4" spans="1:1" x14ac:dyDescent="0.2">
      <c r="A4">
        <v>349</v>
      </c>
    </row>
    <row r="5" spans="1:1" x14ac:dyDescent="0.2">
      <c r="A5">
        <v>342</v>
      </c>
    </row>
    <row r="6" spans="1:1" x14ac:dyDescent="0.2">
      <c r="A6">
        <v>341</v>
      </c>
    </row>
    <row r="7" spans="1:1" x14ac:dyDescent="0.2">
      <c r="A7">
        <v>329</v>
      </c>
    </row>
    <row r="8" spans="1:1" x14ac:dyDescent="0.2">
      <c r="A8">
        <v>321</v>
      </c>
    </row>
    <row r="9" spans="1:1" x14ac:dyDescent="0.2">
      <c r="A9">
        <v>320</v>
      </c>
    </row>
    <row r="10" spans="1:1" x14ac:dyDescent="0.2">
      <c r="A10">
        <v>314</v>
      </c>
    </row>
    <row r="11" spans="1:1" x14ac:dyDescent="0.2">
      <c r="A11">
        <v>312</v>
      </c>
    </row>
    <row r="12" spans="1:1" x14ac:dyDescent="0.2">
      <c r="A12">
        <v>302</v>
      </c>
    </row>
    <row r="13" spans="1:1" x14ac:dyDescent="0.2">
      <c r="A13">
        <v>301</v>
      </c>
    </row>
    <row r="14" spans="1:1" x14ac:dyDescent="0.2">
      <c r="A14">
        <v>300</v>
      </c>
    </row>
    <row r="15" spans="1:1" x14ac:dyDescent="0.2">
      <c r="A15">
        <v>297</v>
      </c>
    </row>
    <row r="16" spans="1:1" x14ac:dyDescent="0.2">
      <c r="A16">
        <v>296</v>
      </c>
    </row>
    <row r="17" spans="1:1" x14ac:dyDescent="0.2">
      <c r="A17">
        <v>294</v>
      </c>
    </row>
    <row r="18" spans="1:1" x14ac:dyDescent="0.2">
      <c r="A18">
        <v>292</v>
      </c>
    </row>
    <row r="19" spans="1:1" x14ac:dyDescent="0.2">
      <c r="A19">
        <v>289</v>
      </c>
    </row>
    <row r="20" spans="1:1" x14ac:dyDescent="0.2">
      <c r="A20">
        <v>288</v>
      </c>
    </row>
    <row r="21" spans="1:1" x14ac:dyDescent="0.2">
      <c r="A21">
        <v>284</v>
      </c>
    </row>
    <row r="22" spans="1:1" x14ac:dyDescent="0.2">
      <c r="A22">
        <v>283</v>
      </c>
    </row>
    <row r="23" spans="1:1" x14ac:dyDescent="0.2">
      <c r="A23">
        <v>283</v>
      </c>
    </row>
    <row r="24" spans="1:1" x14ac:dyDescent="0.2">
      <c r="A24">
        <v>283</v>
      </c>
    </row>
    <row r="25" spans="1:1" x14ac:dyDescent="0.2">
      <c r="A25">
        <v>283</v>
      </c>
    </row>
    <row r="26" spans="1:1" x14ac:dyDescent="0.2">
      <c r="A26">
        <v>280</v>
      </c>
    </row>
    <row r="27" spans="1:1" x14ac:dyDescent="0.2">
      <c r="A27">
        <v>273</v>
      </c>
    </row>
    <row r="28" spans="1:1" x14ac:dyDescent="0.2">
      <c r="A28">
        <v>271</v>
      </c>
    </row>
    <row r="29" spans="1:1" x14ac:dyDescent="0.2">
      <c r="A29">
        <v>267</v>
      </c>
    </row>
    <row r="30" spans="1:1" x14ac:dyDescent="0.2">
      <c r="A30">
        <v>266</v>
      </c>
    </row>
    <row r="31" spans="1:1" x14ac:dyDescent="0.2">
      <c r="A31">
        <v>266</v>
      </c>
    </row>
    <row r="32" spans="1:1" x14ac:dyDescent="0.2">
      <c r="A32">
        <v>265</v>
      </c>
    </row>
    <row r="33" spans="1:1" x14ac:dyDescent="0.2">
      <c r="A33">
        <v>264</v>
      </c>
    </row>
    <row r="34" spans="1:1" x14ac:dyDescent="0.2">
      <c r="A34">
        <v>262</v>
      </c>
    </row>
    <row r="35" spans="1:1" x14ac:dyDescent="0.2">
      <c r="A35">
        <v>260</v>
      </c>
    </row>
    <row r="36" spans="1:1" x14ac:dyDescent="0.2">
      <c r="A36">
        <v>256</v>
      </c>
    </row>
    <row r="37" spans="1:1" x14ac:dyDescent="0.2">
      <c r="A37">
        <v>255</v>
      </c>
    </row>
    <row r="38" spans="1:1" x14ac:dyDescent="0.2">
      <c r="A38">
        <v>254</v>
      </c>
    </row>
    <row r="39" spans="1:1" x14ac:dyDescent="0.2">
      <c r="A39">
        <v>252</v>
      </c>
    </row>
    <row r="40" spans="1:1" x14ac:dyDescent="0.2">
      <c r="A40">
        <v>251</v>
      </c>
    </row>
    <row r="41" spans="1:1" x14ac:dyDescent="0.2">
      <c r="A41">
        <v>251</v>
      </c>
    </row>
    <row r="42" spans="1:1" x14ac:dyDescent="0.2">
      <c r="A42">
        <v>249</v>
      </c>
    </row>
    <row r="43" spans="1:1" x14ac:dyDescent="0.2">
      <c r="A43">
        <v>249</v>
      </c>
    </row>
    <row r="44" spans="1:1" x14ac:dyDescent="0.2">
      <c r="A44">
        <v>248</v>
      </c>
    </row>
    <row r="45" spans="1:1" x14ac:dyDescent="0.2">
      <c r="A45">
        <v>248</v>
      </c>
    </row>
    <row r="46" spans="1:1" x14ac:dyDescent="0.2">
      <c r="A46">
        <v>247</v>
      </c>
    </row>
    <row r="47" spans="1:1" x14ac:dyDescent="0.2">
      <c r="A47">
        <v>246</v>
      </c>
    </row>
    <row r="48" spans="1:1" x14ac:dyDescent="0.2">
      <c r="A48">
        <v>245</v>
      </c>
    </row>
    <row r="49" spans="1:1" x14ac:dyDescent="0.2">
      <c r="A49">
        <v>245</v>
      </c>
    </row>
    <row r="50" spans="1:1" x14ac:dyDescent="0.2">
      <c r="A50">
        <v>244</v>
      </c>
    </row>
    <row r="51" spans="1:1" x14ac:dyDescent="0.2">
      <c r="A51">
        <v>243</v>
      </c>
    </row>
    <row r="52" spans="1:1" x14ac:dyDescent="0.2">
      <c r="A52">
        <v>237</v>
      </c>
    </row>
    <row r="53" spans="1:1" x14ac:dyDescent="0.2">
      <c r="A53">
        <v>236</v>
      </c>
    </row>
    <row r="54" spans="1:1" x14ac:dyDescent="0.2">
      <c r="A54">
        <v>235</v>
      </c>
    </row>
    <row r="55" spans="1:1" x14ac:dyDescent="0.2">
      <c r="A55">
        <v>234</v>
      </c>
    </row>
    <row r="56" spans="1:1" x14ac:dyDescent="0.2">
      <c r="A56">
        <v>232</v>
      </c>
    </row>
    <row r="57" spans="1:1" x14ac:dyDescent="0.2">
      <c r="A57">
        <v>231</v>
      </c>
    </row>
    <row r="58" spans="1:1" x14ac:dyDescent="0.2">
      <c r="A58">
        <v>229</v>
      </c>
    </row>
    <row r="59" spans="1:1" x14ac:dyDescent="0.2">
      <c r="A59">
        <v>229</v>
      </c>
    </row>
    <row r="60" spans="1:1" x14ac:dyDescent="0.2">
      <c r="A60">
        <v>229</v>
      </c>
    </row>
    <row r="61" spans="1:1" x14ac:dyDescent="0.2">
      <c r="A61">
        <v>229</v>
      </c>
    </row>
    <row r="62" spans="1:1" x14ac:dyDescent="0.2">
      <c r="A62">
        <v>229</v>
      </c>
    </row>
    <row r="63" spans="1:1" x14ac:dyDescent="0.2">
      <c r="A63">
        <v>229</v>
      </c>
    </row>
    <row r="64" spans="1:1" x14ac:dyDescent="0.2">
      <c r="A64">
        <v>227</v>
      </c>
    </row>
    <row r="65" spans="1:1" x14ac:dyDescent="0.2">
      <c r="A65">
        <v>227</v>
      </c>
    </row>
    <row r="66" spans="1:1" x14ac:dyDescent="0.2">
      <c r="A66">
        <v>227</v>
      </c>
    </row>
    <row r="67" spans="1:1" x14ac:dyDescent="0.2">
      <c r="A67">
        <v>226</v>
      </c>
    </row>
    <row r="68" spans="1:1" x14ac:dyDescent="0.2">
      <c r="A68">
        <v>226</v>
      </c>
    </row>
    <row r="69" spans="1:1" x14ac:dyDescent="0.2">
      <c r="A69">
        <v>224</v>
      </c>
    </row>
    <row r="70" spans="1:1" x14ac:dyDescent="0.2">
      <c r="A70">
        <v>222</v>
      </c>
    </row>
    <row r="71" spans="1:1" x14ac:dyDescent="0.2">
      <c r="A71">
        <v>222</v>
      </c>
    </row>
    <row r="72" spans="1:1" x14ac:dyDescent="0.2">
      <c r="A72">
        <v>221</v>
      </c>
    </row>
    <row r="73" spans="1:1" x14ac:dyDescent="0.2">
      <c r="A73">
        <v>221</v>
      </c>
    </row>
    <row r="74" spans="1:1" x14ac:dyDescent="0.2">
      <c r="A74">
        <v>220</v>
      </c>
    </row>
    <row r="75" spans="1:1" x14ac:dyDescent="0.2">
      <c r="A75">
        <v>218</v>
      </c>
    </row>
    <row r="76" spans="1:1" x14ac:dyDescent="0.2">
      <c r="A76">
        <v>217</v>
      </c>
    </row>
    <row r="77" spans="1:1" x14ac:dyDescent="0.2">
      <c r="A77">
        <v>216</v>
      </c>
    </row>
    <row r="78" spans="1:1" x14ac:dyDescent="0.2">
      <c r="A78">
        <v>216</v>
      </c>
    </row>
    <row r="79" spans="1:1" x14ac:dyDescent="0.2">
      <c r="A79">
        <v>216</v>
      </c>
    </row>
    <row r="80" spans="1:1" x14ac:dyDescent="0.2">
      <c r="A80">
        <v>215</v>
      </c>
    </row>
    <row r="81" spans="1:1" x14ac:dyDescent="0.2">
      <c r="A81">
        <v>214</v>
      </c>
    </row>
    <row r="82" spans="1:1" x14ac:dyDescent="0.2">
      <c r="A82">
        <v>213</v>
      </c>
    </row>
    <row r="83" spans="1:1" x14ac:dyDescent="0.2">
      <c r="A83">
        <v>213</v>
      </c>
    </row>
    <row r="84" spans="1:1" x14ac:dyDescent="0.2">
      <c r="A84">
        <v>211</v>
      </c>
    </row>
    <row r="85" spans="1:1" x14ac:dyDescent="0.2">
      <c r="A85">
        <v>209</v>
      </c>
    </row>
    <row r="86" spans="1:1" x14ac:dyDescent="0.2">
      <c r="A86">
        <v>209</v>
      </c>
    </row>
    <row r="87" spans="1:1" x14ac:dyDescent="0.2">
      <c r="A87">
        <v>208</v>
      </c>
    </row>
    <row r="88" spans="1:1" x14ac:dyDescent="0.2">
      <c r="A88">
        <v>207</v>
      </c>
    </row>
    <row r="89" spans="1:1" x14ac:dyDescent="0.2">
      <c r="A89">
        <v>205</v>
      </c>
    </row>
    <row r="90" spans="1:1" x14ac:dyDescent="0.2">
      <c r="A90">
        <v>204</v>
      </c>
    </row>
    <row r="91" spans="1:1" x14ac:dyDescent="0.2">
      <c r="A91">
        <v>202</v>
      </c>
    </row>
    <row r="92" spans="1:1" x14ac:dyDescent="0.2">
      <c r="A92">
        <v>202</v>
      </c>
    </row>
    <row r="93" spans="1:1" x14ac:dyDescent="0.2">
      <c r="A93">
        <v>199</v>
      </c>
    </row>
    <row r="94" spans="1:1" x14ac:dyDescent="0.2">
      <c r="A94">
        <v>199</v>
      </c>
    </row>
    <row r="95" spans="1:1" x14ac:dyDescent="0.2">
      <c r="A95">
        <v>198</v>
      </c>
    </row>
    <row r="96" spans="1:1" x14ac:dyDescent="0.2">
      <c r="A96">
        <v>198</v>
      </c>
    </row>
    <row r="97" spans="1:1" x14ac:dyDescent="0.2">
      <c r="A97">
        <v>197</v>
      </c>
    </row>
    <row r="98" spans="1:1" x14ac:dyDescent="0.2">
      <c r="A98">
        <v>195</v>
      </c>
    </row>
    <row r="99" spans="1:1" x14ac:dyDescent="0.2">
      <c r="A99">
        <v>193</v>
      </c>
    </row>
    <row r="100" spans="1:1" x14ac:dyDescent="0.2">
      <c r="A100">
        <v>193</v>
      </c>
    </row>
    <row r="101" spans="1:1" x14ac:dyDescent="0.2">
      <c r="A101">
        <v>189</v>
      </c>
    </row>
    <row r="102" spans="1:1" x14ac:dyDescent="0.2">
      <c r="A102">
        <v>189</v>
      </c>
    </row>
    <row r="103" spans="1:1" x14ac:dyDescent="0.2">
      <c r="A103">
        <v>182</v>
      </c>
    </row>
    <row r="104" spans="1:1" x14ac:dyDescent="0.2">
      <c r="A104">
        <v>182</v>
      </c>
    </row>
    <row r="105" spans="1:1" x14ac:dyDescent="0.2">
      <c r="A105">
        <v>180</v>
      </c>
    </row>
    <row r="106" spans="1:1" x14ac:dyDescent="0.2">
      <c r="A106">
        <v>178</v>
      </c>
    </row>
    <row r="107" spans="1:1" x14ac:dyDescent="0.2">
      <c r="A107">
        <v>177</v>
      </c>
    </row>
    <row r="108" spans="1:1" x14ac:dyDescent="0.2">
      <c r="A108">
        <v>175</v>
      </c>
    </row>
    <row r="109" spans="1:1" x14ac:dyDescent="0.2">
      <c r="A109">
        <v>173</v>
      </c>
    </row>
    <row r="110" spans="1:1" x14ac:dyDescent="0.2">
      <c r="A110">
        <v>173</v>
      </c>
    </row>
    <row r="111" spans="1:1" x14ac:dyDescent="0.2">
      <c r="A111">
        <v>171</v>
      </c>
    </row>
    <row r="112" spans="1:1" x14ac:dyDescent="0.2">
      <c r="A112">
        <v>170</v>
      </c>
    </row>
    <row r="113" spans="1:1" x14ac:dyDescent="0.2">
      <c r="A113">
        <v>169</v>
      </c>
    </row>
    <row r="114" spans="1:1" x14ac:dyDescent="0.2">
      <c r="A114">
        <v>169</v>
      </c>
    </row>
    <row r="115" spans="1:1" x14ac:dyDescent="0.2">
      <c r="A115">
        <v>168</v>
      </c>
    </row>
    <row r="116" spans="1:1" x14ac:dyDescent="0.2">
      <c r="A116">
        <v>168</v>
      </c>
    </row>
    <row r="117" spans="1:1" x14ac:dyDescent="0.2">
      <c r="A117">
        <v>168</v>
      </c>
    </row>
    <row r="118" spans="1:1" x14ac:dyDescent="0.2">
      <c r="A118">
        <v>164</v>
      </c>
    </row>
    <row r="119" spans="1:1" x14ac:dyDescent="0.2">
      <c r="A119">
        <v>163</v>
      </c>
    </row>
    <row r="120" spans="1:1" x14ac:dyDescent="0.2">
      <c r="A120">
        <v>162</v>
      </c>
    </row>
    <row r="121" spans="1:1" x14ac:dyDescent="0.2">
      <c r="A121">
        <v>161</v>
      </c>
    </row>
    <row r="122" spans="1:1" x14ac:dyDescent="0.2">
      <c r="A122">
        <v>161</v>
      </c>
    </row>
    <row r="123" spans="1:1" x14ac:dyDescent="0.2">
      <c r="A123">
        <v>161</v>
      </c>
    </row>
    <row r="124" spans="1:1" x14ac:dyDescent="0.2">
      <c r="A124">
        <v>160</v>
      </c>
    </row>
    <row r="125" spans="1:1" x14ac:dyDescent="0.2">
      <c r="A125">
        <v>160</v>
      </c>
    </row>
    <row r="126" spans="1:1" x14ac:dyDescent="0.2">
      <c r="A126">
        <v>160</v>
      </c>
    </row>
    <row r="127" spans="1:1" x14ac:dyDescent="0.2">
      <c r="A127">
        <v>159</v>
      </c>
    </row>
    <row r="128" spans="1:1" x14ac:dyDescent="0.2">
      <c r="A128">
        <v>159</v>
      </c>
    </row>
    <row r="129" spans="1:1" x14ac:dyDescent="0.2">
      <c r="A129">
        <v>159</v>
      </c>
    </row>
    <row r="130" spans="1:1" x14ac:dyDescent="0.2">
      <c r="A130">
        <v>158</v>
      </c>
    </row>
    <row r="131" spans="1:1" x14ac:dyDescent="0.2">
      <c r="A131">
        <v>157</v>
      </c>
    </row>
    <row r="132" spans="1:1" x14ac:dyDescent="0.2">
      <c r="A132">
        <v>157</v>
      </c>
    </row>
    <row r="133" spans="1:1" x14ac:dyDescent="0.2">
      <c r="A133">
        <v>156</v>
      </c>
    </row>
    <row r="134" spans="1:1" x14ac:dyDescent="0.2">
      <c r="A134">
        <v>156</v>
      </c>
    </row>
    <row r="135" spans="1:1" x14ac:dyDescent="0.2">
      <c r="A135">
        <v>156</v>
      </c>
    </row>
    <row r="136" spans="1:1" x14ac:dyDescent="0.2">
      <c r="A136">
        <v>155</v>
      </c>
    </row>
    <row r="137" spans="1:1" x14ac:dyDescent="0.2">
      <c r="A137">
        <v>155</v>
      </c>
    </row>
    <row r="138" spans="1:1" x14ac:dyDescent="0.2">
      <c r="A138">
        <v>155</v>
      </c>
    </row>
    <row r="139" spans="1:1" x14ac:dyDescent="0.2">
      <c r="A139">
        <v>153</v>
      </c>
    </row>
    <row r="140" spans="1:1" x14ac:dyDescent="0.2">
      <c r="A140">
        <v>152</v>
      </c>
    </row>
    <row r="141" spans="1:1" x14ac:dyDescent="0.2">
      <c r="A141">
        <v>151</v>
      </c>
    </row>
    <row r="142" spans="1:1" x14ac:dyDescent="0.2">
      <c r="A142">
        <v>151</v>
      </c>
    </row>
    <row r="143" spans="1:1" x14ac:dyDescent="0.2">
      <c r="A143">
        <v>151</v>
      </c>
    </row>
    <row r="144" spans="1:1" x14ac:dyDescent="0.2">
      <c r="A144">
        <v>150</v>
      </c>
    </row>
    <row r="145" spans="1:1" x14ac:dyDescent="0.2">
      <c r="A145">
        <v>149</v>
      </c>
    </row>
    <row r="146" spans="1:1" x14ac:dyDescent="0.2">
      <c r="A146">
        <v>149</v>
      </c>
    </row>
    <row r="147" spans="1:1" x14ac:dyDescent="0.2">
      <c r="A147">
        <v>149</v>
      </c>
    </row>
    <row r="148" spans="1:1" x14ac:dyDescent="0.2">
      <c r="A148">
        <v>148</v>
      </c>
    </row>
    <row r="149" spans="1:1" x14ac:dyDescent="0.2">
      <c r="A149">
        <v>147</v>
      </c>
    </row>
    <row r="150" spans="1:1" x14ac:dyDescent="0.2">
      <c r="A150">
        <v>146</v>
      </c>
    </row>
    <row r="151" spans="1:1" x14ac:dyDescent="0.2">
      <c r="A151">
        <v>146</v>
      </c>
    </row>
    <row r="152" spans="1:1" x14ac:dyDescent="0.2">
      <c r="A152">
        <v>146</v>
      </c>
    </row>
    <row r="153" spans="1:1" x14ac:dyDescent="0.2">
      <c r="A153">
        <v>143</v>
      </c>
    </row>
    <row r="154" spans="1:1" x14ac:dyDescent="0.2">
      <c r="A154">
        <v>142</v>
      </c>
    </row>
    <row r="155" spans="1:1" x14ac:dyDescent="0.2">
      <c r="A155">
        <v>142</v>
      </c>
    </row>
    <row r="156" spans="1:1" x14ac:dyDescent="0.2">
      <c r="A156">
        <v>140</v>
      </c>
    </row>
    <row r="157" spans="1:1" x14ac:dyDescent="0.2">
      <c r="A157">
        <v>140</v>
      </c>
    </row>
    <row r="158" spans="1:1" x14ac:dyDescent="0.2">
      <c r="A158">
        <v>139</v>
      </c>
    </row>
    <row r="159" spans="1:1" x14ac:dyDescent="0.2">
      <c r="A159">
        <v>139</v>
      </c>
    </row>
    <row r="160" spans="1:1" x14ac:dyDescent="0.2">
      <c r="A160">
        <v>139</v>
      </c>
    </row>
    <row r="161" spans="1:1" x14ac:dyDescent="0.2">
      <c r="A161">
        <v>138</v>
      </c>
    </row>
    <row r="162" spans="1:1" x14ac:dyDescent="0.2">
      <c r="A162">
        <v>137</v>
      </c>
    </row>
    <row r="163" spans="1:1" x14ac:dyDescent="0.2">
      <c r="A163">
        <v>137</v>
      </c>
    </row>
    <row r="164" spans="1:1" x14ac:dyDescent="0.2">
      <c r="A164">
        <v>136</v>
      </c>
    </row>
    <row r="165" spans="1:1" x14ac:dyDescent="0.2">
      <c r="A165">
        <v>136</v>
      </c>
    </row>
    <row r="166" spans="1:1" x14ac:dyDescent="0.2">
      <c r="A166">
        <v>133</v>
      </c>
    </row>
    <row r="167" spans="1:1" x14ac:dyDescent="0.2">
      <c r="A167">
        <v>133</v>
      </c>
    </row>
    <row r="168" spans="1:1" x14ac:dyDescent="0.2">
      <c r="A168">
        <v>132</v>
      </c>
    </row>
    <row r="169" spans="1:1" x14ac:dyDescent="0.2">
      <c r="A169">
        <v>132</v>
      </c>
    </row>
    <row r="170" spans="1:1" x14ac:dyDescent="0.2">
      <c r="A170">
        <v>132</v>
      </c>
    </row>
    <row r="171" spans="1:1" x14ac:dyDescent="0.2">
      <c r="A171">
        <v>132</v>
      </c>
    </row>
    <row r="172" spans="1:1" x14ac:dyDescent="0.2">
      <c r="A172">
        <v>132</v>
      </c>
    </row>
    <row r="173" spans="1:1" x14ac:dyDescent="0.2">
      <c r="A173">
        <v>131</v>
      </c>
    </row>
    <row r="174" spans="1:1" x14ac:dyDescent="0.2">
      <c r="A174">
        <v>130</v>
      </c>
    </row>
    <row r="175" spans="1:1" x14ac:dyDescent="0.2">
      <c r="A175">
        <v>130</v>
      </c>
    </row>
    <row r="176" spans="1:1" x14ac:dyDescent="0.2">
      <c r="A176">
        <v>129</v>
      </c>
    </row>
    <row r="177" spans="1:1" x14ac:dyDescent="0.2">
      <c r="A177">
        <v>128</v>
      </c>
    </row>
    <row r="178" spans="1:1" x14ac:dyDescent="0.2">
      <c r="A178">
        <v>128</v>
      </c>
    </row>
    <row r="179" spans="1:1" x14ac:dyDescent="0.2">
      <c r="A179">
        <v>127</v>
      </c>
    </row>
    <row r="180" spans="1:1" x14ac:dyDescent="0.2">
      <c r="A180">
        <v>127</v>
      </c>
    </row>
    <row r="181" spans="1:1" x14ac:dyDescent="0.2">
      <c r="A181">
        <v>127</v>
      </c>
    </row>
    <row r="182" spans="1:1" x14ac:dyDescent="0.2">
      <c r="A182">
        <v>126</v>
      </c>
    </row>
    <row r="183" spans="1:1" x14ac:dyDescent="0.2">
      <c r="A183">
        <v>124</v>
      </c>
    </row>
    <row r="184" spans="1:1" x14ac:dyDescent="0.2">
      <c r="A184">
        <v>123</v>
      </c>
    </row>
    <row r="185" spans="1:1" x14ac:dyDescent="0.2">
      <c r="A185">
        <v>123</v>
      </c>
    </row>
    <row r="186" spans="1:1" x14ac:dyDescent="0.2">
      <c r="A186">
        <v>123</v>
      </c>
    </row>
    <row r="187" spans="1:1" x14ac:dyDescent="0.2">
      <c r="A187">
        <v>122</v>
      </c>
    </row>
    <row r="188" spans="1:1" x14ac:dyDescent="0.2">
      <c r="A188">
        <v>122</v>
      </c>
    </row>
    <row r="189" spans="1:1" x14ac:dyDescent="0.2">
      <c r="A189">
        <v>121</v>
      </c>
    </row>
    <row r="190" spans="1:1" x14ac:dyDescent="0.2">
      <c r="A190">
        <v>121</v>
      </c>
    </row>
    <row r="191" spans="1:1" x14ac:dyDescent="0.2">
      <c r="A191">
        <v>121</v>
      </c>
    </row>
    <row r="192" spans="1:1" x14ac:dyDescent="0.2">
      <c r="A192">
        <v>121</v>
      </c>
    </row>
    <row r="193" spans="1:1" x14ac:dyDescent="0.2">
      <c r="A193">
        <v>121</v>
      </c>
    </row>
    <row r="194" spans="1:1" x14ac:dyDescent="0.2">
      <c r="A194">
        <v>120</v>
      </c>
    </row>
    <row r="195" spans="1:1" x14ac:dyDescent="0.2">
      <c r="A195">
        <v>120</v>
      </c>
    </row>
    <row r="196" spans="1:1" x14ac:dyDescent="0.2">
      <c r="A196">
        <v>119</v>
      </c>
    </row>
    <row r="197" spans="1:1" x14ac:dyDescent="0.2">
      <c r="A197">
        <v>119</v>
      </c>
    </row>
    <row r="198" spans="1:1" x14ac:dyDescent="0.2">
      <c r="A198">
        <v>118</v>
      </c>
    </row>
    <row r="199" spans="1:1" x14ac:dyDescent="0.2">
      <c r="A199">
        <v>118</v>
      </c>
    </row>
    <row r="200" spans="1:1" x14ac:dyDescent="0.2">
      <c r="A200">
        <v>118</v>
      </c>
    </row>
    <row r="201" spans="1:1" x14ac:dyDescent="0.2">
      <c r="A201">
        <v>117</v>
      </c>
    </row>
    <row r="202" spans="1:1" x14ac:dyDescent="0.2">
      <c r="A202">
        <v>117</v>
      </c>
    </row>
    <row r="203" spans="1:1" x14ac:dyDescent="0.2">
      <c r="A203">
        <v>116</v>
      </c>
    </row>
    <row r="204" spans="1:1" x14ac:dyDescent="0.2">
      <c r="A204">
        <v>115</v>
      </c>
    </row>
    <row r="205" spans="1:1" x14ac:dyDescent="0.2">
      <c r="A205">
        <v>114</v>
      </c>
    </row>
    <row r="206" spans="1:1" x14ac:dyDescent="0.2">
      <c r="A206">
        <v>114</v>
      </c>
    </row>
    <row r="207" spans="1:1" x14ac:dyDescent="0.2">
      <c r="A207">
        <v>113</v>
      </c>
    </row>
    <row r="208" spans="1:1" x14ac:dyDescent="0.2">
      <c r="A208">
        <v>113</v>
      </c>
    </row>
    <row r="209" spans="1:1" x14ac:dyDescent="0.2">
      <c r="A209">
        <v>113</v>
      </c>
    </row>
    <row r="210" spans="1:1" x14ac:dyDescent="0.2">
      <c r="A210">
        <v>113</v>
      </c>
    </row>
    <row r="211" spans="1:1" x14ac:dyDescent="0.2">
      <c r="A211">
        <v>112</v>
      </c>
    </row>
    <row r="212" spans="1:1" x14ac:dyDescent="0.2">
      <c r="A212">
        <v>110</v>
      </c>
    </row>
    <row r="213" spans="1:1" x14ac:dyDescent="0.2">
      <c r="A213">
        <v>110</v>
      </c>
    </row>
    <row r="214" spans="1:1" x14ac:dyDescent="0.2">
      <c r="A214">
        <v>110</v>
      </c>
    </row>
    <row r="215" spans="1:1" x14ac:dyDescent="0.2">
      <c r="A215">
        <v>109</v>
      </c>
    </row>
    <row r="216" spans="1:1" x14ac:dyDescent="0.2">
      <c r="A216">
        <v>109</v>
      </c>
    </row>
    <row r="217" spans="1:1" x14ac:dyDescent="0.2">
      <c r="A217">
        <v>108</v>
      </c>
    </row>
    <row r="218" spans="1:1" x14ac:dyDescent="0.2">
      <c r="A218">
        <v>108</v>
      </c>
    </row>
    <row r="219" spans="1:1" x14ac:dyDescent="0.2">
      <c r="A219">
        <v>108</v>
      </c>
    </row>
    <row r="220" spans="1:1" x14ac:dyDescent="0.2">
      <c r="A220">
        <v>107</v>
      </c>
    </row>
    <row r="221" spans="1:1" x14ac:dyDescent="0.2">
      <c r="A221">
        <v>106</v>
      </c>
    </row>
    <row r="222" spans="1:1" x14ac:dyDescent="0.2">
      <c r="A222">
        <v>106</v>
      </c>
    </row>
    <row r="223" spans="1:1" x14ac:dyDescent="0.2">
      <c r="A223">
        <v>106</v>
      </c>
    </row>
    <row r="224" spans="1:1" x14ac:dyDescent="0.2">
      <c r="A224">
        <v>105</v>
      </c>
    </row>
    <row r="225" spans="1:1" x14ac:dyDescent="0.2">
      <c r="A225">
        <v>105</v>
      </c>
    </row>
    <row r="226" spans="1:1" x14ac:dyDescent="0.2">
      <c r="A226">
        <v>105</v>
      </c>
    </row>
    <row r="227" spans="1:1" x14ac:dyDescent="0.2">
      <c r="A227">
        <v>104</v>
      </c>
    </row>
    <row r="228" spans="1:1" x14ac:dyDescent="0.2">
      <c r="A228">
        <v>102</v>
      </c>
    </row>
    <row r="229" spans="1:1" x14ac:dyDescent="0.2">
      <c r="A229">
        <v>101</v>
      </c>
    </row>
    <row r="230" spans="1:1" x14ac:dyDescent="0.2">
      <c r="A230">
        <v>100</v>
      </c>
    </row>
    <row r="231" spans="1:1" x14ac:dyDescent="0.2">
      <c r="A231">
        <v>100</v>
      </c>
    </row>
    <row r="232" spans="1:1" x14ac:dyDescent="0.2">
      <c r="A232">
        <v>99</v>
      </c>
    </row>
    <row r="233" spans="1:1" x14ac:dyDescent="0.2">
      <c r="A233">
        <v>99</v>
      </c>
    </row>
    <row r="234" spans="1:1" x14ac:dyDescent="0.2">
      <c r="A234">
        <v>99</v>
      </c>
    </row>
    <row r="235" spans="1:1" x14ac:dyDescent="0.2">
      <c r="A235">
        <v>98</v>
      </c>
    </row>
    <row r="236" spans="1:1" x14ac:dyDescent="0.2">
      <c r="A236">
        <v>97</v>
      </c>
    </row>
    <row r="237" spans="1:1" x14ac:dyDescent="0.2">
      <c r="A237">
        <v>97</v>
      </c>
    </row>
    <row r="238" spans="1:1" x14ac:dyDescent="0.2">
      <c r="A238">
        <v>97</v>
      </c>
    </row>
    <row r="239" spans="1:1" x14ac:dyDescent="0.2">
      <c r="A239">
        <v>96</v>
      </c>
    </row>
    <row r="240" spans="1:1" x14ac:dyDescent="0.2">
      <c r="A240">
        <v>95</v>
      </c>
    </row>
    <row r="241" spans="1:1" x14ac:dyDescent="0.2">
      <c r="A241">
        <v>95</v>
      </c>
    </row>
    <row r="242" spans="1:1" x14ac:dyDescent="0.2">
      <c r="A242">
        <v>94</v>
      </c>
    </row>
    <row r="243" spans="1:1" x14ac:dyDescent="0.2">
      <c r="A243">
        <v>93</v>
      </c>
    </row>
    <row r="244" spans="1:1" x14ac:dyDescent="0.2">
      <c r="A244">
        <v>93</v>
      </c>
    </row>
    <row r="245" spans="1:1" x14ac:dyDescent="0.2">
      <c r="A245">
        <v>93</v>
      </c>
    </row>
    <row r="246" spans="1:1" x14ac:dyDescent="0.2">
      <c r="A246">
        <v>92</v>
      </c>
    </row>
    <row r="247" spans="1:1" x14ac:dyDescent="0.2">
      <c r="A247">
        <v>91</v>
      </c>
    </row>
    <row r="248" spans="1:1" x14ac:dyDescent="0.2">
      <c r="A248">
        <v>91</v>
      </c>
    </row>
    <row r="249" spans="1:1" x14ac:dyDescent="0.2">
      <c r="A249">
        <v>90</v>
      </c>
    </row>
    <row r="250" spans="1:1" x14ac:dyDescent="0.2">
      <c r="A250">
        <v>90</v>
      </c>
    </row>
    <row r="251" spans="1:1" x14ac:dyDescent="0.2">
      <c r="A251">
        <v>90</v>
      </c>
    </row>
    <row r="252" spans="1:1" x14ac:dyDescent="0.2">
      <c r="A252">
        <v>89</v>
      </c>
    </row>
    <row r="253" spans="1:1" x14ac:dyDescent="0.2">
      <c r="A253">
        <v>89</v>
      </c>
    </row>
    <row r="254" spans="1:1" x14ac:dyDescent="0.2">
      <c r="A254">
        <v>89</v>
      </c>
    </row>
    <row r="255" spans="1:1" x14ac:dyDescent="0.2">
      <c r="A255">
        <v>88</v>
      </c>
    </row>
    <row r="256" spans="1:1" x14ac:dyDescent="0.2">
      <c r="A256">
        <v>87</v>
      </c>
    </row>
    <row r="257" spans="1:1" x14ac:dyDescent="0.2">
      <c r="A257">
        <v>86</v>
      </c>
    </row>
    <row r="258" spans="1:1" x14ac:dyDescent="0.2">
      <c r="A258">
        <v>86</v>
      </c>
    </row>
    <row r="259" spans="1:1" x14ac:dyDescent="0.2">
      <c r="A259">
        <v>86</v>
      </c>
    </row>
    <row r="260" spans="1:1" x14ac:dyDescent="0.2">
      <c r="A260">
        <v>86</v>
      </c>
    </row>
    <row r="261" spans="1:1" x14ac:dyDescent="0.2">
      <c r="A261">
        <v>85</v>
      </c>
    </row>
    <row r="262" spans="1:1" x14ac:dyDescent="0.2">
      <c r="A262">
        <v>85</v>
      </c>
    </row>
    <row r="263" spans="1:1" x14ac:dyDescent="0.2">
      <c r="A263">
        <v>84</v>
      </c>
    </row>
    <row r="264" spans="1:1" x14ac:dyDescent="0.2">
      <c r="A264">
        <v>83</v>
      </c>
    </row>
    <row r="265" spans="1:1" x14ac:dyDescent="0.2">
      <c r="A265">
        <v>83</v>
      </c>
    </row>
    <row r="266" spans="1:1" x14ac:dyDescent="0.2">
      <c r="A266">
        <v>83</v>
      </c>
    </row>
    <row r="267" spans="1:1" x14ac:dyDescent="0.2">
      <c r="A267">
        <v>82</v>
      </c>
    </row>
    <row r="268" spans="1:1" x14ac:dyDescent="0.2">
      <c r="A268">
        <v>82</v>
      </c>
    </row>
    <row r="269" spans="1:1" x14ac:dyDescent="0.2">
      <c r="A269">
        <v>81</v>
      </c>
    </row>
    <row r="270" spans="1:1" x14ac:dyDescent="0.2">
      <c r="A270">
        <v>80</v>
      </c>
    </row>
    <row r="271" spans="1:1" x14ac:dyDescent="0.2">
      <c r="A271">
        <v>79</v>
      </c>
    </row>
    <row r="272" spans="1:1" x14ac:dyDescent="0.2">
      <c r="A272">
        <v>77</v>
      </c>
    </row>
    <row r="273" spans="1:1" x14ac:dyDescent="0.2">
      <c r="A273">
        <v>77</v>
      </c>
    </row>
    <row r="274" spans="1:1" x14ac:dyDescent="0.2">
      <c r="A274">
        <v>76</v>
      </c>
    </row>
    <row r="275" spans="1:1" x14ac:dyDescent="0.2">
      <c r="A275">
        <v>76</v>
      </c>
    </row>
    <row r="276" spans="1:1" x14ac:dyDescent="0.2">
      <c r="A276">
        <v>75</v>
      </c>
    </row>
    <row r="277" spans="1:1" x14ac:dyDescent="0.2">
      <c r="A277">
        <v>75</v>
      </c>
    </row>
    <row r="278" spans="1:1" x14ac:dyDescent="0.2">
      <c r="A278">
        <v>73</v>
      </c>
    </row>
    <row r="279" spans="1:1" x14ac:dyDescent="0.2">
      <c r="A279">
        <v>73</v>
      </c>
    </row>
    <row r="280" spans="1:1" x14ac:dyDescent="0.2">
      <c r="A280">
        <v>72</v>
      </c>
    </row>
    <row r="281" spans="1:1" x14ac:dyDescent="0.2">
      <c r="A281">
        <v>71</v>
      </c>
    </row>
    <row r="282" spans="1:1" x14ac:dyDescent="0.2">
      <c r="A282">
        <v>71</v>
      </c>
    </row>
    <row r="283" spans="1:1" x14ac:dyDescent="0.2">
      <c r="A283">
        <v>70</v>
      </c>
    </row>
    <row r="284" spans="1:1" x14ac:dyDescent="0.2">
      <c r="A284">
        <v>69</v>
      </c>
    </row>
    <row r="285" spans="1:1" x14ac:dyDescent="0.2">
      <c r="A285">
        <v>69</v>
      </c>
    </row>
    <row r="286" spans="1:1" x14ac:dyDescent="0.2">
      <c r="A286">
        <v>69</v>
      </c>
    </row>
    <row r="287" spans="1:1" x14ac:dyDescent="0.2">
      <c r="A287">
        <v>69</v>
      </c>
    </row>
    <row r="288" spans="1:1" x14ac:dyDescent="0.2">
      <c r="A288">
        <v>68</v>
      </c>
    </row>
    <row r="289" spans="1:1" x14ac:dyDescent="0.2">
      <c r="A289">
        <v>68</v>
      </c>
    </row>
    <row r="290" spans="1:1" x14ac:dyDescent="0.2">
      <c r="A290">
        <v>65</v>
      </c>
    </row>
    <row r="291" spans="1:1" x14ac:dyDescent="0.2">
      <c r="A291">
        <v>65</v>
      </c>
    </row>
    <row r="292" spans="1:1" x14ac:dyDescent="0.2">
      <c r="A292">
        <v>64</v>
      </c>
    </row>
    <row r="293" spans="1:1" x14ac:dyDescent="0.2">
      <c r="A293">
        <v>63</v>
      </c>
    </row>
    <row r="294" spans="1:1" x14ac:dyDescent="0.2">
      <c r="A294">
        <v>63</v>
      </c>
    </row>
    <row r="295" spans="1:1" x14ac:dyDescent="0.2">
      <c r="A295">
        <v>62</v>
      </c>
    </row>
    <row r="296" spans="1:1" x14ac:dyDescent="0.2">
      <c r="A296">
        <v>60</v>
      </c>
    </row>
    <row r="297" spans="1:1" x14ac:dyDescent="0.2">
      <c r="A297">
        <v>60</v>
      </c>
    </row>
    <row r="298" spans="1:1" x14ac:dyDescent="0.2">
      <c r="A298">
        <v>59</v>
      </c>
    </row>
    <row r="299" spans="1:1" x14ac:dyDescent="0.2">
      <c r="A299">
        <v>59</v>
      </c>
    </row>
    <row r="300" spans="1:1" x14ac:dyDescent="0.2">
      <c r="A300">
        <v>57</v>
      </c>
    </row>
    <row r="301" spans="1:1" x14ac:dyDescent="0.2">
      <c r="A301">
        <v>57</v>
      </c>
    </row>
    <row r="302" spans="1:1" x14ac:dyDescent="0.2">
      <c r="A302">
        <v>56</v>
      </c>
    </row>
    <row r="303" spans="1:1" x14ac:dyDescent="0.2">
      <c r="A303">
        <v>56</v>
      </c>
    </row>
    <row r="304" spans="1:1" x14ac:dyDescent="0.2">
      <c r="A304">
        <v>56</v>
      </c>
    </row>
    <row r="305" spans="1:1" x14ac:dyDescent="0.2">
      <c r="A305">
        <v>55</v>
      </c>
    </row>
    <row r="306" spans="1:1" x14ac:dyDescent="0.2">
      <c r="A306">
        <v>53</v>
      </c>
    </row>
    <row r="307" spans="1:1" x14ac:dyDescent="0.2">
      <c r="A307">
        <v>51</v>
      </c>
    </row>
    <row r="308" spans="1:1" x14ac:dyDescent="0.2">
      <c r="A308">
        <v>50</v>
      </c>
    </row>
    <row r="309" spans="1:1" x14ac:dyDescent="0.2">
      <c r="A309">
        <v>50</v>
      </c>
    </row>
    <row r="310" spans="1:1" x14ac:dyDescent="0.2">
      <c r="A310">
        <v>49</v>
      </c>
    </row>
    <row r="311" spans="1:1" x14ac:dyDescent="0.2">
      <c r="A311">
        <v>48</v>
      </c>
    </row>
    <row r="312" spans="1:1" x14ac:dyDescent="0.2">
      <c r="A312">
        <v>45</v>
      </c>
    </row>
    <row r="313" spans="1:1" x14ac:dyDescent="0.2">
      <c r="A313">
        <v>44</v>
      </c>
    </row>
    <row r="314" spans="1:1" x14ac:dyDescent="0.2">
      <c r="A314">
        <v>41</v>
      </c>
    </row>
    <row r="315" spans="1:1" x14ac:dyDescent="0.2">
      <c r="A315">
        <v>38</v>
      </c>
    </row>
    <row r="316" spans="1:1" x14ac:dyDescent="0.2">
      <c r="A316">
        <v>36</v>
      </c>
    </row>
    <row r="317" spans="1:1" x14ac:dyDescent="0.2">
      <c r="A317">
        <v>34</v>
      </c>
    </row>
    <row r="318" spans="1:1" x14ac:dyDescent="0.2">
      <c r="A318">
        <v>33</v>
      </c>
    </row>
    <row r="319" spans="1:1" x14ac:dyDescent="0.2">
      <c r="A319">
        <v>31</v>
      </c>
    </row>
    <row r="320" spans="1:1" x14ac:dyDescent="0.2">
      <c r="A320">
        <v>28</v>
      </c>
    </row>
    <row r="321" spans="1:1" x14ac:dyDescent="0.2">
      <c r="A321">
        <v>25</v>
      </c>
    </row>
    <row r="322" spans="1:1" x14ac:dyDescent="0.2">
      <c r="A322">
        <v>24</v>
      </c>
    </row>
    <row r="323" spans="1:1" x14ac:dyDescent="0.2">
      <c r="A323">
        <v>22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</sheetData>
  <sortState xmlns:xlrd2="http://schemas.microsoft.com/office/spreadsheetml/2017/richdata2" ref="A1:A362">
    <sortCondition descending="1" ref="A1:A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Recall 2-step tree</vt:lpstr>
      <vt:lpstr>Rate Tree</vt:lpstr>
      <vt:lpstr>Call on Bond</vt:lpstr>
      <vt:lpstr>Random rates</vt:lpstr>
      <vt:lpstr>Forward rate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Karnik</dc:creator>
  <cp:lastModifiedBy>Mohanty, Suvrasoumya</cp:lastModifiedBy>
  <dcterms:created xsi:type="dcterms:W3CDTF">2016-09-15T14:02:00Z</dcterms:created>
  <dcterms:modified xsi:type="dcterms:W3CDTF">2021-05-06T17:04:04Z</dcterms:modified>
</cp:coreProperties>
</file>