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gtvault-my.sharepoint.com/personal/skarnik33_gatech_edu/Documents/Georgia Tech/Derivative Securities/Spring 2021/Lecture 1/"/>
    </mc:Choice>
  </mc:AlternateContent>
  <xr:revisionPtr revIDLastSave="100" documentId="8_{64BC4E88-B229-4CF1-8DE7-63A2623E7DC1}" xr6:coauthVersionLast="45" xr6:coauthVersionMax="46" xr10:uidLastSave="{6BED64CF-80D5-4BA8-9AA9-631214ED5B3B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Sheet1!$B$5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Sheet1!$E$2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3</definedName>
    <definedName name="solver_val" localSheetId="0" hidden="1">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6" i="1" l="1"/>
  <c r="P2" i="1"/>
  <c r="P7" i="1"/>
  <c r="P5" i="1"/>
  <c r="P4" i="1"/>
  <c r="P3" i="1"/>
  <c r="H2" i="1"/>
  <c r="B8" i="1"/>
  <c r="B12" i="1" s="1"/>
  <c r="P8" i="1" l="1"/>
  <c r="P10" i="1" s="1"/>
  <c r="P14" i="1" s="1"/>
  <c r="B22" i="1"/>
  <c r="B20" i="1"/>
  <c r="B9" i="1"/>
  <c r="B11" i="1" s="1"/>
  <c r="B10" i="1"/>
  <c r="P9" i="1" l="1"/>
  <c r="P11" i="1" s="1"/>
  <c r="P15" i="1" s="1"/>
  <c r="P16" i="1" s="1"/>
  <c r="B14" i="1"/>
  <c r="B19" i="1"/>
  <c r="B23" i="1"/>
  <c r="B15" i="1"/>
  <c r="E2" i="1" l="1"/>
  <c r="E3" i="1" s="1"/>
  <c r="B21" i="1" l="1"/>
</calcChain>
</file>

<file path=xl/sharedStrings.xml><?xml version="1.0" encoding="utf-8"?>
<sst xmlns="http://schemas.openxmlformats.org/spreadsheetml/2006/main" count="39" uniqueCount="24">
  <si>
    <t>Black Scholes</t>
  </si>
  <si>
    <t>Risk free</t>
  </si>
  <si>
    <t>Stock</t>
  </si>
  <si>
    <t>volatility</t>
  </si>
  <si>
    <t>term</t>
  </si>
  <si>
    <t>d1</t>
  </si>
  <si>
    <t>d2</t>
  </si>
  <si>
    <t>Dividend</t>
  </si>
  <si>
    <t>Strike</t>
  </si>
  <si>
    <t>N(d1)</t>
  </si>
  <si>
    <t>N(d2)</t>
  </si>
  <si>
    <t>First Term</t>
  </si>
  <si>
    <t>Second Term</t>
  </si>
  <si>
    <t>Call Price</t>
  </si>
  <si>
    <t>Put call Parity</t>
  </si>
  <si>
    <t>c - p =</t>
  </si>
  <si>
    <t>Put Price</t>
  </si>
  <si>
    <t>gamma</t>
  </si>
  <si>
    <t>Theta</t>
  </si>
  <si>
    <t>Delta</t>
  </si>
  <si>
    <t>N'(d1)</t>
  </si>
  <si>
    <t>Vega</t>
  </si>
  <si>
    <t>Rho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</si>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</sst>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_(* #,##0.0000_);_(* \(#,##0.0000\);_(* &quot;-&quot;??_);_(@_)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164" fontId="0" fillId="0" borderId="0" xfId="0" applyNumberFormat="1"/>
    <xf numFmtId="10" fontId="2" fillId="0" borderId="0" xfId="2" applyNumberFormat="1" applyFont="1"/>
    <xf numFmtId="164" fontId="2" fillId="0" borderId="0" xfId="0" applyNumberFormat="1" applyFont="1"/>
    <xf numFmtId="0" fontId="0" fillId="0" borderId="0" xfId="0" applyFont="1"/>
    <xf numFmtId="165" fontId="1" fillId="0" borderId="0" xfId="1" applyNumberFormat="1" applyFont="1"/>
    <xf numFmtId="164" fontId="0" fillId="0" borderId="0" xfId="0" applyNumberFormat="1" applyFont="1"/>
    <xf numFmtId="166" fontId="0" fillId="0" borderId="0" xfId="0" applyNumberFormat="1" applyFont="1"/>
    <xf numFmtId="166" fontId="0" fillId="0" borderId="0" xfId="0" applyNumberFormat="1"/>
    <xf numFmtId="165" fontId="1" fillId="0" borderId="0" xfId="1" applyNumberFormat="1" applyFont="1"/>
    <xf numFmtId="2" fontId="0" fillId="0" borderId="0" xfId="0" applyNumberFormat="1" applyFont="1"/>
    <xf numFmtId="2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"/>
  <sheetViews>
    <sheetView tabSelected="1" zoomScale="170" zoomScaleNormal="170" workbookViewId="0">
      <selection activeCell="E2" sqref="E2"/>
    </sheetView>
  </sheetViews>
  <sheetFormatPr defaultRowHeight="14.5" x14ac:dyDescent="0.35"/>
  <cols>
    <col min="1" max="1" width="16.08984375" customWidth="1"/>
    <col min="2" max="2" width="14.54296875" customWidth="1"/>
  </cols>
  <sheetData>
    <row r="1" spans="1:16" x14ac:dyDescent="0.35">
      <c r="A1" s="1" t="s">
        <v>0</v>
      </c>
      <c r="G1" s="1" t="s">
        <v>14</v>
      </c>
      <c r="O1" s="1" t="s">
        <v>0</v>
      </c>
    </row>
    <row r="2" spans="1:16" x14ac:dyDescent="0.35">
      <c r="A2" s="1" t="s">
        <v>2</v>
      </c>
      <c r="B2">
        <v>100</v>
      </c>
      <c r="D2" s="1" t="s">
        <v>13</v>
      </c>
      <c r="E2" s="11">
        <f>B14-B15</f>
        <v>60</v>
      </c>
      <c r="G2" t="s">
        <v>15</v>
      </c>
      <c r="H2">
        <f>B2*EXP(-B7*B6)-B3*EXP(-B4*B6)</f>
        <v>60</v>
      </c>
      <c r="O2" s="1" t="s">
        <v>2</v>
      </c>
      <c r="P2">
        <f>B2</f>
        <v>100</v>
      </c>
    </row>
    <row r="3" spans="1:16" x14ac:dyDescent="0.35">
      <c r="A3" s="1" t="s">
        <v>8</v>
      </c>
      <c r="B3">
        <v>40</v>
      </c>
      <c r="D3" s="1" t="s">
        <v>16</v>
      </c>
      <c r="E3" s="7">
        <f>E2-H2</f>
        <v>0</v>
      </c>
      <c r="O3" s="1" t="s">
        <v>8</v>
      </c>
      <c r="P3">
        <f>B3</f>
        <v>40</v>
      </c>
    </row>
    <row r="4" spans="1:16" x14ac:dyDescent="0.35">
      <c r="A4" s="1" t="s">
        <v>1</v>
      </c>
      <c r="B4">
        <v>0</v>
      </c>
      <c r="O4" s="1" t="s">
        <v>1</v>
      </c>
      <c r="P4">
        <f>B4</f>
        <v>0</v>
      </c>
    </row>
    <row r="5" spans="1:16" x14ac:dyDescent="0.35">
      <c r="A5" s="1" t="s">
        <v>3</v>
      </c>
      <c r="B5">
        <v>0.1</v>
      </c>
      <c r="E5" s="12"/>
      <c r="O5" s="1" t="s">
        <v>3</v>
      </c>
      <c r="P5">
        <f>B5</f>
        <v>0.1</v>
      </c>
    </row>
    <row r="6" spans="1:16" x14ac:dyDescent="0.35">
      <c r="A6" s="1" t="s">
        <v>4</v>
      </c>
      <c r="B6">
        <v>0.5</v>
      </c>
      <c r="C6" t="s">
        <v>23</v>
      </c>
      <c r="O6" s="1" t="s">
        <v>4</v>
      </c>
      <c r="P6">
        <f>B6-0.1</f>
        <v>0.4</v>
      </c>
    </row>
    <row r="7" spans="1:16" x14ac:dyDescent="0.35">
      <c r="A7" s="1" t="s">
        <v>7</v>
      </c>
      <c r="B7">
        <v>0</v>
      </c>
      <c r="O7" s="1" t="s">
        <v>7</v>
      </c>
      <c r="P7">
        <f>B7</f>
        <v>0</v>
      </c>
    </row>
    <row r="8" spans="1:16" x14ac:dyDescent="0.35">
      <c r="A8" s="1" t="s">
        <v>5</v>
      </c>
      <c r="B8" s="9">
        <f>(LN(B2/B3)+(B4-B7+B5^2/2)*B6)/(B5*SQRT(B6))</f>
        <v>12.993663139991318</v>
      </c>
      <c r="O8" s="1" t="s">
        <v>5</v>
      </c>
      <c r="P8">
        <f>(LN(P2/P3)+(P4-P7+P5^2/2)*P6)/(P5*SQRT(P6))</f>
        <v>14.519451334726556</v>
      </c>
    </row>
    <row r="9" spans="1:16" x14ac:dyDescent="0.35">
      <c r="A9" s="1" t="s">
        <v>6</v>
      </c>
      <c r="B9" s="8">
        <f>B8-B5*SQRT(B6)</f>
        <v>12.922952461872663</v>
      </c>
      <c r="O9" s="1" t="s">
        <v>6</v>
      </c>
      <c r="P9">
        <f>P8-P5*SQRT(P6)</f>
        <v>14.456205781523188</v>
      </c>
    </row>
    <row r="10" spans="1:16" x14ac:dyDescent="0.35">
      <c r="A10" s="1" t="s">
        <v>9</v>
      </c>
      <c r="B10" s="5">
        <f>NORMSDIST(B8)</f>
        <v>1</v>
      </c>
      <c r="O10" s="1" t="s">
        <v>9</v>
      </c>
      <c r="P10">
        <f>NORMSDIST(P8)</f>
        <v>1</v>
      </c>
    </row>
    <row r="11" spans="1:16" x14ac:dyDescent="0.35">
      <c r="A11" s="1" t="s">
        <v>10</v>
      </c>
      <c r="B11" s="3">
        <f>NORMSDIST(B9)</f>
        <v>1</v>
      </c>
      <c r="O11" s="1" t="s">
        <v>10</v>
      </c>
      <c r="P11" s="3">
        <f>NORMSDIST(P9)</f>
        <v>1</v>
      </c>
    </row>
    <row r="12" spans="1:16" x14ac:dyDescent="0.35">
      <c r="A12" s="1" t="s">
        <v>20</v>
      </c>
      <c r="B12" s="6">
        <f>(EXP(-(B8^2)/2))/(SQRT(2*3.1428))</f>
        <v>8.6838239991038622E-38</v>
      </c>
      <c r="O12" s="1"/>
      <c r="P12" s="3"/>
    </row>
    <row r="13" spans="1:16" x14ac:dyDescent="0.35">
      <c r="A13" s="1"/>
      <c r="B13" s="5"/>
      <c r="O13" s="1"/>
    </row>
    <row r="14" spans="1:16" x14ac:dyDescent="0.35">
      <c r="A14" s="1" t="s">
        <v>11</v>
      </c>
      <c r="B14" s="5">
        <f>B2*B10*EXP(-B7*B6)</f>
        <v>100</v>
      </c>
      <c r="O14" s="1" t="s">
        <v>11</v>
      </c>
      <c r="P14">
        <f>P2*P10*EXP(-P7*P6)</f>
        <v>100</v>
      </c>
    </row>
    <row r="15" spans="1:16" x14ac:dyDescent="0.35">
      <c r="A15" s="1" t="s">
        <v>12</v>
      </c>
      <c r="B15" s="8">
        <f>B3*EXP(-B4*B6)*B11</f>
        <v>40</v>
      </c>
      <c r="O15" s="1" t="s">
        <v>12</v>
      </c>
      <c r="P15">
        <f>P3*EXP(-P4*P6)*P11</f>
        <v>40</v>
      </c>
    </row>
    <row r="16" spans="1:16" x14ac:dyDescent="0.35">
      <c r="F16" s="2"/>
      <c r="O16" s="1" t="s">
        <v>13</v>
      </c>
      <c r="P16" s="4">
        <f>P14-P15</f>
        <v>60</v>
      </c>
    </row>
    <row r="17" spans="1:15" x14ac:dyDescent="0.35">
      <c r="O17" s="1" t="s">
        <v>16</v>
      </c>
    </row>
    <row r="18" spans="1:15" x14ac:dyDescent="0.35">
      <c r="B18" s="5"/>
    </row>
    <row r="19" spans="1:15" x14ac:dyDescent="0.35">
      <c r="A19" s="1" t="s">
        <v>19</v>
      </c>
      <c r="B19" s="10">
        <f>(EXP(-B7*B6))*B10</f>
        <v>1</v>
      </c>
    </row>
    <row r="20" spans="1:15" x14ac:dyDescent="0.35">
      <c r="A20" s="1" t="s">
        <v>17</v>
      </c>
      <c r="B20" s="10">
        <f>(B12*EXP(-B7*B6))/(B2*B5*SQRT(B6))</f>
        <v>1.228078167279365E-38</v>
      </c>
    </row>
    <row r="21" spans="1:15" x14ac:dyDescent="0.35">
      <c r="A21" s="1" t="s">
        <v>18</v>
      </c>
      <c r="B21" s="10">
        <f>(P16-E2)/0.1</f>
        <v>0</v>
      </c>
    </row>
    <row r="22" spans="1:15" x14ac:dyDescent="0.35">
      <c r="A22" s="1" t="s">
        <v>21</v>
      </c>
      <c r="B22" s="10">
        <f>B2*SQRT(B6)*B12*EXP(-B7*B6)</f>
        <v>6.1403908363968254E-36</v>
      </c>
    </row>
    <row r="23" spans="1:15" x14ac:dyDescent="0.35">
      <c r="A23" s="1" t="s">
        <v>22</v>
      </c>
      <c r="B23" s="10">
        <f>B3*B6*(EXP(-B4*B6))*B11</f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skarnik</dc:creator>
  <cp:lastModifiedBy>Karnik, Satyajit</cp:lastModifiedBy>
  <dcterms:created xsi:type="dcterms:W3CDTF">2008-02-19T18:27:14Z</dcterms:created>
  <dcterms:modified xsi:type="dcterms:W3CDTF">2021-01-21T01:17:01Z</dcterms:modified>
</cp:coreProperties>
</file>