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skarnik33_gatech_edu/Documents/Georgia Tech/Derivative Securities/Spring 2021/Lecture 13/"/>
    </mc:Choice>
  </mc:AlternateContent>
  <xr:revisionPtr revIDLastSave="62" documentId="8_{2CCA6AB5-A04D-4E88-9E32-13289D0B1EA7}" xr6:coauthVersionLast="46" xr6:coauthVersionMax="46" xr10:uidLastSave="{4CEAC7D2-0C84-47F6-9DA7-DF9110C3A8B5}"/>
  <bookViews>
    <workbookView xWindow="-110" yWindow="-110" windowWidth="19420" windowHeight="10420" activeTab="3" xr2:uid="{00000000-000D-0000-FFFF-FFFF00000000}"/>
  </bookViews>
  <sheets>
    <sheet name="Recall 2-step tree" sheetId="7" r:id="rId1"/>
    <sheet name="Rate Tree" sheetId="5" r:id="rId2"/>
    <sheet name="Random rates" sheetId="4" r:id="rId3"/>
    <sheet name="Forward rate" sheetId="6" r:id="rId4"/>
  </sheets>
  <definedNames>
    <definedName name="bond_compute_handler">[0]!bond_compute_handler</definedName>
    <definedName name="Bond_Display_Tree">[0]!Bond_Display_Tree</definedName>
    <definedName name="bond_graph_handler">[0]!bond_graph_handler</definedName>
    <definedName name="bond_graph_input_formatter">[0]!bond_graph_input_formatter</definedName>
    <definedName name="Bond_Option_Select">[0]!Bond_Option_Select</definedName>
    <definedName name="Cap_or_Swap_Option_Select">[0]!Cap_or_Swap_Option_Select</definedName>
    <definedName name="Cap_or_Swap_Select">[0]!Cap_or_Swap_Select</definedName>
    <definedName name="Equity_compute_handler">[0]!Equity_compute_handler</definedName>
    <definedName name="Equity_Display_Tree">[0]!Equity_Display_Tree</definedName>
    <definedName name="Equity_graph_handler">[0]!Equity_graph_handler</definedName>
    <definedName name="Equity_graph_input_formatter">[0]!Equity_graph_input_formatter</definedName>
    <definedName name="Equity_Option_Select">[0]!Equity_Option_Select</definedName>
    <definedName name="Equity_Underlying_Select">[0]!Equity_Underlying_Select</definedName>
    <definedName name="swap_compute_handler">[0]!swap_compute_handler</definedName>
    <definedName name="swap_graph_handler">[0]!swap_graph_handler</definedName>
    <definedName name="swap_graph_input_formatter">[0]!swap_graph_input_formatter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4" i="5"/>
  <c r="A13" i="5"/>
  <c r="S14" i="4"/>
  <c r="E15" i="4"/>
  <c r="F16" i="4"/>
  <c r="F14" i="4"/>
  <c r="C8" i="4"/>
  <c r="B6" i="4"/>
  <c r="B7" i="4" s="1"/>
  <c r="E15" i="7"/>
  <c r="F16" i="7"/>
  <c r="F14" i="7"/>
  <c r="A25" i="7"/>
  <c r="A15" i="7"/>
  <c r="B6" i="7"/>
  <c r="B7" i="7" s="1"/>
  <c r="A25" i="5"/>
  <c r="A25" i="6"/>
  <c r="M15" i="6"/>
  <c r="A15" i="6"/>
  <c r="N6" i="6"/>
  <c r="N7" i="6" s="1"/>
  <c r="B6" i="6"/>
  <c r="B7" i="6" s="1"/>
  <c r="B19" i="5"/>
  <c r="B17" i="5"/>
  <c r="A18" i="5" s="1"/>
  <c r="A23" i="5" s="1"/>
  <c r="C4" i="6" s="1"/>
  <c r="N15" i="4"/>
  <c r="O6" i="4"/>
  <c r="P6" i="4" s="1"/>
  <c r="A25" i="4"/>
  <c r="A15" i="4"/>
  <c r="B14" i="6" l="1"/>
  <c r="C13" i="6" s="1"/>
  <c r="K13" i="6" s="1"/>
  <c r="C7" i="4"/>
  <c r="B8" i="4"/>
  <c r="C6" i="4"/>
  <c r="O14" i="4"/>
  <c r="P15" i="4" s="1"/>
  <c r="T15" i="4" s="1"/>
  <c r="B14" i="7"/>
  <c r="C13" i="7" s="1"/>
  <c r="B24" i="7"/>
  <c r="B26" i="7"/>
  <c r="B8" i="7"/>
  <c r="C25" i="7"/>
  <c r="C23" i="7"/>
  <c r="B16" i="7"/>
  <c r="O16" i="4"/>
  <c r="P17" i="4" s="1"/>
  <c r="T17" i="4" s="1"/>
  <c r="C6" i="6"/>
  <c r="N14" i="6"/>
  <c r="O13" i="6" s="1"/>
  <c r="S13" i="6" s="1"/>
  <c r="O7" i="4"/>
  <c r="O8" i="4" s="1"/>
  <c r="O9" i="4" s="1"/>
  <c r="N16" i="6"/>
  <c r="O17" i="6" s="1"/>
  <c r="S17" i="6" s="1"/>
  <c r="O7" i="6"/>
  <c r="N8" i="6"/>
  <c r="N9" i="6" s="1"/>
  <c r="B16" i="6"/>
  <c r="B8" i="6"/>
  <c r="C7" i="6"/>
  <c r="C8" i="6" s="1"/>
  <c r="B26" i="6"/>
  <c r="G13" i="6"/>
  <c r="O15" i="6"/>
  <c r="S15" i="6" s="1"/>
  <c r="B24" i="6"/>
  <c r="O6" i="6"/>
  <c r="P13" i="4"/>
  <c r="T13" i="4" s="1"/>
  <c r="B24" i="4"/>
  <c r="C25" i="4" s="1"/>
  <c r="B26" i="4"/>
  <c r="B16" i="4"/>
  <c r="C17" i="4" s="1"/>
  <c r="B14" i="4"/>
  <c r="C13" i="4" s="1"/>
  <c r="C15" i="6" l="1"/>
  <c r="K15" i="6" s="1"/>
  <c r="C9" i="4"/>
  <c r="C23" i="4"/>
  <c r="G23" i="4" s="1"/>
  <c r="C15" i="7"/>
  <c r="G15" i="7" s="1"/>
  <c r="K23" i="7"/>
  <c r="G23" i="7"/>
  <c r="F24" i="7" s="1"/>
  <c r="C27" i="7"/>
  <c r="K13" i="7"/>
  <c r="G13" i="7"/>
  <c r="C17" i="7"/>
  <c r="K25" i="7"/>
  <c r="G25" i="7"/>
  <c r="B9" i="7"/>
  <c r="P7" i="4"/>
  <c r="B9" i="6"/>
  <c r="R16" i="6" s="1"/>
  <c r="C27" i="6"/>
  <c r="C17" i="6"/>
  <c r="C23" i="6"/>
  <c r="C25" i="6"/>
  <c r="C9" i="6"/>
  <c r="O8" i="6"/>
  <c r="K23" i="4"/>
  <c r="K25" i="4"/>
  <c r="G25" i="4"/>
  <c r="C15" i="4"/>
  <c r="B9" i="4"/>
  <c r="S16" i="4" s="1"/>
  <c r="C27" i="4"/>
  <c r="G15" i="6" l="1"/>
  <c r="F14" i="6" s="1"/>
  <c r="J14" i="6" s="1"/>
  <c r="K15" i="7"/>
  <c r="J14" i="7"/>
  <c r="J24" i="7"/>
  <c r="G27" i="7"/>
  <c r="F26" i="7" s="1"/>
  <c r="J26" i="7" s="1"/>
  <c r="K27" i="7"/>
  <c r="K17" i="7"/>
  <c r="G17" i="7"/>
  <c r="P8" i="4"/>
  <c r="F24" i="4"/>
  <c r="J24" i="4" s="1"/>
  <c r="K17" i="6"/>
  <c r="G17" i="6"/>
  <c r="G23" i="6"/>
  <c r="K23" i="6"/>
  <c r="K27" i="6"/>
  <c r="G27" i="6"/>
  <c r="O9" i="6"/>
  <c r="R14" i="6"/>
  <c r="Q15" i="6" s="1"/>
  <c r="G25" i="6"/>
  <c r="K25" i="6"/>
  <c r="K17" i="4"/>
  <c r="G17" i="4"/>
  <c r="K27" i="4"/>
  <c r="G27" i="4"/>
  <c r="F26" i="4" s="1"/>
  <c r="G15" i="4"/>
  <c r="K15" i="4"/>
  <c r="G13" i="4"/>
  <c r="K13" i="4"/>
  <c r="F16" i="6" l="1"/>
  <c r="J16" i="6" s="1"/>
  <c r="I15" i="6" s="1"/>
  <c r="J16" i="7"/>
  <c r="I15" i="7" s="1"/>
  <c r="I25" i="7"/>
  <c r="E25" i="7"/>
  <c r="P9" i="4"/>
  <c r="R15" i="4" s="1"/>
  <c r="F26" i="6"/>
  <c r="J26" i="6" s="1"/>
  <c r="F24" i="6"/>
  <c r="J26" i="4"/>
  <c r="I25" i="4" s="1"/>
  <c r="E25" i="4"/>
  <c r="J16" i="4"/>
  <c r="J14" i="4"/>
  <c r="E15" i="6" l="1"/>
  <c r="I15" i="4"/>
  <c r="E25" i="6"/>
  <c r="J24" i="6"/>
  <c r="I25" i="6" s="1"/>
  <c r="G7" i="4"/>
</calcChain>
</file>

<file path=xl/sharedStrings.xml><?xml version="1.0" encoding="utf-8"?>
<sst xmlns="http://schemas.openxmlformats.org/spreadsheetml/2006/main" count="89" uniqueCount="26">
  <si>
    <t>s</t>
  </si>
  <si>
    <t>T</t>
  </si>
  <si>
    <t>sigma</t>
  </si>
  <si>
    <t>time step</t>
  </si>
  <si>
    <t>r</t>
  </si>
  <si>
    <t>K</t>
  </si>
  <si>
    <t>dividend</t>
  </si>
  <si>
    <t>u</t>
  </si>
  <si>
    <t>d</t>
  </si>
  <si>
    <t>up prob</t>
  </si>
  <si>
    <t>down prob</t>
  </si>
  <si>
    <t>Stock</t>
  </si>
  <si>
    <t>European Call</t>
  </si>
  <si>
    <t>American Call</t>
  </si>
  <si>
    <t>European Put</t>
  </si>
  <si>
    <t>American Put</t>
  </si>
  <si>
    <t>Ans</t>
  </si>
  <si>
    <t>1 yr bond</t>
  </si>
  <si>
    <t>2 yr bond</t>
  </si>
  <si>
    <t>2 year rate</t>
  </si>
  <si>
    <t>Forward rate</t>
  </si>
  <si>
    <t>Time</t>
  </si>
  <si>
    <t>Tree for the 1-year rate</t>
  </si>
  <si>
    <t>prob</t>
  </si>
  <si>
    <t>year</t>
  </si>
  <si>
    <t>Yield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</si>
</sst>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1" applyFont="1"/>
    <xf numFmtId="0" fontId="1" fillId="0" borderId="0" xfId="1"/>
    <xf numFmtId="0" fontId="2" fillId="0" borderId="0" xfId="1" applyFont="1"/>
    <xf numFmtId="0" fontId="3" fillId="2" borderId="0" xfId="1" applyFont="1" applyFill="1"/>
    <xf numFmtId="0" fontId="3" fillId="0" borderId="0" xfId="1" applyFont="1"/>
    <xf numFmtId="165" fontId="2" fillId="0" borderId="0" xfId="1" applyNumberFormat="1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E856-246D-40C1-937C-24383A473AB0}">
  <dimension ref="A1:S29"/>
  <sheetViews>
    <sheetView zoomScale="115" zoomScaleNormal="115" workbookViewId="0">
      <selection activeCell="B4" sqref="B4"/>
    </sheetView>
  </sheetViews>
  <sheetFormatPr defaultRowHeight="14.5" x14ac:dyDescent="0.35"/>
  <sheetData>
    <row r="1" spans="1:19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9" x14ac:dyDescent="0.35">
      <c r="A2" s="3" t="s">
        <v>0</v>
      </c>
      <c r="B2" s="3">
        <v>100</v>
      </c>
      <c r="E2" s="3" t="s">
        <v>1</v>
      </c>
      <c r="F2" s="3">
        <v>2</v>
      </c>
      <c r="G2" s="3"/>
      <c r="H2" s="3"/>
      <c r="I2" s="3"/>
      <c r="J2" s="3"/>
      <c r="K2" s="3"/>
      <c r="M2" s="3"/>
      <c r="N2" s="3"/>
      <c r="Q2" s="3"/>
      <c r="R2" s="3"/>
      <c r="S2" s="3"/>
    </row>
    <row r="3" spans="1:19" x14ac:dyDescent="0.35">
      <c r="A3" s="3" t="s">
        <v>2</v>
      </c>
      <c r="B3" s="3">
        <v>0.4</v>
      </c>
      <c r="E3" s="3" t="s">
        <v>3</v>
      </c>
      <c r="F3" s="3">
        <v>1</v>
      </c>
      <c r="G3" s="3"/>
      <c r="H3" s="3"/>
      <c r="I3" s="3"/>
      <c r="J3" s="3"/>
      <c r="K3" s="3"/>
      <c r="M3" s="3"/>
      <c r="N3" s="3"/>
      <c r="Q3" s="3"/>
      <c r="R3" s="3"/>
      <c r="S3" s="3"/>
    </row>
    <row r="4" spans="1:19" x14ac:dyDescent="0.35">
      <c r="A4" s="3" t="s">
        <v>4</v>
      </c>
      <c r="B4" s="3">
        <v>0.05</v>
      </c>
      <c r="E4" s="3" t="s">
        <v>5</v>
      </c>
      <c r="F4" s="3">
        <v>100</v>
      </c>
      <c r="G4" s="3"/>
      <c r="H4" s="3"/>
      <c r="I4" s="3"/>
      <c r="J4" s="3"/>
      <c r="K4" s="3"/>
      <c r="M4" s="3"/>
      <c r="N4" s="3"/>
      <c r="Q4" s="3"/>
      <c r="R4" s="3"/>
      <c r="S4" s="3"/>
    </row>
    <row r="5" spans="1:19" x14ac:dyDescent="0.35">
      <c r="A5" s="3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M5" s="3"/>
      <c r="N5" s="3"/>
      <c r="O5" s="3"/>
      <c r="P5" s="3"/>
      <c r="Q5" s="3"/>
      <c r="R5" s="3"/>
      <c r="S5" s="3"/>
    </row>
    <row r="6" spans="1:19" x14ac:dyDescent="0.35">
      <c r="A6" s="3" t="s">
        <v>7</v>
      </c>
      <c r="B6" s="3">
        <f>EXP(B3*SQRT(F3))</f>
        <v>1.4918246976412703</v>
      </c>
      <c r="C6" s="3"/>
      <c r="D6" s="3"/>
      <c r="E6" s="3"/>
      <c r="F6" s="3"/>
      <c r="G6" s="3"/>
      <c r="H6" s="3"/>
      <c r="I6" s="3"/>
      <c r="J6" s="3"/>
      <c r="K6" s="3"/>
      <c r="M6" s="3"/>
      <c r="N6" s="3"/>
      <c r="O6" s="3"/>
      <c r="P6" s="3"/>
      <c r="Q6" s="3"/>
      <c r="R6" s="3"/>
      <c r="S6" s="3"/>
    </row>
    <row r="7" spans="1:19" x14ac:dyDescent="0.35">
      <c r="A7" s="3" t="s">
        <v>8</v>
      </c>
      <c r="B7" s="3">
        <f>1/B6</f>
        <v>0.67032004603563933</v>
      </c>
      <c r="C7" s="3"/>
      <c r="D7" s="3"/>
      <c r="E7" s="3"/>
      <c r="F7" s="3" t="s">
        <v>16</v>
      </c>
      <c r="G7" s="3"/>
      <c r="H7" s="3"/>
      <c r="I7" s="3"/>
      <c r="J7" s="3"/>
      <c r="K7" s="3"/>
      <c r="M7" s="3"/>
      <c r="N7" s="3"/>
      <c r="O7" s="3"/>
      <c r="P7" s="3"/>
      <c r="Q7" s="3"/>
      <c r="R7" s="3"/>
      <c r="S7" s="3"/>
    </row>
    <row r="8" spans="1:19" x14ac:dyDescent="0.35">
      <c r="A8" s="3" t="s">
        <v>9</v>
      </c>
      <c r="B8" s="3">
        <f>(EXP((B4-B5)*F3)-B7)/(B6-B7)</f>
        <v>0.46372354629497942</v>
      </c>
      <c r="C8" s="3"/>
      <c r="D8" s="3"/>
      <c r="E8" s="3"/>
      <c r="F8" s="3"/>
      <c r="G8" s="3"/>
      <c r="H8" s="3"/>
      <c r="I8" s="3"/>
      <c r="J8" s="3"/>
      <c r="K8" s="3"/>
      <c r="M8" s="3"/>
      <c r="N8" s="3"/>
      <c r="O8" s="3"/>
      <c r="P8" s="3"/>
      <c r="Q8" s="3"/>
      <c r="R8" s="3"/>
      <c r="S8" s="3"/>
    </row>
    <row r="9" spans="1:19" x14ac:dyDescent="0.35">
      <c r="A9" s="3" t="s">
        <v>10</v>
      </c>
      <c r="B9" s="3">
        <f>1-B8</f>
        <v>0.53627645370502064</v>
      </c>
      <c r="C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Q9" s="3"/>
      <c r="R9" s="3"/>
      <c r="S9" s="3"/>
    </row>
    <row r="10" spans="1:1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</row>
    <row r="11" spans="1:1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</row>
    <row r="12" spans="1:19" x14ac:dyDescent="0.35">
      <c r="A12" s="4" t="s">
        <v>11</v>
      </c>
      <c r="B12" s="4"/>
      <c r="C12" s="4"/>
      <c r="D12" s="4"/>
      <c r="E12" s="4" t="s">
        <v>12</v>
      </c>
      <c r="F12" s="4"/>
      <c r="G12" s="4"/>
      <c r="H12" s="4"/>
      <c r="I12" s="4" t="s">
        <v>13</v>
      </c>
      <c r="J12" s="4"/>
      <c r="K12" s="5"/>
      <c r="M12" s="4"/>
      <c r="N12" s="4"/>
      <c r="O12" s="4"/>
      <c r="P12" s="4"/>
      <c r="Q12" s="4"/>
      <c r="R12" s="4"/>
      <c r="S12" s="4"/>
    </row>
    <row r="13" spans="1:19" x14ac:dyDescent="0.35">
      <c r="A13" s="3"/>
      <c r="B13" s="3"/>
      <c r="C13" s="3">
        <f>B14*$B$6</f>
        <v>222.55409284924676</v>
      </c>
      <c r="D13" s="3"/>
      <c r="E13" s="3"/>
      <c r="F13" s="3"/>
      <c r="G13" s="3">
        <f>MAX(C13-$F$4,0)</f>
        <v>122.55409284924676</v>
      </c>
      <c r="H13" s="3"/>
      <c r="I13" s="3"/>
      <c r="J13" s="3"/>
      <c r="K13" s="3">
        <f>MAX(C13-$F$4,0)</f>
        <v>122.55409284924676</v>
      </c>
      <c r="M13" s="3"/>
      <c r="N13" s="3"/>
      <c r="O13" s="3"/>
      <c r="P13" s="3"/>
      <c r="Q13" s="3"/>
      <c r="R13" s="3"/>
      <c r="S13" s="3"/>
    </row>
    <row r="14" spans="1:19" x14ac:dyDescent="0.35">
      <c r="A14" s="3"/>
      <c r="B14" s="3">
        <f>A15*$B$6</f>
        <v>149.18246976412703</v>
      </c>
      <c r="C14" s="3"/>
      <c r="D14" s="3"/>
      <c r="E14" s="3"/>
      <c r="F14" s="3">
        <f>(G13*$B$8+G15*$B$9)*EXP(-$B$4*$F$3)</f>
        <v>54.059527314055629</v>
      </c>
      <c r="G14" s="3"/>
      <c r="H14" s="3"/>
      <c r="I14" s="3"/>
      <c r="J14" s="3">
        <f>MAX(F14,B14-$F$4)</f>
        <v>54.059527314055629</v>
      </c>
      <c r="K14" s="3"/>
      <c r="M14" s="3"/>
      <c r="N14" s="3"/>
      <c r="O14" s="3"/>
      <c r="P14" s="3"/>
      <c r="Q14" s="3"/>
      <c r="R14" s="3"/>
      <c r="S14" s="3"/>
    </row>
    <row r="15" spans="1:19" x14ac:dyDescent="0.35">
      <c r="A15" s="3">
        <f>B2</f>
        <v>100</v>
      </c>
      <c r="B15" s="3"/>
      <c r="C15" s="3">
        <f>B14*$B$7</f>
        <v>100</v>
      </c>
      <c r="D15" s="3"/>
      <c r="E15" s="3">
        <f>(F14*$B$8+F16*$B$9)*EXP(-$B$4*$F$3)</f>
        <v>23.846061975376035</v>
      </c>
      <c r="F15" s="3"/>
      <c r="G15" s="3">
        <f>MAX(C15-$F$4,0)</f>
        <v>0</v>
      </c>
      <c r="H15" s="3"/>
      <c r="I15" s="3">
        <f>MAX(($B$8*J14+$B$9*J16)*EXP(-$B$4*$F$3),A15-$F$4)</f>
        <v>23.846061975376035</v>
      </c>
      <c r="J15" s="3"/>
      <c r="K15" s="3">
        <f>MAX(C15-$F$4,0)</f>
        <v>0</v>
      </c>
      <c r="M15" s="3"/>
      <c r="N15" s="3"/>
      <c r="O15" s="3"/>
      <c r="P15" s="3"/>
      <c r="Q15" s="3"/>
      <c r="R15" s="3"/>
      <c r="S15" s="3"/>
    </row>
    <row r="16" spans="1:19" x14ac:dyDescent="0.35">
      <c r="A16" s="3"/>
      <c r="B16" s="3">
        <f>A15*$B$7</f>
        <v>67.032004603563934</v>
      </c>
      <c r="C16" s="3"/>
      <c r="D16" s="3"/>
      <c r="E16" s="3"/>
      <c r="F16" s="3">
        <f>(G15*$B$8+G17*$B$9)*EXP(-$B$4*$F$3)</f>
        <v>0</v>
      </c>
      <c r="G16" s="3"/>
      <c r="H16" s="3"/>
      <c r="I16" s="3"/>
      <c r="J16" s="3">
        <f>MAX(F16,B16-$F$4)</f>
        <v>0</v>
      </c>
      <c r="K16" s="3"/>
      <c r="M16" s="3"/>
      <c r="N16" s="3"/>
      <c r="O16" s="3"/>
      <c r="P16" s="3"/>
      <c r="Q16" s="3"/>
      <c r="R16" s="3"/>
      <c r="S16" s="3"/>
    </row>
    <row r="17" spans="1:19" x14ac:dyDescent="0.35">
      <c r="A17" s="3"/>
      <c r="B17" s="3"/>
      <c r="C17" s="3">
        <f>B16*$B$7</f>
        <v>44.932896411722162</v>
      </c>
      <c r="D17" s="3"/>
      <c r="E17" s="3"/>
      <c r="F17" s="3"/>
      <c r="G17" s="3">
        <f>MAX(C17-$F$4,0)</f>
        <v>0</v>
      </c>
      <c r="H17" s="3"/>
      <c r="I17" s="3"/>
      <c r="J17" s="3"/>
      <c r="K17" s="3">
        <f>MAX(C17-$F$4,0)</f>
        <v>0</v>
      </c>
      <c r="M17" s="3"/>
      <c r="N17" s="3"/>
      <c r="O17" s="3"/>
      <c r="P17" s="3"/>
      <c r="Q17" s="3"/>
      <c r="R17" s="3"/>
      <c r="S17" s="3"/>
    </row>
    <row r="18" spans="1:1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Q18" s="3"/>
      <c r="R18" s="3"/>
      <c r="S18" s="3"/>
    </row>
    <row r="19" spans="1:19" x14ac:dyDescent="0.35">
      <c r="A19" s="3">
        <v>0</v>
      </c>
      <c r="B19" s="3">
        <v>1</v>
      </c>
      <c r="C19" s="3">
        <v>2</v>
      </c>
      <c r="D19" s="3"/>
      <c r="E19" s="3"/>
      <c r="F19" s="3"/>
      <c r="G19" s="3"/>
      <c r="H19" s="3"/>
      <c r="I19" s="3"/>
      <c r="J19" s="3"/>
      <c r="K19" s="3"/>
      <c r="M19" s="3"/>
      <c r="N19" s="3"/>
      <c r="O19" s="3"/>
      <c r="P19" s="3"/>
      <c r="Q19" s="3"/>
      <c r="R19" s="3"/>
      <c r="S19" s="3"/>
    </row>
    <row r="20" spans="1:1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9" x14ac:dyDescent="0.35">
      <c r="A22" s="4" t="s">
        <v>11</v>
      </c>
      <c r="B22" s="4"/>
      <c r="C22" s="4"/>
      <c r="D22" s="4"/>
      <c r="E22" s="4" t="s">
        <v>14</v>
      </c>
      <c r="F22" s="4"/>
      <c r="G22" s="4"/>
      <c r="H22" s="4"/>
      <c r="I22" s="4" t="s">
        <v>15</v>
      </c>
      <c r="J22" s="4"/>
      <c r="K22" s="5"/>
    </row>
    <row r="23" spans="1:19" x14ac:dyDescent="0.35">
      <c r="A23" s="3"/>
      <c r="B23" s="3"/>
      <c r="C23" s="3">
        <f>B24*$B$6</f>
        <v>222.55409284924676</v>
      </c>
      <c r="D23" s="3"/>
      <c r="E23" s="3"/>
      <c r="F23" s="3"/>
      <c r="G23" s="3">
        <f>MAX($F$4-C23,0)</f>
        <v>0</v>
      </c>
      <c r="H23" s="3"/>
      <c r="I23" s="3"/>
      <c r="J23" s="3"/>
      <c r="K23" s="3">
        <f>MAX($F$4-C23,0)</f>
        <v>0</v>
      </c>
    </row>
    <row r="24" spans="1:19" x14ac:dyDescent="0.35">
      <c r="A24" s="3"/>
      <c r="B24" s="3">
        <f>A25*$B$6</f>
        <v>149.18246976412703</v>
      </c>
      <c r="C24" s="3"/>
      <c r="D24" s="3"/>
      <c r="E24" s="3"/>
      <c r="F24" s="3">
        <f>($B$8*G23+$B$9*G25)*EXP(-$B$4*$F$3)</f>
        <v>0</v>
      </c>
      <c r="G24" s="3"/>
      <c r="H24" s="3"/>
      <c r="I24" s="3"/>
      <c r="J24" s="3">
        <f>MAX(F24,$F$4-B24)</f>
        <v>0</v>
      </c>
      <c r="K24" s="3"/>
    </row>
    <row r="25" spans="1:19" x14ac:dyDescent="0.35">
      <c r="A25" s="3">
        <f>B2</f>
        <v>100</v>
      </c>
      <c r="B25" s="3"/>
      <c r="C25" s="3">
        <f>B24*$B$7</f>
        <v>100</v>
      </c>
      <c r="D25" s="3"/>
      <c r="E25" s="3">
        <f>($B$8*F24+$B$9*F26)*EXP(-$B$4*$F$3)</f>
        <v>14.329803778971991</v>
      </c>
      <c r="F25" s="3"/>
      <c r="G25" s="3">
        <f>MAX($F$4-C25,0)</f>
        <v>0</v>
      </c>
      <c r="H25" s="3"/>
      <c r="I25" s="3">
        <f>MAX(($B$8*J24+$B$9*J26)*EXP(-$B$4*$F$3),$F$4-A25)</f>
        <v>16.817697849689878</v>
      </c>
      <c r="J25" s="3"/>
      <c r="K25" s="3">
        <f>MAX($F$4-C25,0)</f>
        <v>0</v>
      </c>
    </row>
    <row r="26" spans="1:19" x14ac:dyDescent="0.35">
      <c r="A26" s="3"/>
      <c r="B26" s="3">
        <f>A25*$B$7</f>
        <v>67.032004603563934</v>
      </c>
      <c r="C26" s="3"/>
      <c r="D26" s="3"/>
      <c r="E26" s="3"/>
      <c r="F26" s="3">
        <f>($B$8*G25+$B$9*G27)*EXP(-$B$4*$F$3)</f>
        <v>28.090937846507472</v>
      </c>
      <c r="G26" s="3"/>
      <c r="H26" s="3"/>
      <c r="I26" s="3"/>
      <c r="J26" s="3">
        <f>MAX(F26,$F$4-B26)</f>
        <v>32.967995396436066</v>
      </c>
      <c r="K26" s="3"/>
    </row>
    <row r="27" spans="1:19" x14ac:dyDescent="0.35">
      <c r="A27" s="3"/>
      <c r="B27" s="3"/>
      <c r="C27" s="3">
        <f>B26*$B$7</f>
        <v>44.932896411722162</v>
      </c>
      <c r="D27" s="3"/>
      <c r="E27" s="3"/>
      <c r="F27" s="3"/>
      <c r="G27" s="3">
        <f>MAX($F$4-C27,0)</f>
        <v>55.067103588277838</v>
      </c>
      <c r="H27" s="3"/>
      <c r="I27" s="3"/>
      <c r="J27" s="3"/>
      <c r="K27" s="3">
        <f>MAX($F$4-C27,0)</f>
        <v>55.067103588277838</v>
      </c>
    </row>
    <row r="28" spans="1:1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9" x14ac:dyDescent="0.35">
      <c r="A29" s="3">
        <v>0</v>
      </c>
      <c r="B29" s="3">
        <v>0.5</v>
      </c>
      <c r="C29" s="3">
        <v>1</v>
      </c>
      <c r="D29" s="3"/>
      <c r="E29" s="3"/>
      <c r="F29" s="3"/>
      <c r="G29" s="3"/>
      <c r="H29" s="3"/>
      <c r="I29" s="3"/>
      <c r="J29" s="3"/>
      <c r="K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16" zoomScale="145" zoomScaleNormal="145" workbookViewId="0">
      <selection activeCell="A25" sqref="A25"/>
    </sheetView>
  </sheetViews>
  <sheetFormatPr defaultRowHeight="14.5" x14ac:dyDescent="0.35"/>
  <sheetData>
    <row r="1" spans="1:7" x14ac:dyDescent="0.35">
      <c r="A1" t="s">
        <v>22</v>
      </c>
    </row>
    <row r="2" spans="1:7" x14ac:dyDescent="0.35">
      <c r="F2" t="s">
        <v>24</v>
      </c>
      <c r="G2" t="s">
        <v>25</v>
      </c>
    </row>
    <row r="3" spans="1:7" x14ac:dyDescent="0.35">
      <c r="F3">
        <v>1</v>
      </c>
      <c r="G3">
        <v>0.05</v>
      </c>
    </row>
    <row r="4" spans="1:7" x14ac:dyDescent="0.35">
      <c r="F4">
        <v>2</v>
      </c>
      <c r="G4">
        <f>A23</f>
        <v>4.9975000416655563E-2</v>
      </c>
    </row>
    <row r="5" spans="1:7" x14ac:dyDescent="0.35">
      <c r="B5">
        <v>0.06</v>
      </c>
    </row>
    <row r="6" spans="1:7" x14ac:dyDescent="0.35">
      <c r="A6">
        <v>0.05</v>
      </c>
      <c r="D6" t="s">
        <v>23</v>
      </c>
    </row>
    <row r="7" spans="1:7" x14ac:dyDescent="0.35">
      <c r="B7">
        <v>0.04</v>
      </c>
      <c r="D7">
        <v>0.5</v>
      </c>
    </row>
    <row r="9" spans="1:7" x14ac:dyDescent="0.35">
      <c r="A9" t="s">
        <v>21</v>
      </c>
    </row>
    <row r="10" spans="1:7" x14ac:dyDescent="0.35">
      <c r="A10">
        <v>0</v>
      </c>
      <c r="B10">
        <v>1</v>
      </c>
    </row>
    <row r="12" spans="1:7" x14ac:dyDescent="0.35">
      <c r="A12" t="s">
        <v>17</v>
      </c>
    </row>
    <row r="13" spans="1:7" x14ac:dyDescent="0.35">
      <c r="A13">
        <f>EXP(-A6)*B13</f>
        <v>95.122942450071406</v>
      </c>
      <c r="B13">
        <v>100</v>
      </c>
    </row>
    <row r="15" spans="1:7" x14ac:dyDescent="0.35">
      <c r="A15" t="s">
        <v>18</v>
      </c>
    </row>
    <row r="16" spans="1:7" x14ac:dyDescent="0.35">
      <c r="C16">
        <v>100</v>
      </c>
    </row>
    <row r="17" spans="1:3" x14ac:dyDescent="0.35">
      <c r="B17">
        <f>EXP(-B5)*C16</f>
        <v>94.176453358424865</v>
      </c>
    </row>
    <row r="18" spans="1:3" x14ac:dyDescent="0.35">
      <c r="A18">
        <f>(B17+B19)*(0.5)*EXP(-A6)</f>
        <v>90.488266028387827</v>
      </c>
      <c r="C18">
        <v>100</v>
      </c>
    </row>
    <row r="19" spans="1:3" x14ac:dyDescent="0.35">
      <c r="B19">
        <f>EXP(-B7)*C18</f>
        <v>96.078943915232315</v>
      </c>
    </row>
    <row r="20" spans="1:3" x14ac:dyDescent="0.35">
      <c r="C20">
        <v>100</v>
      </c>
    </row>
    <row r="21" spans="1:3" x14ac:dyDescent="0.35">
      <c r="A21">
        <v>0</v>
      </c>
      <c r="B21">
        <v>1</v>
      </c>
      <c r="C21">
        <v>2</v>
      </c>
    </row>
    <row r="22" spans="1:3" x14ac:dyDescent="0.35">
      <c r="A22" t="s">
        <v>19</v>
      </c>
    </row>
    <row r="23" spans="1:3" x14ac:dyDescent="0.35">
      <c r="A23">
        <f>(1/2)*LN(100/A18)</f>
        <v>4.9975000416655563E-2</v>
      </c>
    </row>
    <row r="24" spans="1:3" x14ac:dyDescent="0.35">
      <c r="A24" t="s">
        <v>20</v>
      </c>
    </row>
    <row r="25" spans="1:3" x14ac:dyDescent="0.35">
      <c r="A25">
        <f>(A23*2-A6*1)</f>
        <v>4.9950000833311123E-2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zoomScale="130" zoomScaleNormal="130" workbookViewId="0">
      <selection activeCell="G7" sqref="G7"/>
    </sheetView>
  </sheetViews>
  <sheetFormatPr defaultRowHeight="14.5" x14ac:dyDescent="0.35"/>
  <sheetData>
    <row r="1" spans="1:20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x14ac:dyDescent="0.35">
      <c r="A2" s="3" t="s">
        <v>0</v>
      </c>
      <c r="B2" s="3">
        <v>100</v>
      </c>
      <c r="E2" s="3" t="s">
        <v>1</v>
      </c>
      <c r="F2" s="3">
        <v>2</v>
      </c>
      <c r="G2" s="3"/>
      <c r="H2" s="3"/>
      <c r="I2" s="3"/>
      <c r="J2" s="3"/>
      <c r="K2" s="3"/>
      <c r="L2" s="3"/>
      <c r="N2" s="3" t="s">
        <v>0</v>
      </c>
      <c r="O2" s="3">
        <v>100</v>
      </c>
      <c r="R2" s="3" t="s">
        <v>1</v>
      </c>
      <c r="S2" s="3">
        <v>2</v>
      </c>
      <c r="T2" s="3"/>
    </row>
    <row r="3" spans="1:20" x14ac:dyDescent="0.35">
      <c r="A3" s="3" t="s">
        <v>2</v>
      </c>
      <c r="B3" s="3">
        <v>0.4</v>
      </c>
      <c r="E3" s="3" t="s">
        <v>3</v>
      </c>
      <c r="F3" s="3">
        <v>1</v>
      </c>
      <c r="G3" s="3"/>
      <c r="H3" s="3"/>
      <c r="I3" s="3"/>
      <c r="J3" s="3"/>
      <c r="K3" s="3"/>
      <c r="L3" s="3"/>
      <c r="N3" s="3" t="s">
        <v>2</v>
      </c>
      <c r="O3" s="3">
        <v>0.4</v>
      </c>
      <c r="R3" s="3" t="s">
        <v>3</v>
      </c>
      <c r="S3" s="3">
        <v>1</v>
      </c>
      <c r="T3" s="3"/>
    </row>
    <row r="4" spans="1:20" x14ac:dyDescent="0.35">
      <c r="A4" s="3" t="s">
        <v>4</v>
      </c>
      <c r="B4" s="3">
        <v>0.05</v>
      </c>
      <c r="C4">
        <v>0.06</v>
      </c>
      <c r="E4" s="3" t="s">
        <v>5</v>
      </c>
      <c r="F4" s="3">
        <v>100</v>
      </c>
      <c r="G4" s="3"/>
      <c r="H4" s="3"/>
      <c r="I4" s="3"/>
      <c r="J4" s="3"/>
      <c r="K4" s="3"/>
      <c r="L4" s="3"/>
      <c r="N4" s="3" t="s">
        <v>4</v>
      </c>
      <c r="O4" s="3">
        <v>0.05</v>
      </c>
      <c r="P4">
        <v>0.04</v>
      </c>
      <c r="R4" s="3" t="s">
        <v>5</v>
      </c>
      <c r="S4" s="3">
        <v>100</v>
      </c>
      <c r="T4" s="3"/>
    </row>
    <row r="5" spans="1:20" x14ac:dyDescent="0.35">
      <c r="A5" s="3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N5" s="3" t="s">
        <v>6</v>
      </c>
      <c r="O5" s="3">
        <v>0</v>
      </c>
      <c r="P5" s="3"/>
      <c r="Q5" s="3"/>
      <c r="R5" s="3"/>
      <c r="S5" s="3"/>
      <c r="T5" s="3"/>
    </row>
    <row r="6" spans="1:20" x14ac:dyDescent="0.35">
      <c r="A6" s="3" t="s">
        <v>7</v>
      </c>
      <c r="B6" s="3">
        <f>EXP(B3*SQRT(F3))</f>
        <v>1.4918246976412703</v>
      </c>
      <c r="C6" s="3">
        <f>B6</f>
        <v>1.4918246976412703</v>
      </c>
      <c r="D6" s="3"/>
      <c r="E6" s="3"/>
      <c r="F6" s="3"/>
      <c r="G6" s="3"/>
      <c r="H6" s="3"/>
      <c r="I6" s="3"/>
      <c r="J6" s="3"/>
      <c r="K6" s="3"/>
      <c r="L6" s="3"/>
      <c r="N6" s="3" t="s">
        <v>7</v>
      </c>
      <c r="O6" s="3">
        <f>EXP(O3*SQRT(S3))</f>
        <v>1.4918246976412703</v>
      </c>
      <c r="P6" s="3">
        <f>O6</f>
        <v>1.4918246976412703</v>
      </c>
      <c r="Q6" s="3"/>
      <c r="R6" s="3"/>
      <c r="S6" s="3"/>
      <c r="T6" s="3"/>
    </row>
    <row r="7" spans="1:20" x14ac:dyDescent="0.35">
      <c r="A7" s="3" t="s">
        <v>8</v>
      </c>
      <c r="B7" s="3">
        <f>1/B6</f>
        <v>0.67032004603563933</v>
      </c>
      <c r="C7" s="3">
        <f>B7</f>
        <v>0.67032004603563933</v>
      </c>
      <c r="D7" s="3"/>
      <c r="E7" s="3"/>
      <c r="F7" s="3" t="s">
        <v>16</v>
      </c>
      <c r="G7" s="3">
        <f>(E15+R15)/2</f>
        <v>23.843963985811314</v>
      </c>
      <c r="H7" s="3"/>
      <c r="I7" s="3"/>
      <c r="J7" s="3"/>
      <c r="K7" s="3"/>
      <c r="L7" s="3"/>
      <c r="N7" s="3" t="s">
        <v>8</v>
      </c>
      <c r="O7" s="3">
        <f>1/O6</f>
        <v>0.67032004603563933</v>
      </c>
      <c r="P7" s="3">
        <f>O7</f>
        <v>0.67032004603563933</v>
      </c>
      <c r="Q7" s="3"/>
      <c r="R7" s="3"/>
      <c r="S7" s="3"/>
      <c r="T7" s="3"/>
    </row>
    <row r="8" spans="1:20" x14ac:dyDescent="0.35">
      <c r="A8" s="3" t="s">
        <v>9</v>
      </c>
      <c r="B8" s="3">
        <f>(EXP((B4-B5)*F3)-B7)/(B6-B7)</f>
        <v>0.46372354629497942</v>
      </c>
      <c r="C8" s="3">
        <f>(EXP(C4*F3)-C7)/(C6-C7)</f>
        <v>0.47658464227135078</v>
      </c>
      <c r="D8" s="3"/>
      <c r="E8" s="3"/>
      <c r="F8" s="3"/>
      <c r="G8" s="3"/>
      <c r="H8" s="3"/>
      <c r="I8" s="3"/>
      <c r="J8" s="3"/>
      <c r="K8" s="3"/>
      <c r="L8" s="3"/>
      <c r="N8" s="3" t="s">
        <v>9</v>
      </c>
      <c r="O8" s="3">
        <f>(EXP((O4-O5)*S3)-O7)/(O6-O7)</f>
        <v>0.46372354629497942</v>
      </c>
      <c r="P8" s="3">
        <f>(EXP(P4*S3)-P7)/(P6-P7)</f>
        <v>0.4509904203617407</v>
      </c>
      <c r="Q8" s="3"/>
      <c r="R8" s="3"/>
      <c r="S8" s="3"/>
      <c r="T8" s="3"/>
    </row>
    <row r="9" spans="1:20" x14ac:dyDescent="0.35">
      <c r="A9" s="3" t="s">
        <v>10</v>
      </c>
      <c r="B9" s="3">
        <f>1-B8</f>
        <v>0.53627645370502064</v>
      </c>
      <c r="C9" s="3">
        <f>1-C8</f>
        <v>0.52341535772864922</v>
      </c>
      <c r="D9" s="3"/>
      <c r="E9" s="3"/>
      <c r="F9" s="3"/>
      <c r="G9" s="3"/>
      <c r="H9" s="3"/>
      <c r="I9" s="3"/>
      <c r="J9" s="3"/>
      <c r="K9" s="3"/>
      <c r="L9" s="3"/>
      <c r="N9" s="3" t="s">
        <v>10</v>
      </c>
      <c r="O9" s="3">
        <f>1-O8</f>
        <v>0.53627645370502064</v>
      </c>
      <c r="P9" s="3">
        <f>1-P8</f>
        <v>0.54900957963825925</v>
      </c>
      <c r="Q9" s="3"/>
      <c r="R9" s="3"/>
      <c r="S9" s="3"/>
      <c r="T9" s="3"/>
    </row>
    <row r="10" spans="1:20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  <c r="P10" s="3"/>
      <c r="Q10" s="3"/>
      <c r="R10" s="3"/>
      <c r="S10" s="3"/>
      <c r="T10" s="3"/>
    </row>
    <row r="11" spans="1:20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  <c r="P11" s="3"/>
      <c r="Q11" s="3"/>
      <c r="R11" s="3"/>
      <c r="S11" s="3"/>
      <c r="T11" s="3"/>
    </row>
    <row r="12" spans="1:20" x14ac:dyDescent="0.35">
      <c r="A12" s="4" t="s">
        <v>11</v>
      </c>
      <c r="B12" s="4"/>
      <c r="C12" s="4"/>
      <c r="D12" s="4"/>
      <c r="E12" s="4" t="s">
        <v>12</v>
      </c>
      <c r="F12" s="4"/>
      <c r="G12" s="4"/>
      <c r="H12" s="4"/>
      <c r="I12" s="4" t="s">
        <v>13</v>
      </c>
      <c r="J12" s="4"/>
      <c r="K12" s="5"/>
      <c r="L12" s="5"/>
      <c r="N12" s="4" t="s">
        <v>11</v>
      </c>
      <c r="O12" s="4"/>
      <c r="P12" s="4"/>
      <c r="Q12" s="4"/>
      <c r="R12" s="4" t="s">
        <v>12</v>
      </c>
      <c r="S12" s="4"/>
      <c r="T12" s="4"/>
    </row>
    <row r="13" spans="1:20" x14ac:dyDescent="0.35">
      <c r="A13" s="3"/>
      <c r="B13" s="3"/>
      <c r="C13" s="3">
        <f>B14*$B$6</f>
        <v>222.55409284924676</v>
      </c>
      <c r="D13" s="3"/>
      <c r="E13" s="3"/>
      <c r="F13" s="3"/>
      <c r="G13" s="3">
        <f>MAX(C13-$F$4,0)</f>
        <v>122.55409284924676</v>
      </c>
      <c r="H13" s="3"/>
      <c r="I13" s="3"/>
      <c r="J13" s="3"/>
      <c r="K13" s="3">
        <f>MAX(C13-$F$4,0)</f>
        <v>122.55409284924676</v>
      </c>
      <c r="L13" s="3"/>
      <c r="N13" s="3"/>
      <c r="O13" s="3"/>
      <c r="P13" s="3">
        <f>O14*$B$6</f>
        <v>222.55409284924676</v>
      </c>
      <c r="Q13" s="3"/>
      <c r="R13" s="3"/>
      <c r="S13" s="3"/>
      <c r="T13" s="3">
        <f>MAX(P13-$F$4,0)</f>
        <v>122.55409284924676</v>
      </c>
    </row>
    <row r="14" spans="1:20" x14ac:dyDescent="0.35">
      <c r="A14" s="3"/>
      <c r="B14" s="3">
        <f>A15*$B$6</f>
        <v>149.18246976412703</v>
      </c>
      <c r="C14" s="3"/>
      <c r="D14" s="3"/>
      <c r="E14" s="3"/>
      <c r="F14" s="3">
        <f>(G13*$C$8+G15*$C$9)*EXP(-$C$4*$F$3)</f>
        <v>55.006016405702162</v>
      </c>
      <c r="G14" s="3"/>
      <c r="H14" s="3"/>
      <c r="I14" s="3"/>
      <c r="J14" s="3">
        <f>MAX(F14,B14-$F$4)</f>
        <v>55.006016405702162</v>
      </c>
      <c r="K14" s="3"/>
      <c r="L14" s="3"/>
      <c r="N14" s="3"/>
      <c r="O14" s="3">
        <f>N15*$B$6</f>
        <v>149.18246976412703</v>
      </c>
      <c r="P14" s="3"/>
      <c r="Q14" s="3"/>
      <c r="R14" s="3"/>
      <c r="S14" s="3">
        <f>($P$8*T13+$P$9*T15)*EXP(-$P$4*$F$3)</f>
        <v>53.103525848894698</v>
      </c>
      <c r="T14" s="3"/>
    </row>
    <row r="15" spans="1:20" x14ac:dyDescent="0.35">
      <c r="A15" s="3">
        <f>B2</f>
        <v>100</v>
      </c>
      <c r="B15" s="3"/>
      <c r="C15" s="3">
        <f>B14*$B$7</f>
        <v>100</v>
      </c>
      <c r="D15" s="3"/>
      <c r="E15" s="3">
        <f>(F14*$B$8+F16*$B$9)*EXP(-B4)</f>
        <v>24.263565395398583</v>
      </c>
      <c r="F15" s="3"/>
      <c r="G15" s="3">
        <f>MAX(C15-$F$4,0)</f>
        <v>0</v>
      </c>
      <c r="H15" s="3"/>
      <c r="I15" s="3">
        <f>MAX(($B$8*J14+$B$9*J16)*EXP(-$B$4*$F$3),A15-$F$4)</f>
        <v>24.263565395398583</v>
      </c>
      <c r="J15" s="3"/>
      <c r="K15" s="3">
        <f>MAX(C15-$F$4,0)</f>
        <v>0</v>
      </c>
      <c r="L15" s="3"/>
      <c r="N15" s="3">
        <f>O2</f>
        <v>100</v>
      </c>
      <c r="O15" s="3"/>
      <c r="P15" s="3">
        <f>O14*$B$7</f>
        <v>100</v>
      </c>
      <c r="Q15" s="3"/>
      <c r="R15" s="3">
        <f>($B$8*S14+$B$9*S16)*EXP(-$B$4*$F$3)</f>
        <v>23.424362576224045</v>
      </c>
      <c r="S15" s="3"/>
      <c r="T15" s="3">
        <f>MAX(P15-$F$4,0)</f>
        <v>0</v>
      </c>
    </row>
    <row r="16" spans="1:20" x14ac:dyDescent="0.35">
      <c r="A16" s="3"/>
      <c r="B16" s="3">
        <f>A15*$B$7</f>
        <v>67.032004603563934</v>
      </c>
      <c r="C16" s="3"/>
      <c r="D16" s="3"/>
      <c r="E16" s="3"/>
      <c r="F16" s="3">
        <f>(G15*$C$8+G17*$C$9)*EXP(-$C$4*$F$3)</f>
        <v>0</v>
      </c>
      <c r="G16" s="3"/>
      <c r="H16" s="3"/>
      <c r="I16" s="3"/>
      <c r="J16" s="3">
        <f>MAX(F16,B16-$F$4)</f>
        <v>0</v>
      </c>
      <c r="K16" s="3"/>
      <c r="L16" s="3"/>
      <c r="N16" s="3"/>
      <c r="O16" s="3">
        <f>N15*$B$7</f>
        <v>67.032004603563934</v>
      </c>
      <c r="P16" s="3"/>
      <c r="Q16" s="3"/>
      <c r="R16" s="3"/>
      <c r="S16" s="3">
        <f>($B$8*T15+$B$9*T17)*EXP(-$B$4*$F$3)</f>
        <v>0</v>
      </c>
      <c r="T16" s="3"/>
    </row>
    <row r="17" spans="1:20" x14ac:dyDescent="0.35">
      <c r="A17" s="3"/>
      <c r="B17" s="3"/>
      <c r="C17" s="3">
        <f>B16*$B$7</f>
        <v>44.932896411722162</v>
      </c>
      <c r="D17" s="3"/>
      <c r="E17" s="3"/>
      <c r="F17" s="3"/>
      <c r="G17" s="3">
        <f>MAX(C17-$F$4,0)</f>
        <v>0</v>
      </c>
      <c r="H17" s="3"/>
      <c r="I17" s="3"/>
      <c r="J17" s="3"/>
      <c r="K17" s="3">
        <f>MAX(C17-$F$4,0)</f>
        <v>0</v>
      </c>
      <c r="L17" s="3"/>
      <c r="N17" s="3"/>
      <c r="O17" s="3"/>
      <c r="P17" s="3">
        <f>O16*$B$7</f>
        <v>44.932896411722162</v>
      </c>
      <c r="Q17" s="3"/>
      <c r="R17" s="3"/>
      <c r="S17" s="3"/>
      <c r="T17" s="3">
        <f>MAX(P17-$F$4,0)</f>
        <v>0</v>
      </c>
    </row>
    <row r="18" spans="1:20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N18" s="3"/>
      <c r="O18" s="3"/>
      <c r="P18" s="3"/>
      <c r="Q18" s="3"/>
      <c r="R18" s="3"/>
      <c r="S18" s="3"/>
      <c r="T18" s="3"/>
    </row>
    <row r="19" spans="1:20" x14ac:dyDescent="0.35">
      <c r="A19" s="3">
        <v>0</v>
      </c>
      <c r="B19" s="3">
        <v>1</v>
      </c>
      <c r="C19" s="3">
        <v>2</v>
      </c>
      <c r="D19" s="3"/>
      <c r="E19" s="3">
        <v>0</v>
      </c>
      <c r="F19" s="3">
        <v>1</v>
      </c>
      <c r="G19" s="3">
        <v>2</v>
      </c>
      <c r="H19" s="3"/>
      <c r="I19" s="3"/>
      <c r="J19" s="3"/>
      <c r="K19" s="3"/>
      <c r="L19" s="3"/>
      <c r="N19" s="3">
        <v>0</v>
      </c>
      <c r="O19" s="3">
        <v>0.5</v>
      </c>
      <c r="P19" s="3">
        <v>1</v>
      </c>
      <c r="Q19" s="3"/>
      <c r="R19" s="3"/>
      <c r="S19" s="3"/>
      <c r="T19" s="3"/>
    </row>
    <row r="20" spans="1:20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20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20" x14ac:dyDescent="0.35">
      <c r="A22" s="4" t="s">
        <v>11</v>
      </c>
      <c r="B22" s="4"/>
      <c r="C22" s="4"/>
      <c r="D22" s="4"/>
      <c r="E22" s="4" t="s">
        <v>14</v>
      </c>
      <c r="F22" s="4"/>
      <c r="G22" s="4"/>
      <c r="H22" s="4"/>
      <c r="I22" s="4" t="s">
        <v>15</v>
      </c>
      <c r="J22" s="4"/>
      <c r="K22" s="5"/>
      <c r="L22" s="5"/>
    </row>
    <row r="23" spans="1:20" x14ac:dyDescent="0.35">
      <c r="A23" s="3"/>
      <c r="B23" s="3"/>
      <c r="C23" s="3">
        <f>B24*$B$6</f>
        <v>222.55409284924676</v>
      </c>
      <c r="D23" s="3"/>
      <c r="E23" s="3"/>
      <c r="F23" s="3"/>
      <c r="G23" s="3">
        <f>MAX($F$4-C23,0)</f>
        <v>0</v>
      </c>
      <c r="H23" s="3"/>
      <c r="I23" s="3"/>
      <c r="J23" s="3"/>
      <c r="K23" s="3">
        <f>MAX($F$4-C23,0)</f>
        <v>0</v>
      </c>
      <c r="L23" s="3"/>
    </row>
    <row r="24" spans="1:20" x14ac:dyDescent="0.35">
      <c r="A24" s="3"/>
      <c r="B24" s="3">
        <f>A25*$B$6</f>
        <v>149.18246976412703</v>
      </c>
      <c r="C24" s="3"/>
      <c r="D24" s="3"/>
      <c r="E24" s="3"/>
      <c r="F24" s="3">
        <f>($B$8*G23+$B$9*G25)*EXP(-$B$4*$F$3)</f>
        <v>0</v>
      </c>
      <c r="G24" s="3"/>
      <c r="H24" s="3"/>
      <c r="I24" s="3"/>
      <c r="J24" s="3">
        <f>MAX(F24,$F$4-B24)</f>
        <v>0</v>
      </c>
      <c r="K24" s="3"/>
      <c r="L24" s="3"/>
    </row>
    <row r="25" spans="1:20" x14ac:dyDescent="0.35">
      <c r="A25" s="3">
        <f>B2</f>
        <v>100</v>
      </c>
      <c r="B25" s="3"/>
      <c r="C25" s="3">
        <f>B24*$B$7</f>
        <v>100</v>
      </c>
      <c r="D25" s="3"/>
      <c r="E25" s="3">
        <f>($B$8*F24+$B$9*F26)*EXP(-$B$4*$F$3)</f>
        <v>14.329803778971991</v>
      </c>
      <c r="F25" s="3"/>
      <c r="G25" s="3">
        <f>MAX($F$4-C25,0)</f>
        <v>0</v>
      </c>
      <c r="H25" s="3"/>
      <c r="I25" s="3">
        <f>MAX(($B$8*J24+$B$9*J26)*EXP(-$B$4*$F$3),$F$4-A25)</f>
        <v>16.817697849689878</v>
      </c>
      <c r="J25" s="3"/>
      <c r="K25" s="3">
        <f>MAX($F$4-C25,0)</f>
        <v>0</v>
      </c>
      <c r="L25" s="3"/>
    </row>
    <row r="26" spans="1:20" x14ac:dyDescent="0.35">
      <c r="A26" s="3"/>
      <c r="B26" s="3">
        <f>A25*$B$7</f>
        <v>67.032004603563934</v>
      </c>
      <c r="C26" s="3"/>
      <c r="D26" s="3"/>
      <c r="E26" s="3"/>
      <c r="F26" s="3">
        <f>($B$8*G25+$B$9*G27)*EXP(-$B$4*$F$3)</f>
        <v>28.090937846507472</v>
      </c>
      <c r="G26" s="3"/>
      <c r="H26" s="3"/>
      <c r="I26" s="3"/>
      <c r="J26" s="3">
        <f>MAX(F26,$F$4-B26)</f>
        <v>32.967995396436066</v>
      </c>
      <c r="K26" s="3"/>
      <c r="L26" s="3"/>
    </row>
    <row r="27" spans="1:20" x14ac:dyDescent="0.35">
      <c r="A27" s="3"/>
      <c r="B27" s="3"/>
      <c r="C27" s="3">
        <f>B26*$B$7</f>
        <v>44.932896411722162</v>
      </c>
      <c r="D27" s="3"/>
      <c r="E27" s="3"/>
      <c r="F27" s="3"/>
      <c r="G27" s="3">
        <f>MAX($F$4-C27,0)</f>
        <v>55.067103588277838</v>
      </c>
      <c r="H27" s="3"/>
      <c r="I27" s="3"/>
      <c r="J27" s="3"/>
      <c r="K27" s="3">
        <f>MAX($F$4-C27,0)</f>
        <v>55.067103588277838</v>
      </c>
      <c r="L27" s="3"/>
    </row>
    <row r="28" spans="1:20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0" x14ac:dyDescent="0.35">
      <c r="A29" s="3">
        <v>0</v>
      </c>
      <c r="B29" s="3">
        <v>0.5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abSelected="1" topLeftCell="A4" zoomScale="145" zoomScaleNormal="145" workbookViewId="0">
      <selection activeCell="G7" sqref="G7"/>
    </sheetView>
  </sheetViews>
  <sheetFormatPr defaultRowHeight="14.5" x14ac:dyDescent="0.35"/>
  <sheetData>
    <row r="1" spans="1:19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9" x14ac:dyDescent="0.35">
      <c r="A2" s="3" t="s">
        <v>0</v>
      </c>
      <c r="B2" s="3">
        <v>100</v>
      </c>
      <c r="E2" s="3" t="s">
        <v>1</v>
      </c>
      <c r="F2" s="3">
        <v>2</v>
      </c>
      <c r="G2" s="3"/>
      <c r="H2" s="3"/>
      <c r="I2" s="3"/>
      <c r="J2" s="3"/>
      <c r="K2" s="3"/>
      <c r="M2" s="3" t="s">
        <v>0</v>
      </c>
      <c r="N2" s="3">
        <v>100</v>
      </c>
      <c r="Q2" s="3" t="s">
        <v>1</v>
      </c>
      <c r="R2" s="3">
        <v>2</v>
      </c>
      <c r="S2" s="3"/>
    </row>
    <row r="3" spans="1:19" x14ac:dyDescent="0.35">
      <c r="A3" s="3" t="s">
        <v>2</v>
      </c>
      <c r="B3" s="3">
        <v>0.4</v>
      </c>
      <c r="E3" s="3" t="s">
        <v>3</v>
      </c>
      <c r="F3" s="3">
        <v>1</v>
      </c>
      <c r="G3" s="3"/>
      <c r="H3" s="3"/>
      <c r="I3" s="3"/>
      <c r="J3" s="3"/>
      <c r="K3" s="3"/>
      <c r="M3" s="3" t="s">
        <v>2</v>
      </c>
      <c r="N3" s="3">
        <v>0.2</v>
      </c>
      <c r="Q3" s="3" t="s">
        <v>3</v>
      </c>
      <c r="R3" s="3">
        <v>1</v>
      </c>
      <c r="S3" s="3"/>
    </row>
    <row r="4" spans="1:19" x14ac:dyDescent="0.35">
      <c r="A4" s="3" t="s">
        <v>4</v>
      </c>
      <c r="B4" s="3">
        <v>0.05</v>
      </c>
      <c r="C4">
        <f>'Rate Tree'!A25</f>
        <v>4.9950000833311123E-2</v>
      </c>
      <c r="E4" s="3" t="s">
        <v>5</v>
      </c>
      <c r="F4" s="3">
        <v>100</v>
      </c>
      <c r="G4" s="3"/>
      <c r="H4" s="3"/>
      <c r="I4" s="3"/>
      <c r="J4" s="3"/>
      <c r="K4" s="3"/>
      <c r="M4" s="3" t="s">
        <v>4</v>
      </c>
      <c r="N4" s="3">
        <v>0.05</v>
      </c>
      <c r="O4">
        <v>0.04</v>
      </c>
      <c r="Q4" s="3" t="s">
        <v>5</v>
      </c>
      <c r="R4" s="3">
        <v>100</v>
      </c>
      <c r="S4" s="3"/>
    </row>
    <row r="5" spans="1:19" x14ac:dyDescent="0.35">
      <c r="A5" s="3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M5" s="3" t="s">
        <v>6</v>
      </c>
      <c r="N5" s="3">
        <v>0</v>
      </c>
      <c r="O5" s="3"/>
      <c r="P5" s="3"/>
      <c r="Q5" s="3"/>
      <c r="R5" s="3"/>
      <c r="S5" s="3"/>
    </row>
    <row r="6" spans="1:19" x14ac:dyDescent="0.35">
      <c r="A6" s="3" t="s">
        <v>7</v>
      </c>
      <c r="B6" s="3">
        <f>EXP(B3*SQRT(F3))</f>
        <v>1.4918246976412703</v>
      </c>
      <c r="C6" s="3">
        <f>B6</f>
        <v>1.4918246976412703</v>
      </c>
      <c r="D6" s="3"/>
      <c r="E6" s="3"/>
      <c r="F6" s="3"/>
      <c r="G6" s="3"/>
      <c r="H6" s="3"/>
      <c r="I6" s="3"/>
      <c r="J6" s="3"/>
      <c r="K6" s="3"/>
      <c r="M6" s="3" t="s">
        <v>7</v>
      </c>
      <c r="N6" s="3">
        <f>EXP(N3*SQRT(R3))</f>
        <v>1.2214027581601699</v>
      </c>
      <c r="O6" s="3">
        <f>N6</f>
        <v>1.2214027581601699</v>
      </c>
      <c r="P6" s="3"/>
      <c r="Q6" s="3"/>
      <c r="R6" s="3"/>
      <c r="S6" s="3"/>
    </row>
    <row r="7" spans="1:19" x14ac:dyDescent="0.35">
      <c r="A7" s="3" t="s">
        <v>8</v>
      </c>
      <c r="B7" s="3">
        <f>1/B6</f>
        <v>0.67032004603563933</v>
      </c>
      <c r="C7" s="3">
        <f>B7</f>
        <v>0.67032004603563933</v>
      </c>
      <c r="D7" s="3"/>
      <c r="E7" s="3"/>
      <c r="F7" s="3" t="s">
        <v>16</v>
      </c>
      <c r="G7" s="6">
        <f>E15</f>
        <v>23.843963985811317</v>
      </c>
      <c r="H7" s="3"/>
      <c r="I7" s="3"/>
      <c r="J7" s="3"/>
      <c r="K7" s="3"/>
      <c r="M7" s="3" t="s">
        <v>8</v>
      </c>
      <c r="N7" s="3">
        <f>1/N6</f>
        <v>0.81873075307798182</v>
      </c>
      <c r="O7" s="3">
        <f>N7</f>
        <v>0.81873075307798182</v>
      </c>
      <c r="P7" s="3"/>
      <c r="Q7" s="3"/>
      <c r="R7" s="3"/>
      <c r="S7" s="3"/>
    </row>
    <row r="8" spans="1:19" x14ac:dyDescent="0.35">
      <c r="A8" s="3" t="s">
        <v>9</v>
      </c>
      <c r="B8" s="3">
        <f>(EXP((B4-B5)*F3)-B7)/(B6-B7)</f>
        <v>0.46372354629497942</v>
      </c>
      <c r="C8" s="3">
        <f>(EXP(C4*F3)-C7)/(C6-C7)</f>
        <v>0.46365956447253082</v>
      </c>
      <c r="D8" s="3"/>
      <c r="E8" s="3"/>
      <c r="F8" s="3"/>
      <c r="G8" s="3"/>
      <c r="H8" s="3"/>
      <c r="I8" s="3"/>
      <c r="J8" s="3"/>
      <c r="K8" s="3"/>
      <c r="M8" s="3" t="s">
        <v>9</v>
      </c>
      <c r="N8" s="3">
        <f>(EXP((N4-N5)*R3)-N7)/(N6-N7)</f>
        <v>0.57749319635612428</v>
      </c>
      <c r="O8" s="3">
        <f>(EXP(O4*R3)-O7)/(O6-O7)</f>
        <v>0.55151591943690836</v>
      </c>
      <c r="P8" s="3"/>
      <c r="Q8" s="3"/>
      <c r="R8" s="3"/>
      <c r="S8" s="3"/>
    </row>
    <row r="9" spans="1:19" x14ac:dyDescent="0.35">
      <c r="A9" s="3" t="s">
        <v>10</v>
      </c>
      <c r="B9" s="3">
        <f>1-B8</f>
        <v>0.53627645370502064</v>
      </c>
      <c r="C9" s="3">
        <f>1-C8</f>
        <v>0.53634043552746924</v>
      </c>
      <c r="D9" s="3"/>
      <c r="E9" s="3"/>
      <c r="F9" s="3"/>
      <c r="G9" s="3"/>
      <c r="H9" s="3"/>
      <c r="I9" s="3"/>
      <c r="J9" s="3"/>
      <c r="K9" s="3"/>
      <c r="M9" s="3" t="s">
        <v>10</v>
      </c>
      <c r="N9" s="3">
        <f>1-N8</f>
        <v>0.42250680364387572</v>
      </c>
      <c r="O9" s="3">
        <f>1-O8</f>
        <v>0.44848408056309164</v>
      </c>
      <c r="P9" s="3"/>
      <c r="Q9" s="3"/>
      <c r="R9" s="3"/>
      <c r="S9" s="3"/>
    </row>
    <row r="10" spans="1:1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</row>
    <row r="11" spans="1:1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</row>
    <row r="12" spans="1:19" x14ac:dyDescent="0.35">
      <c r="A12" s="4" t="s">
        <v>11</v>
      </c>
      <c r="B12" s="4"/>
      <c r="C12" s="4"/>
      <c r="D12" s="4"/>
      <c r="E12" s="4" t="s">
        <v>12</v>
      </c>
      <c r="F12" s="4"/>
      <c r="G12" s="4"/>
      <c r="H12" s="4"/>
      <c r="I12" s="4" t="s">
        <v>13</v>
      </c>
      <c r="J12" s="4"/>
      <c r="K12" s="5"/>
      <c r="M12" s="4" t="s">
        <v>11</v>
      </c>
      <c r="N12" s="4"/>
      <c r="O12" s="4"/>
      <c r="P12" s="4"/>
      <c r="Q12" s="4" t="s">
        <v>12</v>
      </c>
      <c r="R12" s="4"/>
      <c r="S12" s="4"/>
    </row>
    <row r="13" spans="1:19" x14ac:dyDescent="0.35">
      <c r="A13" s="3"/>
      <c r="B13" s="3"/>
      <c r="C13" s="3">
        <f>B14*$B$6</f>
        <v>222.55409284924676</v>
      </c>
      <c r="D13" s="3"/>
      <c r="E13" s="3"/>
      <c r="F13" s="3"/>
      <c r="G13" s="3">
        <f>MAX(C13-$F$4,0)</f>
        <v>122.55409284924676</v>
      </c>
      <c r="H13" s="3"/>
      <c r="I13" s="3"/>
      <c r="J13" s="3"/>
      <c r="K13" s="3">
        <f>MAX(C13-$F$4,0)</f>
        <v>122.55409284924676</v>
      </c>
      <c r="M13" s="3"/>
      <c r="N13" s="3"/>
      <c r="O13" s="3">
        <f>N14*$B$6</f>
        <v>222.55409284924676</v>
      </c>
      <c r="P13" s="3"/>
      <c r="Q13" s="3"/>
      <c r="R13" s="3"/>
      <c r="S13" s="3">
        <f>MAX(O13-$F$4,0)</f>
        <v>122.55409284924676</v>
      </c>
    </row>
    <row r="14" spans="1:19" x14ac:dyDescent="0.35">
      <c r="A14" s="3"/>
      <c r="B14" s="3">
        <f>A15*$B$6</f>
        <v>149.18246976412703</v>
      </c>
      <c r="C14" s="3"/>
      <c r="D14" s="3"/>
      <c r="E14" s="3"/>
      <c r="F14" s="3">
        <f>($C$8*G13+$C$9*G15)*EXP(-$C$4*$F$3)</f>
        <v>54.054771127298444</v>
      </c>
      <c r="G14" s="3"/>
      <c r="H14" s="3"/>
      <c r="I14" s="3"/>
      <c r="J14" s="3">
        <f>MAX(F14,B14-$F$4)</f>
        <v>54.054771127298444</v>
      </c>
      <c r="K14" s="3"/>
      <c r="M14" s="3"/>
      <c r="N14" s="3">
        <f>M15*$B$6</f>
        <v>149.18246976412703</v>
      </c>
      <c r="O14" s="3"/>
      <c r="P14" s="3"/>
      <c r="Q14" s="3"/>
      <c r="R14" s="3">
        <f>($O$8*S13+$O$9*S15)*EXP(-$O$4*$F$3)</f>
        <v>64.940270483801527</v>
      </c>
      <c r="S14" s="3"/>
    </row>
    <row r="15" spans="1:19" x14ac:dyDescent="0.35">
      <c r="A15" s="3">
        <f>B2</f>
        <v>100</v>
      </c>
      <c r="B15" s="3"/>
      <c r="C15" s="3">
        <f>B14*$B$7</f>
        <v>100</v>
      </c>
      <c r="D15" s="3"/>
      <c r="E15" s="3">
        <f>($B$8*F14+$B$9*F16)*EXP(-$B$4*$F$3)</f>
        <v>23.843963985811317</v>
      </c>
      <c r="F15" s="3"/>
      <c r="G15" s="3">
        <f>MAX(C15-$F$4,0)</f>
        <v>0</v>
      </c>
      <c r="H15" s="3"/>
      <c r="I15" s="3">
        <f>MAX(($B$8*J14+$B$9*J16)*EXP(-$B$4*$F$3),A15-$F$4)</f>
        <v>23.843963985811317</v>
      </c>
      <c r="J15" s="3"/>
      <c r="K15" s="3">
        <f>MAX(C15-$F$4,0)</f>
        <v>0</v>
      </c>
      <c r="M15" s="3">
        <f>N2</f>
        <v>100</v>
      </c>
      <c r="N15" s="3"/>
      <c r="O15" s="3">
        <f>N14*$B$7</f>
        <v>100</v>
      </c>
      <c r="P15" s="3"/>
      <c r="Q15" s="3">
        <f>($B$8*R14+$B$9*R16)*EXP(-$B$4*$F$3)</f>
        <v>28.645639198028682</v>
      </c>
      <c r="R15" s="3"/>
      <c r="S15" s="3">
        <f>MAX(O15-$F$4,0)</f>
        <v>0</v>
      </c>
    </row>
    <row r="16" spans="1:19" x14ac:dyDescent="0.35">
      <c r="A16" s="3"/>
      <c r="B16" s="3">
        <f>A15*$B$7</f>
        <v>67.032004603563934</v>
      </c>
      <c r="C16" s="3"/>
      <c r="D16" s="3"/>
      <c r="E16" s="3"/>
      <c r="F16" s="3">
        <f>($B$8*G15+$B$9*G17)*EXP(-$B$4*$F$3)</f>
        <v>0</v>
      </c>
      <c r="G16" s="3"/>
      <c r="H16" s="3"/>
      <c r="I16" s="3"/>
      <c r="J16" s="3">
        <f>MAX(F16,B16-$F$4)</f>
        <v>0</v>
      </c>
      <c r="K16" s="3"/>
      <c r="M16" s="3"/>
      <c r="N16" s="3">
        <f>M15*$B$7</f>
        <v>67.032004603563934</v>
      </c>
      <c r="O16" s="3"/>
      <c r="P16" s="3"/>
      <c r="Q16" s="3"/>
      <c r="R16" s="3">
        <f>($B$8*S15+$B$9*S17)*EXP(-$B$4*$F$3)</f>
        <v>0</v>
      </c>
      <c r="S16" s="3"/>
    </row>
    <row r="17" spans="1:19" x14ac:dyDescent="0.35">
      <c r="A17" s="3"/>
      <c r="B17" s="3"/>
      <c r="C17" s="3">
        <f>B16*$B$7</f>
        <v>44.932896411722162</v>
      </c>
      <c r="D17" s="3"/>
      <c r="E17" s="3"/>
      <c r="F17" s="3"/>
      <c r="G17" s="3">
        <f>MAX(C17-$F$4,0)</f>
        <v>0</v>
      </c>
      <c r="H17" s="3"/>
      <c r="I17" s="3"/>
      <c r="J17" s="3"/>
      <c r="K17" s="3">
        <f>MAX(C17-$F$4,0)</f>
        <v>0</v>
      </c>
      <c r="M17" s="3"/>
      <c r="N17" s="3"/>
      <c r="O17" s="3">
        <f>N16*$B$7</f>
        <v>44.932896411722162</v>
      </c>
      <c r="P17" s="3"/>
      <c r="Q17" s="3"/>
      <c r="R17" s="3"/>
      <c r="S17" s="3">
        <f>MAX(O17-$F$4,0)</f>
        <v>0</v>
      </c>
    </row>
    <row r="18" spans="1:1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Q18" s="3"/>
      <c r="R18" s="3"/>
      <c r="S18" s="3"/>
    </row>
    <row r="19" spans="1:19" x14ac:dyDescent="0.35">
      <c r="A19" s="3">
        <v>0</v>
      </c>
      <c r="B19" s="3">
        <v>1</v>
      </c>
      <c r="C19" s="3">
        <v>2</v>
      </c>
      <c r="D19" s="3"/>
      <c r="E19" s="3"/>
      <c r="F19" s="3"/>
      <c r="G19" s="3"/>
      <c r="H19" s="3"/>
      <c r="I19" s="3"/>
      <c r="J19" s="3"/>
      <c r="K19" s="3"/>
      <c r="M19" s="3">
        <v>0</v>
      </c>
      <c r="N19" s="3">
        <v>0.5</v>
      </c>
      <c r="O19" s="3">
        <v>1</v>
      </c>
      <c r="P19" s="3"/>
      <c r="Q19" s="3"/>
      <c r="R19" s="3"/>
      <c r="S19" s="3"/>
    </row>
    <row r="20" spans="1:1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9" x14ac:dyDescent="0.35">
      <c r="A22" s="4" t="s">
        <v>11</v>
      </c>
      <c r="B22" s="4"/>
      <c r="C22" s="4"/>
      <c r="D22" s="4"/>
      <c r="E22" s="4" t="s">
        <v>14</v>
      </c>
      <c r="F22" s="4"/>
      <c r="G22" s="4"/>
      <c r="H22" s="4"/>
      <c r="I22" s="4" t="s">
        <v>15</v>
      </c>
      <c r="J22" s="4"/>
      <c r="K22" s="5"/>
    </row>
    <row r="23" spans="1:19" x14ac:dyDescent="0.35">
      <c r="A23" s="3"/>
      <c r="B23" s="3"/>
      <c r="C23" s="3">
        <f>B24*$B$6</f>
        <v>222.55409284924676</v>
      </c>
      <c r="D23" s="3"/>
      <c r="E23" s="3"/>
      <c r="F23" s="3"/>
      <c r="G23" s="3">
        <f>MAX($F$4-C23,0)</f>
        <v>0</v>
      </c>
      <c r="H23" s="3"/>
      <c r="I23" s="3"/>
      <c r="J23" s="3"/>
      <c r="K23" s="3">
        <f>MAX($F$4-C23,0)</f>
        <v>0</v>
      </c>
    </row>
    <row r="24" spans="1:19" x14ac:dyDescent="0.35">
      <c r="A24" s="3"/>
      <c r="B24" s="3">
        <f>A25*$B$6</f>
        <v>149.18246976412703</v>
      </c>
      <c r="C24" s="3"/>
      <c r="D24" s="3"/>
      <c r="E24" s="3"/>
      <c r="F24" s="3">
        <f>($B$8*G23+$B$9*G25)*EXP(-$B$4*$F$3)</f>
        <v>0</v>
      </c>
      <c r="G24" s="3"/>
      <c r="H24" s="3"/>
      <c r="I24" s="3"/>
      <c r="J24" s="3">
        <f>MAX(F24,$F$4-B24)</f>
        <v>0</v>
      </c>
      <c r="K24" s="3"/>
    </row>
    <row r="25" spans="1:19" x14ac:dyDescent="0.35">
      <c r="A25" s="3">
        <f>B2</f>
        <v>100</v>
      </c>
      <c r="B25" s="3"/>
      <c r="C25" s="3">
        <f>B24*$B$7</f>
        <v>100</v>
      </c>
      <c r="D25" s="3"/>
      <c r="E25" s="3">
        <f>($B$8*F24+$B$9*F26)*EXP(-$B$4*$F$3)</f>
        <v>14.329803778971991</v>
      </c>
      <c r="F25" s="3"/>
      <c r="G25" s="3">
        <f>MAX($F$4-C25,0)</f>
        <v>0</v>
      </c>
      <c r="H25" s="3"/>
      <c r="I25" s="3">
        <f>MAX(($B$8*J24+$B$9*J26)*EXP(-$B$4*$F$3),$F$4-A25)</f>
        <v>16.817697849689878</v>
      </c>
      <c r="J25" s="3"/>
      <c r="K25" s="3">
        <f>MAX($F$4-C25,0)</f>
        <v>0</v>
      </c>
    </row>
    <row r="26" spans="1:19" x14ac:dyDescent="0.35">
      <c r="A26" s="3"/>
      <c r="B26" s="3">
        <f>A25*$B$7</f>
        <v>67.032004603563934</v>
      </c>
      <c r="C26" s="3"/>
      <c r="D26" s="3"/>
      <c r="E26" s="3"/>
      <c r="F26" s="3">
        <f>($B$8*G25+$B$9*G27)*EXP(-$B$4*$F$3)</f>
        <v>28.090937846507472</v>
      </c>
      <c r="G26" s="3"/>
      <c r="H26" s="3"/>
      <c r="I26" s="3"/>
      <c r="J26" s="3">
        <f>MAX(F26,$F$4-B26)</f>
        <v>32.967995396436066</v>
      </c>
      <c r="K26" s="3"/>
    </row>
    <row r="27" spans="1:19" x14ac:dyDescent="0.35">
      <c r="A27" s="3"/>
      <c r="B27" s="3"/>
      <c r="C27" s="3">
        <f>B26*$B$7</f>
        <v>44.932896411722162</v>
      </c>
      <c r="D27" s="3"/>
      <c r="E27" s="3"/>
      <c r="F27" s="3"/>
      <c r="G27" s="3">
        <f>MAX($F$4-C27,0)</f>
        <v>55.067103588277838</v>
      </c>
      <c r="H27" s="3"/>
      <c r="I27" s="3"/>
      <c r="J27" s="3"/>
      <c r="K27" s="3">
        <f>MAX($F$4-C27,0)</f>
        <v>55.067103588277838</v>
      </c>
    </row>
    <row r="28" spans="1:1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9" x14ac:dyDescent="0.35">
      <c r="A29" s="3">
        <v>0</v>
      </c>
      <c r="B29" s="3">
        <v>0.5</v>
      </c>
      <c r="C29" s="3">
        <v>1</v>
      </c>
      <c r="D29" s="3"/>
      <c r="E29" s="3"/>
      <c r="F29" s="3"/>
      <c r="G29" s="3"/>
      <c r="H29" s="3"/>
      <c r="I29" s="3"/>
      <c r="J29" s="3"/>
      <c r="K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Recall 2-step tree</vt:lpstr>
      <vt:lpstr>Rate Tree</vt:lpstr>
      <vt:lpstr>Random rates</vt:lpstr>
      <vt:lpstr>Forward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Satyajit Karnik</dc:creator>
  <cp:lastModifiedBy>Karnik, Satyajit</cp:lastModifiedBy>
  <dcterms:created xsi:type="dcterms:W3CDTF">2016-09-15T14:02:00Z</dcterms:created>
  <dcterms:modified xsi:type="dcterms:W3CDTF">2021-04-01T15:02:52Z</dcterms:modified>
</cp:coreProperties>
</file>