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Question1" sheetId="1" r:id="rId1"/>
    <sheet name="Question2" sheetId="2" r:id="rId2"/>
    <sheet name="Question3" sheetId="3" r:id="rId3"/>
    <sheet name="Question4" sheetId="4" r:id="rId4"/>
    <sheet name="Question5" sheetId="5" r:id="rId5"/>
    <sheet name="Question6" sheetId="6" r:id="rId6"/>
  </sheets>
  <calcPr calcId="152511"/>
</workbook>
</file>

<file path=xl/calcChain.xml><?xml version="1.0" encoding="utf-8"?>
<calcChain xmlns="http://schemas.openxmlformats.org/spreadsheetml/2006/main">
  <c r="S29" i="6" l="1"/>
  <c r="S28" i="6"/>
  <c r="S27" i="6"/>
  <c r="R29" i="6"/>
  <c r="R28" i="6"/>
  <c r="R27" i="6"/>
  <c r="Q29" i="6"/>
  <c r="Q28" i="6"/>
  <c r="Q27" i="6"/>
  <c r="N32" i="6"/>
  <c r="O32" i="6"/>
  <c r="O30" i="6"/>
  <c r="J88" i="6"/>
  <c r="J13" i="6"/>
  <c r="N16" i="6" s="1"/>
  <c r="J19" i="6"/>
  <c r="O16" i="6" s="1"/>
  <c r="J17" i="6"/>
  <c r="J16" i="6"/>
  <c r="J12" i="6"/>
  <c r="J11" i="6"/>
  <c r="N14" i="6" s="1"/>
  <c r="J10" i="6"/>
  <c r="N13" i="6" s="1"/>
  <c r="L88" i="3"/>
  <c r="J86" i="6"/>
  <c r="J84" i="6"/>
  <c r="J83" i="6"/>
  <c r="J80" i="6"/>
  <c r="J78" i="6"/>
  <c r="J77" i="6"/>
  <c r="J74" i="6"/>
  <c r="J72" i="6"/>
  <c r="J71" i="6"/>
  <c r="J68" i="6"/>
  <c r="J66" i="6"/>
  <c r="J65" i="6"/>
  <c r="J62" i="6"/>
  <c r="J60" i="6"/>
  <c r="J59" i="6"/>
  <c r="J53" i="6"/>
  <c r="J56" i="6"/>
  <c r="J54" i="6"/>
  <c r="J43" i="6"/>
  <c r="P22" i="6" s="1"/>
  <c r="J41" i="6"/>
  <c r="J40" i="6"/>
  <c r="P19" i="6" s="1"/>
  <c r="J37" i="6"/>
  <c r="O22" i="6" s="1"/>
  <c r="J35" i="6"/>
  <c r="O20" i="6" s="1"/>
  <c r="J34" i="6"/>
  <c r="J31" i="6"/>
  <c r="J29" i="6"/>
  <c r="N20" i="6" s="1"/>
  <c r="J28" i="6"/>
  <c r="N19" i="6" s="1"/>
  <c r="J45" i="6"/>
  <c r="J21" i="6"/>
  <c r="J23" i="6" s="1"/>
  <c r="O27" i="6" s="1"/>
  <c r="O19" i="6"/>
  <c r="P18" i="6"/>
  <c r="O18" i="6"/>
  <c r="N18" i="6"/>
  <c r="O14" i="6"/>
  <c r="O12" i="6"/>
  <c r="N12" i="6"/>
  <c r="O13" i="6"/>
  <c r="J7" i="6"/>
  <c r="J6" i="6"/>
  <c r="J47" i="6"/>
  <c r="O28" i="6" s="1"/>
  <c r="V27" i="3"/>
  <c r="V26" i="3"/>
  <c r="U27" i="3"/>
  <c r="U28" i="3"/>
  <c r="U26" i="3"/>
  <c r="T27" i="3"/>
  <c r="T26" i="3"/>
  <c r="Q31" i="3"/>
  <c r="S27" i="3"/>
  <c r="S26" i="3"/>
  <c r="R29" i="3"/>
  <c r="Q29" i="3"/>
  <c r="P29" i="3"/>
  <c r="L95" i="3"/>
  <c r="L94" i="3"/>
  <c r="L93" i="3"/>
  <c r="Q28" i="3"/>
  <c r="P28" i="3"/>
  <c r="P31" i="3" s="1"/>
  <c r="L90" i="3"/>
  <c r="R28" i="3" s="1"/>
  <c r="S28" i="3" s="1"/>
  <c r="T28" i="3" s="1"/>
  <c r="L89" i="3"/>
  <c r="L45" i="3"/>
  <c r="P27" i="3" s="1"/>
  <c r="L21" i="3"/>
  <c r="P26" i="3" s="1"/>
  <c r="L87" i="3"/>
  <c r="L83" i="3"/>
  <c r="L84" i="3" s="1"/>
  <c r="L85" i="3"/>
  <c r="L82" i="3"/>
  <c r="L79" i="3"/>
  <c r="L77" i="3"/>
  <c r="L76" i="3"/>
  <c r="L78" i="3" s="1"/>
  <c r="L73" i="3"/>
  <c r="L71" i="3"/>
  <c r="L70" i="3"/>
  <c r="L67" i="3"/>
  <c r="L61" i="3"/>
  <c r="L55" i="3"/>
  <c r="L66" i="3"/>
  <c r="L65" i="3"/>
  <c r="L64" i="3"/>
  <c r="L53" i="3"/>
  <c r="L59" i="3"/>
  <c r="L58" i="3"/>
  <c r="L54" i="3"/>
  <c r="L52" i="3"/>
  <c r="Q27" i="3"/>
  <c r="Q26" i="3"/>
  <c r="L46" i="3"/>
  <c r="L44" i="3"/>
  <c r="R21" i="3"/>
  <c r="L42" i="3"/>
  <c r="R20" i="3"/>
  <c r="R19" i="3"/>
  <c r="R18" i="3"/>
  <c r="L41" i="3"/>
  <c r="L40" i="3"/>
  <c r="L39" i="3"/>
  <c r="Q21" i="3"/>
  <c r="Q20" i="3"/>
  <c r="Q19" i="3"/>
  <c r="Q18" i="3"/>
  <c r="L36" i="3"/>
  <c r="L35" i="3"/>
  <c r="L34" i="3"/>
  <c r="L33" i="3"/>
  <c r="L30" i="3"/>
  <c r="P20" i="3"/>
  <c r="L29" i="3"/>
  <c r="P18" i="3"/>
  <c r="L27" i="3"/>
  <c r="P19" i="3"/>
  <c r="L28" i="3"/>
  <c r="L22" i="3"/>
  <c r="L20" i="3"/>
  <c r="L7" i="3"/>
  <c r="L6" i="3"/>
  <c r="L5" i="3"/>
  <c r="Q15" i="3"/>
  <c r="L18" i="3"/>
  <c r="P15" i="3"/>
  <c r="L12" i="3"/>
  <c r="Q14" i="3"/>
  <c r="Q13" i="3"/>
  <c r="Q12" i="3"/>
  <c r="L17" i="3"/>
  <c r="L16" i="3"/>
  <c r="L15" i="3"/>
  <c r="P14" i="3"/>
  <c r="P13" i="3"/>
  <c r="P12" i="3"/>
  <c r="L11" i="3"/>
  <c r="L10" i="3"/>
  <c r="L9" i="3"/>
  <c r="J94" i="6" l="1"/>
  <c r="J30" i="6"/>
  <c r="J36" i="6"/>
  <c r="O21" i="6" s="1"/>
  <c r="J42" i="6"/>
  <c r="P21" i="6" s="1"/>
  <c r="J90" i="6"/>
  <c r="O29" i="6" s="1"/>
  <c r="J95" i="6"/>
  <c r="P20" i="6"/>
  <c r="J73" i="6"/>
  <c r="J67" i="6"/>
  <c r="J61" i="6"/>
  <c r="J85" i="6"/>
  <c r="J55" i="6"/>
  <c r="J18" i="6"/>
  <c r="O15" i="6" s="1"/>
  <c r="J8" i="6"/>
  <c r="J79" i="6"/>
  <c r="L23" i="3"/>
  <c r="R26" i="3" s="1"/>
  <c r="L72" i="3"/>
  <c r="L60" i="3"/>
  <c r="J89" i="6" l="1"/>
  <c r="J91" i="6" s="1"/>
  <c r="P29" i="6" s="1"/>
  <c r="J46" i="6"/>
  <c r="J48" i="6" s="1"/>
  <c r="N21" i="6"/>
  <c r="J22" i="6"/>
  <c r="J24" i="6" s="1"/>
  <c r="P27" i="6" s="1"/>
  <c r="N15" i="6"/>
  <c r="J96" i="6"/>
  <c r="P30" i="6" s="1"/>
  <c r="N30" i="6"/>
  <c r="N28" i="6" l="1"/>
  <c r="N29" i="6"/>
  <c r="P28" i="6"/>
  <c r="N27" i="6"/>
  <c r="L47" i="3"/>
  <c r="R27" i="3" s="1"/>
  <c r="T27" i="6" l="1"/>
  <c r="T28" i="6"/>
  <c r="S21" i="5"/>
  <c r="R21" i="5"/>
  <c r="Q21" i="5"/>
  <c r="P22" i="5"/>
  <c r="P21" i="5"/>
  <c r="O22" i="5"/>
  <c r="O21" i="5"/>
  <c r="N23" i="5"/>
  <c r="N22" i="5"/>
  <c r="N21" i="5"/>
  <c r="J34" i="5"/>
  <c r="J33" i="5"/>
  <c r="J32" i="5"/>
  <c r="J31" i="5"/>
  <c r="J28" i="5"/>
  <c r="J27" i="5"/>
  <c r="J26" i="5"/>
  <c r="J25" i="5"/>
  <c r="J24" i="5"/>
  <c r="J23" i="5"/>
  <c r="J18" i="5"/>
  <c r="O16" i="5" s="1"/>
  <c r="J17" i="5"/>
  <c r="J20" i="5" s="1"/>
  <c r="J16" i="5"/>
  <c r="J19" i="5" s="1"/>
  <c r="J15" i="5"/>
  <c r="N16" i="5" s="1"/>
  <c r="J14" i="5"/>
  <c r="N15" i="5" s="1"/>
  <c r="J13" i="5"/>
  <c r="N14" i="5" s="1"/>
  <c r="J12" i="5"/>
  <c r="J29" i="5" s="1"/>
  <c r="J11" i="5"/>
  <c r="O23" i="5" l="1"/>
  <c r="J30" i="5"/>
  <c r="J21" i="5"/>
  <c r="G7" i="5" s="1"/>
  <c r="E11" i="5"/>
  <c r="E15" i="5"/>
  <c r="E19" i="5"/>
  <c r="E23" i="5"/>
  <c r="E27" i="5"/>
  <c r="E31" i="5"/>
  <c r="E35" i="5"/>
  <c r="E39" i="5"/>
  <c r="E43" i="5"/>
  <c r="E47" i="5"/>
  <c r="E51" i="5"/>
  <c r="E55" i="5"/>
  <c r="P14" i="5"/>
  <c r="E14" i="5"/>
  <c r="E26" i="5"/>
  <c r="E38" i="5"/>
  <c r="E50" i="5"/>
  <c r="E8" i="5"/>
  <c r="E12" i="5"/>
  <c r="E16" i="5"/>
  <c r="E20" i="5"/>
  <c r="E24" i="5"/>
  <c r="E28" i="5"/>
  <c r="E32" i="5"/>
  <c r="E36" i="5"/>
  <c r="E40" i="5"/>
  <c r="E44" i="5"/>
  <c r="E48" i="5"/>
  <c r="E52" i="5"/>
  <c r="E56" i="5"/>
  <c r="E18" i="5"/>
  <c r="E34" i="5"/>
  <c r="E46" i="5"/>
  <c r="E7" i="5"/>
  <c r="E9" i="5"/>
  <c r="E13" i="5"/>
  <c r="E17" i="5"/>
  <c r="E21" i="5"/>
  <c r="E25" i="5"/>
  <c r="E29" i="5"/>
  <c r="E33" i="5"/>
  <c r="E37" i="5"/>
  <c r="E41" i="5"/>
  <c r="E45" i="5"/>
  <c r="E49" i="5"/>
  <c r="E53" i="5"/>
  <c r="E10" i="5"/>
  <c r="E22" i="5"/>
  <c r="E30" i="5"/>
  <c r="E42" i="5"/>
  <c r="E54" i="5"/>
  <c r="F10" i="5"/>
  <c r="F14" i="5"/>
  <c r="F18" i="5"/>
  <c r="F22" i="5"/>
  <c r="F26" i="5"/>
  <c r="F9" i="5"/>
  <c r="F21" i="5"/>
  <c r="F7" i="5"/>
  <c r="P15" i="5"/>
  <c r="F11" i="5"/>
  <c r="F15" i="5"/>
  <c r="F19" i="5"/>
  <c r="F23" i="5"/>
  <c r="F17" i="5"/>
  <c r="F25" i="5"/>
  <c r="F8" i="5"/>
  <c r="F12" i="5"/>
  <c r="F16" i="5"/>
  <c r="F20" i="5"/>
  <c r="F24" i="5"/>
  <c r="F13" i="5"/>
  <c r="J22" i="5"/>
  <c r="G33" i="5"/>
  <c r="G21" i="5"/>
  <c r="G17" i="5"/>
  <c r="O14" i="5"/>
  <c r="P16" i="5"/>
  <c r="G32" i="5"/>
  <c r="G28" i="5"/>
  <c r="G16" i="5"/>
  <c r="G12" i="5"/>
  <c r="O15" i="5"/>
  <c r="G30" i="5"/>
  <c r="G10" i="5"/>
  <c r="G35" i="5"/>
  <c r="G23" i="5"/>
  <c r="G19" i="5"/>
  <c r="R20" i="4"/>
  <c r="R23" i="2"/>
  <c r="Q23" i="2"/>
  <c r="P23" i="2"/>
  <c r="Q20" i="4"/>
  <c r="P20" i="4"/>
  <c r="O21" i="4"/>
  <c r="O20" i="4"/>
  <c r="N21" i="4"/>
  <c r="N20" i="4"/>
  <c r="N22" i="4" s="1"/>
  <c r="M22" i="4"/>
  <c r="M21" i="4"/>
  <c r="M20" i="4"/>
  <c r="P15" i="4"/>
  <c r="P14" i="4"/>
  <c r="P13" i="4"/>
  <c r="O14" i="4"/>
  <c r="O15" i="4"/>
  <c r="O13" i="4"/>
  <c r="N14" i="4"/>
  <c r="N15" i="4"/>
  <c r="N13" i="4"/>
  <c r="M14" i="4"/>
  <c r="M15" i="4"/>
  <c r="M13" i="4"/>
  <c r="J36" i="4"/>
  <c r="J34" i="4"/>
  <c r="J33" i="4"/>
  <c r="J32" i="4"/>
  <c r="J31" i="4"/>
  <c r="J30" i="4"/>
  <c r="J27" i="4"/>
  <c r="J26" i="4"/>
  <c r="J25" i="4"/>
  <c r="J24" i="4"/>
  <c r="J23" i="4"/>
  <c r="J22" i="4"/>
  <c r="J17" i="4"/>
  <c r="J16" i="4"/>
  <c r="J15" i="4"/>
  <c r="J14" i="4"/>
  <c r="J13" i="4"/>
  <c r="J12" i="4"/>
  <c r="J11" i="4"/>
  <c r="J28" i="4" s="1"/>
  <c r="J10" i="4"/>
  <c r="N24" i="2"/>
  <c r="N23" i="2"/>
  <c r="M25" i="2"/>
  <c r="M24" i="2"/>
  <c r="M23" i="2"/>
  <c r="P18" i="2"/>
  <c r="P17" i="2"/>
  <c r="P16" i="2"/>
  <c r="O17" i="2"/>
  <c r="O18" i="2"/>
  <c r="O16" i="2"/>
  <c r="N17" i="2"/>
  <c r="N18" i="2"/>
  <c r="N16" i="2"/>
  <c r="M17" i="2"/>
  <c r="M18" i="2"/>
  <c r="M16" i="2"/>
  <c r="O24" i="2"/>
  <c r="O23" i="2"/>
  <c r="N25" i="2"/>
  <c r="G11" i="5" l="1"/>
  <c r="G27" i="5"/>
  <c r="G18" i="5"/>
  <c r="G20" i="5"/>
  <c r="G36" i="5"/>
  <c r="G9" i="5"/>
  <c r="G25" i="5"/>
  <c r="G14" i="5"/>
  <c r="G15" i="5"/>
  <c r="G31" i="5"/>
  <c r="G26" i="5"/>
  <c r="G8" i="5"/>
  <c r="Q16" i="5" s="1"/>
  <c r="G24" i="5"/>
  <c r="G34" i="5"/>
  <c r="G13" i="5"/>
  <c r="G29" i="5"/>
  <c r="G22" i="5"/>
  <c r="Q15" i="5"/>
  <c r="J29" i="4"/>
  <c r="J19" i="4"/>
  <c r="J20" i="4"/>
  <c r="J18" i="4"/>
  <c r="E18" i="4" s="1"/>
  <c r="E24" i="4"/>
  <c r="F8" i="4"/>
  <c r="F12" i="4"/>
  <c r="F24" i="4"/>
  <c r="F9" i="4"/>
  <c r="F21" i="4"/>
  <c r="F25" i="4"/>
  <c r="F14" i="4"/>
  <c r="F18" i="4"/>
  <c r="F15" i="4"/>
  <c r="G8" i="4"/>
  <c r="G13" i="4"/>
  <c r="G14" i="4"/>
  <c r="F11" i="4"/>
  <c r="G19" i="4"/>
  <c r="J21" i="4"/>
  <c r="J34" i="2"/>
  <c r="J33" i="2"/>
  <c r="J32" i="2"/>
  <c r="J29" i="2"/>
  <c r="J28" i="2"/>
  <c r="J27" i="2"/>
  <c r="J26" i="2"/>
  <c r="J22" i="2"/>
  <c r="J21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7" i="2"/>
  <c r="J17" i="2"/>
  <c r="J20" i="2" s="1"/>
  <c r="J16" i="2"/>
  <c r="J19" i="2" s="1"/>
  <c r="J15" i="2"/>
  <c r="J12" i="2"/>
  <c r="J21" i="1"/>
  <c r="G12" i="1" s="1"/>
  <c r="J20" i="1"/>
  <c r="J19" i="1"/>
  <c r="O14" i="1" s="1"/>
  <c r="J14" i="2"/>
  <c r="J13" i="2"/>
  <c r="J11" i="2"/>
  <c r="N16" i="1"/>
  <c r="J18" i="1"/>
  <c r="N15" i="1"/>
  <c r="J17" i="1"/>
  <c r="N14" i="1"/>
  <c r="J16" i="1"/>
  <c r="N22" i="1"/>
  <c r="N21" i="1"/>
  <c r="N23" i="1" s="1"/>
  <c r="O15" i="1"/>
  <c r="O16" i="1"/>
  <c r="M15" i="1"/>
  <c r="M16" i="1"/>
  <c r="M14" i="1"/>
  <c r="J34" i="1"/>
  <c r="R21" i="1" s="1"/>
  <c r="J30" i="1"/>
  <c r="J29" i="1"/>
  <c r="J26" i="1"/>
  <c r="M21" i="1" s="1"/>
  <c r="G10" i="1"/>
  <c r="G11" i="1"/>
  <c r="G13" i="1"/>
  <c r="G14" i="1"/>
  <c r="G15" i="1"/>
  <c r="G17" i="1"/>
  <c r="G18" i="1"/>
  <c r="G19" i="1"/>
  <c r="G21" i="1"/>
  <c r="G22" i="1"/>
  <c r="G23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9" i="1"/>
  <c r="E13" i="1"/>
  <c r="E14" i="1"/>
  <c r="E17" i="1"/>
  <c r="E18" i="1"/>
  <c r="E21" i="1"/>
  <c r="E22" i="1"/>
  <c r="E25" i="1"/>
  <c r="E26" i="1"/>
  <c r="E29" i="1"/>
  <c r="E30" i="1"/>
  <c r="E33" i="1"/>
  <c r="E34" i="1"/>
  <c r="E37" i="1"/>
  <c r="E38" i="1"/>
  <c r="J22" i="1"/>
  <c r="Q14" i="5" l="1"/>
  <c r="E23" i="4"/>
  <c r="E46" i="4"/>
  <c r="E21" i="4"/>
  <c r="G23" i="4"/>
  <c r="G15" i="4"/>
  <c r="G10" i="4"/>
  <c r="G24" i="4"/>
  <c r="F36" i="4"/>
  <c r="F27" i="4"/>
  <c r="F28" i="4"/>
  <c r="F29" i="4"/>
  <c r="F30" i="4"/>
  <c r="F31" i="4"/>
  <c r="F32" i="4"/>
  <c r="F33" i="4"/>
  <c r="F34" i="4"/>
  <c r="F35" i="4"/>
  <c r="G11" i="4"/>
  <c r="G7" i="4"/>
  <c r="G26" i="4"/>
  <c r="G21" i="4"/>
  <c r="G20" i="4"/>
  <c r="F26" i="4"/>
  <c r="F10" i="4"/>
  <c r="F17" i="4"/>
  <c r="F20" i="4"/>
  <c r="F19" i="4"/>
  <c r="F23" i="4"/>
  <c r="G18" i="4"/>
  <c r="G17" i="4"/>
  <c r="G16" i="4"/>
  <c r="F22" i="4"/>
  <c r="F7" i="4"/>
  <c r="F13" i="4"/>
  <c r="F16" i="4"/>
  <c r="E22" i="4"/>
  <c r="E27" i="4"/>
  <c r="E28" i="4"/>
  <c r="E29" i="4"/>
  <c r="E30" i="4"/>
  <c r="E31" i="4"/>
  <c r="E32" i="4"/>
  <c r="E33" i="4"/>
  <c r="E34" i="4"/>
  <c r="E35" i="4"/>
  <c r="E36" i="4"/>
  <c r="E37" i="4"/>
  <c r="E44" i="4"/>
  <c r="E8" i="4"/>
  <c r="E42" i="4"/>
  <c r="G22" i="4"/>
  <c r="G25" i="4"/>
  <c r="G9" i="4"/>
  <c r="G12" i="4"/>
  <c r="E13" i="4"/>
  <c r="E43" i="4"/>
  <c r="E26" i="4"/>
  <c r="E41" i="4"/>
  <c r="E40" i="4"/>
  <c r="E16" i="4"/>
  <c r="E39" i="4"/>
  <c r="E19" i="4"/>
  <c r="E14" i="4"/>
  <c r="E17" i="4"/>
  <c r="E25" i="4"/>
  <c r="E12" i="4"/>
  <c r="E11" i="4"/>
  <c r="E10" i="4"/>
  <c r="E45" i="4"/>
  <c r="E9" i="4"/>
  <c r="E20" i="4"/>
  <c r="E7" i="4"/>
  <c r="E15" i="4"/>
  <c r="E38" i="4"/>
  <c r="J10" i="2"/>
  <c r="J18" i="2"/>
  <c r="G28" i="1"/>
  <c r="G24" i="1"/>
  <c r="G20" i="1"/>
  <c r="G16" i="1"/>
  <c r="J25" i="1" s="1"/>
  <c r="P16" i="1" s="1"/>
  <c r="J24" i="1"/>
  <c r="P15" i="1" s="1"/>
  <c r="E36" i="1"/>
  <c r="E32" i="1"/>
  <c r="E28" i="1"/>
  <c r="E24" i="1"/>
  <c r="E20" i="1"/>
  <c r="E16" i="1"/>
  <c r="E12" i="1"/>
  <c r="E9" i="1"/>
  <c r="E35" i="1"/>
  <c r="E31" i="1"/>
  <c r="E27" i="1"/>
  <c r="E23" i="1"/>
  <c r="E19" i="1"/>
  <c r="E15" i="1"/>
  <c r="E11" i="1"/>
  <c r="E10" i="1"/>
  <c r="J31" i="1"/>
  <c r="J24" i="2" l="1"/>
  <c r="J23" i="2"/>
  <c r="J25" i="2"/>
  <c r="J30" i="2" s="1"/>
  <c r="J23" i="1"/>
  <c r="O21" i="1"/>
  <c r="J38" i="5" l="1"/>
  <c r="J35" i="5"/>
  <c r="J37" i="5" s="1"/>
  <c r="P14" i="1"/>
  <c r="J27" i="1"/>
  <c r="J37" i="4" l="1"/>
  <c r="J31" i="2"/>
  <c r="J28" i="1"/>
  <c r="M23" i="1" s="1"/>
  <c r="M22" i="1"/>
  <c r="J32" i="1"/>
  <c r="J37" i="2" l="1"/>
  <c r="J36" i="2"/>
  <c r="O22" i="1"/>
  <c r="J33" i="1"/>
  <c r="J35" i="1" l="1"/>
  <c r="J38" i="1"/>
  <c r="P21" i="1"/>
  <c r="J37" i="1" l="1"/>
  <c r="Q21" i="1"/>
</calcChain>
</file>

<file path=xl/sharedStrings.xml><?xml version="1.0" encoding="utf-8"?>
<sst xmlns="http://schemas.openxmlformats.org/spreadsheetml/2006/main" count="590" uniqueCount="176">
  <si>
    <t>Ms. Rachael Khanna, the brand manager of ENZO detergent powder at the 'one stop' retail, was interested in understanding</t>
  </si>
  <si>
    <t>whether price discounts have any impact on the sales quantity of ENZO. Towards that end, discounts of 0%(no discount),10%</t>
  </si>
  <si>
    <t>and 20% were given on randomly selected days. The quantity (in kilograms) of ENZO sold in a day under different discounts</t>
  </si>
  <si>
    <t>levels  shown in table.Conduct a one-way ANOVA to check whether discount had any siginificant impact on the average sales</t>
  </si>
  <si>
    <r>
      <t xml:space="preserve">quantity at </t>
    </r>
    <r>
      <rPr>
        <sz val="11"/>
        <color theme="0"/>
        <rFont val="Calibri"/>
        <family val="2"/>
      </rPr>
      <t>α=0.05.</t>
    </r>
  </si>
  <si>
    <t>Sales</t>
  </si>
  <si>
    <t>Discount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</si>
  <si>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</si>
  <si>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</si>
  <si>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</si>
  <si>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</si>
  <si>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</si>
  <si>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</si>
  <si>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</si>
  <si>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</si>
  <si>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</si>
  <si>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</si>
  <si>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</si>
  <si>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</si>
  <si>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</si>
  <si>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Between Groups</t>
  </si>
  <si>
    <t>Within Groups</t>
  </si>
  <si>
    <t>Total</t>
  </si>
  <si>
    <t>n1</t>
  </si>
  <si>
    <t>n2</t>
  </si>
  <si>
    <t>n3</t>
  </si>
  <si>
    <t>mean2(10%)</t>
  </si>
  <si>
    <t>mean3(20%)</t>
  </si>
  <si>
    <t>overallMean</t>
  </si>
  <si>
    <t>Anova:Single Factor</t>
  </si>
  <si>
    <t>F-crit</t>
  </si>
  <si>
    <t>k(Groups)</t>
  </si>
  <si>
    <t>0%(X1)</t>
  </si>
  <si>
    <t>10%(X2)</t>
  </si>
  <si>
    <t>20%(X3)</t>
  </si>
  <si>
    <t>(X1-32)^2</t>
  </si>
  <si>
    <t>(X2-38.77)^2</t>
  </si>
  <si>
    <t>(X3-46.4)^2</t>
  </si>
  <si>
    <t>SSB</t>
  </si>
  <si>
    <t>SSW</t>
  </si>
  <si>
    <t>mean1(0%)</t>
  </si>
  <si>
    <t>p_value</t>
  </si>
  <si>
    <t>MSB</t>
  </si>
  <si>
    <t>SST</t>
  </si>
  <si>
    <t>dof1</t>
  </si>
  <si>
    <t>dof2</t>
  </si>
  <si>
    <t>n</t>
  </si>
  <si>
    <t>MSW</t>
  </si>
  <si>
    <t>alpha</t>
  </si>
  <si>
    <t>Fcalculated</t>
  </si>
  <si>
    <t>Ftabulated</t>
  </si>
  <si>
    <t>Result1</t>
  </si>
  <si>
    <t>Result2</t>
  </si>
  <si>
    <t>sum1</t>
  </si>
  <si>
    <t>sum2</t>
  </si>
  <si>
    <t>sum3</t>
  </si>
  <si>
    <t xml:space="preserve">Share Raja Khan is a top stockbroker and believes the average annual stock return depends on the industrial sector.To validate his belief,SRK </t>
  </si>
  <si>
    <t>collected annual return of stocks from three different industrial sector -consumer goods,services and industrial goods.The annual return of shares</t>
  </si>
  <si>
    <t>in 2015-2016 for different sectors given in table.</t>
  </si>
  <si>
    <t>Return of Stock</t>
  </si>
  <si>
    <t>Consumer Good</t>
  </si>
  <si>
    <t>Consumer Good(X1)</t>
  </si>
  <si>
    <t>Services(X2)</t>
  </si>
  <si>
    <t>Industrial Good(X3)</t>
  </si>
  <si>
    <t>(X1-0.08)^2</t>
  </si>
  <si>
    <t>(X2-0.08)^2</t>
  </si>
  <si>
    <t>(X3-0.06048)^2</t>
  </si>
  <si>
    <t>Null Hypothesis</t>
  </si>
  <si>
    <t>µ1 = µ2 = µ3</t>
  </si>
  <si>
    <t>Alternative Hypothesis</t>
  </si>
  <si>
    <r>
      <t xml:space="preserve">Not all </t>
    </r>
    <r>
      <rPr>
        <sz val="11"/>
        <color theme="1"/>
        <rFont val="Calibri"/>
        <family val="2"/>
      </rPr>
      <t>µ are equal.</t>
    </r>
  </si>
  <si>
    <t xml:space="preserve">Ms Sophia Smith,Senior Manager of Career Development Services (CDS) at the Institute of Science and Business (ISB),believes that the salary of graduating MBA  </t>
  </si>
  <si>
    <t>students depends on their degree of specialization.To test her belief she collected discipline-wise graduating annual salary (in millions of rupees) from the 2020</t>
  </si>
  <si>
    <t>Discipline</t>
  </si>
  <si>
    <t>Services</t>
  </si>
  <si>
    <t>Industrial Good</t>
  </si>
  <si>
    <t>Engineering(X1)</t>
  </si>
  <si>
    <t>Science(X2)</t>
  </si>
  <si>
    <t>Commerce(X3)</t>
  </si>
  <si>
    <t>(X1-2.20)^2</t>
  </si>
  <si>
    <t>(X2-1.93)^2</t>
  </si>
  <si>
    <t>(X3-1.87)^2</t>
  </si>
  <si>
    <t>Engineering</t>
  </si>
  <si>
    <t>Science</t>
  </si>
  <si>
    <t>Commerce</t>
  </si>
  <si>
    <r>
      <t xml:space="preserve"> graduating students and the data shown in table.Conduct a one-way ANOVA at </t>
    </r>
    <r>
      <rPr>
        <sz val="11"/>
        <color theme="0"/>
        <rFont val="Calibri"/>
        <family val="2"/>
      </rPr>
      <t>α=0.05 to check whether the annual salary depends on degreee discipline.</t>
    </r>
  </si>
  <si>
    <t>∑ni(µi-µ)^2</t>
  </si>
  <si>
    <t>∑∑(Xij - µ)^2</t>
  </si>
  <si>
    <t>SSB/(k-1)</t>
  </si>
  <si>
    <t>SSW/(n-k)</t>
  </si>
  <si>
    <t>SSB + SSW</t>
  </si>
  <si>
    <t>MSB/MSW</t>
  </si>
  <si>
    <t>k-1</t>
  </si>
  <si>
    <t>n-k</t>
  </si>
  <si>
    <t>An original equipment manufacturer of a washing machine is interested in finding out the impact of three different technologies</t>
  </si>
  <si>
    <t>on the reliability of the washing machine.Data on time between failures (in number of days) of the washing machine manufactured</t>
  </si>
  <si>
    <t>different for different technologies.</t>
  </si>
  <si>
    <t>Technology(X1)</t>
  </si>
  <si>
    <t>Technology(X2)</t>
  </si>
  <si>
    <t>Technology(X3)</t>
  </si>
  <si>
    <t>(X1-325.48)^2</t>
  </si>
  <si>
    <t>(X2-350.40)^2</t>
  </si>
  <si>
    <t>(X3-384.23)^2</t>
  </si>
  <si>
    <t>Technology1</t>
  </si>
  <si>
    <t>Technology2</t>
  </si>
  <si>
    <t>Technology3</t>
  </si>
  <si>
    <r>
      <t xml:space="preserve">using different technologies shown in table.Conduct a one-way ANOVA at </t>
    </r>
    <r>
      <rPr>
        <sz val="11"/>
        <color theme="0"/>
        <rFont val="Calibri"/>
        <family val="2"/>
      </rPr>
      <t xml:space="preserve">α=0.01 to check whether the mean times between failures are </t>
    </r>
  </si>
  <si>
    <t>Table shows the sales quantity of detergents at different discount values and different locations collected over 20 days.Conduct a two-way</t>
  </si>
  <si>
    <t>Technology</t>
  </si>
  <si>
    <t>Location1</t>
  </si>
  <si>
    <t>Location2</t>
  </si>
  <si>
    <t>Anova: Two-Factor With Replication</t>
  </si>
  <si>
    <t>F crit</t>
  </si>
  <si>
    <t>Interaction</t>
  </si>
  <si>
    <t>Within</t>
  </si>
  <si>
    <t>a</t>
  </si>
  <si>
    <t>SSA</t>
  </si>
  <si>
    <t>b</t>
  </si>
  <si>
    <t>MSA</t>
  </si>
  <si>
    <t>c</t>
  </si>
  <si>
    <t>Mean</t>
  </si>
  <si>
    <t>SUM</t>
  </si>
  <si>
    <t>Overall Sum</t>
  </si>
  <si>
    <t>Total Observation</t>
  </si>
  <si>
    <t>Overall Mean</t>
  </si>
  <si>
    <t>dof</t>
  </si>
  <si>
    <t>Discount(0%)</t>
  </si>
  <si>
    <t>Discount(10%)</t>
  </si>
  <si>
    <t>Discount(20%)</t>
  </si>
  <si>
    <t>Sample(location)</t>
  </si>
  <si>
    <t>Columns(discount)</t>
  </si>
  <si>
    <t>Location1Discount(0%)</t>
  </si>
  <si>
    <t>Location1Discount(10%)</t>
  </si>
  <si>
    <t>Location1Discount(20%)</t>
  </si>
  <si>
    <t>Location2Discount(0%)</t>
  </si>
  <si>
    <t>Location2Discount(10%)</t>
  </si>
  <si>
    <t>Location2Discount(20%)</t>
  </si>
  <si>
    <t>SSAB</t>
  </si>
  <si>
    <t>MSAB</t>
  </si>
  <si>
    <t>Result</t>
  </si>
  <si>
    <r>
      <t xml:space="preserve">ANOVA at </t>
    </r>
    <r>
      <rPr>
        <sz val="11"/>
        <color theme="0"/>
        <rFont val="Calibri"/>
        <family val="2"/>
      </rPr>
      <t>α = 0.05 to test the effects of discounts and location on sales.</t>
    </r>
  </si>
  <si>
    <t>Ms.Smith was told by Mr Dicki Bird, Chairman of Career Development Services that one should alsom look at work experience in addition to the degree discipline.</t>
  </si>
  <si>
    <t>Ms.Smith grouped students with less than two years of experience and more than two years of experience,and collected a new set of data.Conduct a two-way ANOVA</t>
  </si>
  <si>
    <t>Experience</t>
  </si>
  <si>
    <t>less than 2</t>
  </si>
  <si>
    <t>more than2</t>
  </si>
  <si>
    <t>LessThan2</t>
  </si>
  <si>
    <t>MoreThan2</t>
  </si>
  <si>
    <t>Sample(experience)</t>
  </si>
  <si>
    <t>Columns(discipline)</t>
  </si>
  <si>
    <t>EngineeringLessThan2</t>
  </si>
  <si>
    <t>EngineeringMoreThan2</t>
  </si>
  <si>
    <t>ScienceLessThan2</t>
  </si>
  <si>
    <t>ScienceMoreThan2</t>
  </si>
  <si>
    <t>CommerceLessThan2</t>
  </si>
  <si>
    <t>CommerceMoreThan2</t>
  </si>
  <si>
    <r>
      <t xml:space="preserve">at </t>
    </r>
    <r>
      <rPr>
        <sz val="11"/>
        <color theme="0"/>
        <rFont val="Calibri"/>
        <family val="2"/>
      </rPr>
      <t>α=0.05 to check whether the factors-degree of discipline and years of work experience have an impact on the graduating salary.</t>
    </r>
  </si>
  <si>
    <t>a*c*∑(µj-µ)^2</t>
  </si>
  <si>
    <t>b*c*∑(µi-µ)^2</t>
  </si>
  <si>
    <t>a - 1</t>
  </si>
  <si>
    <t xml:space="preserve">b - 1 </t>
  </si>
  <si>
    <t>SSA/(a-1)</t>
  </si>
  <si>
    <t>SSB/(b-1)</t>
  </si>
  <si>
    <t>c *∑∑(µij - µi-µj-µ)^2</t>
  </si>
  <si>
    <t>dof3</t>
  </si>
  <si>
    <t>(a-1)(b-1)</t>
  </si>
  <si>
    <t>SSAB/((a-1)*(b-1))</t>
  </si>
  <si>
    <t>∑∑∑(xijk-µij)^2</t>
  </si>
  <si>
    <t>dof4</t>
  </si>
  <si>
    <t>ab(c-1)</t>
  </si>
  <si>
    <t>SSW/ab(c-1)</t>
  </si>
  <si>
    <t>MSA/MSW</t>
  </si>
  <si>
    <t>F2</t>
  </si>
  <si>
    <t>F1</t>
  </si>
  <si>
    <t>F3</t>
  </si>
  <si>
    <t>SSAB/MSAB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</si>
</sst>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0" xfId="0" applyFont="1" applyFill="1"/>
    <xf numFmtId="2" fontId="0" fillId="0" borderId="0" xfId="0" applyNumberForma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9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2" fillId="3" borderId="0" xfId="0" applyFont="1" applyFill="1"/>
    <xf numFmtId="0" fontId="0" fillId="0" borderId="1" xfId="1" applyNumberFormat="1" applyFont="1" applyBorder="1"/>
    <xf numFmtId="0" fontId="3" fillId="0" borderId="0" xfId="0" applyFont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0" fillId="0" borderId="0" xfId="0" applyNumberFormat="1"/>
    <xf numFmtId="0" fontId="0" fillId="0" borderId="2" xfId="0" applyFill="1" applyBorder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9" fontId="0" fillId="0" borderId="1" xfId="0" applyNumberFormat="1" applyBorder="1"/>
    <xf numFmtId="0" fontId="0" fillId="0" borderId="0" xfId="0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9" fontId="6" fillId="0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9" fontId="6" fillId="0" borderId="1" xfId="0" applyNumberFormat="1" applyFont="1" applyFill="1" applyBorder="1" applyAlignment="1">
      <alignment horizontal="right"/>
    </xf>
    <xf numFmtId="9" fontId="7" fillId="0" borderId="4" xfId="0" applyNumberFormat="1" applyFont="1" applyFill="1" applyBorder="1" applyAlignment="1">
      <alignment horizontal="right"/>
    </xf>
    <xf numFmtId="0" fontId="0" fillId="4" borderId="0" xfId="0" applyFill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0" borderId="5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right"/>
    </xf>
    <xf numFmtId="0" fontId="0" fillId="0" borderId="12" xfId="0" applyFill="1" applyBorder="1" applyAlignment="1"/>
    <xf numFmtId="9" fontId="0" fillId="0" borderId="13" xfId="0" applyNumberFormat="1" applyBorder="1"/>
    <xf numFmtId="0" fontId="0" fillId="0" borderId="13" xfId="0" applyBorder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Border="1"/>
    <xf numFmtId="0" fontId="0" fillId="4" borderId="0" xfId="0" applyFill="1" applyBorder="1" applyAlignment="1"/>
    <xf numFmtId="9" fontId="7" fillId="0" borderId="13" xfId="0" applyNumberFormat="1" applyFont="1" applyFill="1" applyBorder="1" applyAlignment="1"/>
    <xf numFmtId="0" fontId="0" fillId="0" borderId="13" xfId="0" applyFill="1" applyBorder="1" applyAlignment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B7" sqref="B7:D7"/>
    </sheetView>
  </sheetViews>
  <sheetFormatPr defaultRowHeight="14.5" x14ac:dyDescent="0.35"/>
  <cols>
    <col min="6" max="6" width="11.26953125" bestFit="1" customWidth="1"/>
    <col min="7" max="7" width="10.26953125" bestFit="1" customWidth="1"/>
    <col min="8" max="8" width="10.26953125" customWidth="1"/>
    <col min="9" max="9" width="19.7265625" bestFit="1" customWidth="1"/>
    <col min="10" max="10" width="19.36328125" bestFit="1" customWidth="1"/>
    <col min="12" max="12" width="17.7265625" bestFit="1" customWidth="1"/>
    <col min="13" max="13" width="11.81640625" bestFit="1" customWidth="1"/>
    <col min="17" max="17" width="10.81640625" bestFit="1" customWidth="1"/>
  </cols>
  <sheetData>
    <row r="1" spans="1:16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0"/>
      <c r="L1" s="10"/>
      <c r="M1" s="10"/>
      <c r="N1" s="10"/>
    </row>
    <row r="2" spans="1:16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0"/>
      <c r="L2" s="10"/>
      <c r="M2" s="10"/>
      <c r="N2" s="10"/>
    </row>
    <row r="3" spans="1:16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0"/>
      <c r="L3" s="10"/>
      <c r="M3" s="10"/>
      <c r="N3" s="10"/>
    </row>
    <row r="4" spans="1:16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0"/>
      <c r="L4" s="10"/>
      <c r="M4" s="10"/>
      <c r="N4" s="10"/>
    </row>
    <row r="5" spans="1:16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7" spans="1:16" x14ac:dyDescent="0.35">
      <c r="B7" s="17" t="s">
        <v>5</v>
      </c>
      <c r="C7" s="17"/>
      <c r="D7" s="17"/>
    </row>
    <row r="8" spans="1:16" x14ac:dyDescent="0.35">
      <c r="A8" s="1" t="s">
        <v>6</v>
      </c>
      <c r="B8" s="8" t="s">
        <v>32</v>
      </c>
      <c r="C8" s="8" t="s">
        <v>33</v>
      </c>
      <c r="D8" s="8" t="s">
        <v>34</v>
      </c>
      <c r="E8" s="6" t="s">
        <v>35</v>
      </c>
      <c r="F8" s="6" t="s">
        <v>36</v>
      </c>
      <c r="G8" s="6" t="s">
        <v>37</v>
      </c>
      <c r="H8" s="6"/>
    </row>
    <row r="9" spans="1:16" x14ac:dyDescent="0.35">
      <c r="B9" s="5">
        <v>39</v>
      </c>
      <c r="C9" s="5">
        <v>34</v>
      </c>
      <c r="D9" s="5">
        <v>42</v>
      </c>
      <c r="E9">
        <f t="shared" ref="E9:E38" si="0">(B9-$J$19)^2</f>
        <v>49</v>
      </c>
      <c r="F9" s="2">
        <f t="shared" ref="F9:F38" si="1">(C9-$J$20)^2</f>
        <v>22.721111111111103</v>
      </c>
      <c r="G9">
        <f t="shared" ref="G9:G38" si="2">(D9-$J$21)^2</f>
        <v>19.359999999999989</v>
      </c>
      <c r="I9" t="s">
        <v>67</v>
      </c>
      <c r="J9" s="12" t="s">
        <v>68</v>
      </c>
    </row>
    <row r="10" spans="1:16" x14ac:dyDescent="0.35">
      <c r="B10" s="5">
        <v>32</v>
      </c>
      <c r="C10" s="5">
        <v>41</v>
      </c>
      <c r="D10" s="5">
        <v>43</v>
      </c>
      <c r="E10">
        <f t="shared" si="0"/>
        <v>0</v>
      </c>
      <c r="F10" s="2">
        <f t="shared" si="1"/>
        <v>4.9877777777777821</v>
      </c>
      <c r="G10">
        <f t="shared" si="2"/>
        <v>11.55999999999999</v>
      </c>
      <c r="I10" t="s">
        <v>69</v>
      </c>
      <c r="J10" t="s">
        <v>70</v>
      </c>
      <c r="L10" t="s">
        <v>29</v>
      </c>
    </row>
    <row r="11" spans="1:16" x14ac:dyDescent="0.35">
      <c r="B11" s="5">
        <v>25</v>
      </c>
      <c r="C11" s="5">
        <v>45</v>
      </c>
      <c r="D11" s="5">
        <v>44</v>
      </c>
      <c r="E11">
        <f t="shared" si="0"/>
        <v>49</v>
      </c>
      <c r="F11" s="2">
        <f t="shared" si="1"/>
        <v>38.854444444444454</v>
      </c>
      <c r="G11">
        <f t="shared" si="2"/>
        <v>5.7599999999999936</v>
      </c>
      <c r="I11" t="s">
        <v>46</v>
      </c>
      <c r="J11">
        <v>90</v>
      </c>
    </row>
    <row r="12" spans="1:16" x14ac:dyDescent="0.35">
      <c r="B12" s="5">
        <v>25</v>
      </c>
      <c r="C12" s="5">
        <v>39</v>
      </c>
      <c r="D12" s="5">
        <v>46</v>
      </c>
      <c r="E12">
        <f t="shared" si="0"/>
        <v>49</v>
      </c>
      <c r="F12" s="2">
        <f t="shared" si="1"/>
        <v>5.4444444444444885E-2</v>
      </c>
      <c r="G12">
        <f t="shared" si="2"/>
        <v>0.15999999999999887</v>
      </c>
      <c r="I12" t="s">
        <v>31</v>
      </c>
      <c r="J12">
        <v>3</v>
      </c>
      <c r="L12" s="18" t="s">
        <v>7</v>
      </c>
      <c r="M12" s="18"/>
      <c r="N12" s="18"/>
      <c r="O12" s="18"/>
      <c r="P12" s="18"/>
    </row>
    <row r="13" spans="1:16" x14ac:dyDescent="0.35">
      <c r="B13" s="5">
        <v>37</v>
      </c>
      <c r="C13" s="5">
        <v>38</v>
      </c>
      <c r="D13" s="5">
        <v>41</v>
      </c>
      <c r="E13">
        <f t="shared" si="0"/>
        <v>25</v>
      </c>
      <c r="F13" s="2">
        <f t="shared" si="1"/>
        <v>0.58777777777777629</v>
      </c>
      <c r="G13">
        <f t="shared" si="2"/>
        <v>29.159999999999986</v>
      </c>
      <c r="I13" t="s">
        <v>23</v>
      </c>
      <c r="J13">
        <v>30</v>
      </c>
      <c r="L13" s="3" t="s">
        <v>8</v>
      </c>
      <c r="M13" s="4" t="s">
        <v>9</v>
      </c>
      <c r="N13" s="4" t="s">
        <v>10</v>
      </c>
      <c r="O13" s="4" t="s">
        <v>11</v>
      </c>
      <c r="P13" s="4" t="s">
        <v>12</v>
      </c>
    </row>
    <row r="14" spans="1:16" x14ac:dyDescent="0.35">
      <c r="B14" s="5">
        <v>28</v>
      </c>
      <c r="C14" s="5">
        <v>33</v>
      </c>
      <c r="D14" s="5">
        <v>52</v>
      </c>
      <c r="E14">
        <f t="shared" si="0"/>
        <v>16</v>
      </c>
      <c r="F14" s="2">
        <f t="shared" si="1"/>
        <v>33.254444444444431</v>
      </c>
      <c r="G14">
        <f t="shared" si="2"/>
        <v>31.360000000000017</v>
      </c>
      <c r="I14" t="s">
        <v>24</v>
      </c>
      <c r="J14">
        <v>30</v>
      </c>
      <c r="L14" s="5">
        <v>0</v>
      </c>
      <c r="M14" s="5">
        <f>J13</f>
        <v>30</v>
      </c>
      <c r="N14" s="5">
        <f>J16</f>
        <v>960</v>
      </c>
      <c r="O14" s="5">
        <f>J19</f>
        <v>32</v>
      </c>
      <c r="P14" s="5">
        <f>J23/J13</f>
        <v>26.266666666666666</v>
      </c>
    </row>
    <row r="15" spans="1:16" x14ac:dyDescent="0.35">
      <c r="B15" s="5">
        <v>26</v>
      </c>
      <c r="C15" s="5">
        <v>35</v>
      </c>
      <c r="D15" s="5">
        <v>43</v>
      </c>
      <c r="E15">
        <f t="shared" si="0"/>
        <v>36</v>
      </c>
      <c r="F15" s="2">
        <f t="shared" si="1"/>
        <v>14.18777777777777</v>
      </c>
      <c r="G15">
        <f t="shared" si="2"/>
        <v>11.55999999999999</v>
      </c>
      <c r="I15" t="s">
        <v>25</v>
      </c>
      <c r="J15">
        <v>30</v>
      </c>
      <c r="L15" s="5">
        <v>0.1</v>
      </c>
      <c r="M15" s="5">
        <f t="shared" ref="M15:M16" si="3">J14</f>
        <v>30</v>
      </c>
      <c r="N15" s="5">
        <f>J17</f>
        <v>1163</v>
      </c>
      <c r="O15" s="5">
        <f>J20</f>
        <v>38.766666666666666</v>
      </c>
      <c r="P15" s="5">
        <f>J24/J14</f>
        <v>19.778888888888893</v>
      </c>
    </row>
    <row r="16" spans="1:16" x14ac:dyDescent="0.35">
      <c r="B16" s="5">
        <v>26</v>
      </c>
      <c r="C16" s="5">
        <v>41</v>
      </c>
      <c r="D16" s="5">
        <v>42</v>
      </c>
      <c r="E16">
        <f t="shared" si="0"/>
        <v>36</v>
      </c>
      <c r="F16" s="2">
        <f t="shared" si="1"/>
        <v>4.9877777777777821</v>
      </c>
      <c r="G16">
        <f t="shared" si="2"/>
        <v>19.359999999999989</v>
      </c>
      <c r="I16" t="s">
        <v>53</v>
      </c>
      <c r="J16">
        <f>SUM(B9:B38)</f>
        <v>960</v>
      </c>
      <c r="L16" s="5">
        <v>0.2</v>
      </c>
      <c r="M16" s="5">
        <f t="shared" si="3"/>
        <v>30</v>
      </c>
      <c r="N16" s="5">
        <f>J18</f>
        <v>1392</v>
      </c>
      <c r="O16" s="5">
        <f>J21</f>
        <v>46.4</v>
      </c>
      <c r="P16" s="5">
        <f>J25/J15</f>
        <v>22.506666666666668</v>
      </c>
    </row>
    <row r="17" spans="2:18" x14ac:dyDescent="0.35">
      <c r="B17" s="5">
        <v>40</v>
      </c>
      <c r="C17" s="5">
        <v>47</v>
      </c>
      <c r="D17" s="5">
        <v>50</v>
      </c>
      <c r="E17">
        <f t="shared" si="0"/>
        <v>64</v>
      </c>
      <c r="F17" s="2">
        <f t="shared" si="1"/>
        <v>67.787777777777791</v>
      </c>
      <c r="G17">
        <f t="shared" si="2"/>
        <v>12.96000000000001</v>
      </c>
      <c r="I17" t="s">
        <v>54</v>
      </c>
      <c r="J17">
        <f>SUM(C9:C38)</f>
        <v>1163</v>
      </c>
    </row>
    <row r="18" spans="2:18" x14ac:dyDescent="0.35">
      <c r="B18" s="5">
        <v>29</v>
      </c>
      <c r="C18" s="5">
        <v>34</v>
      </c>
      <c r="D18" s="5">
        <v>41</v>
      </c>
      <c r="E18">
        <f t="shared" si="0"/>
        <v>9</v>
      </c>
      <c r="F18" s="2">
        <f t="shared" si="1"/>
        <v>22.721111111111103</v>
      </c>
      <c r="G18">
        <f t="shared" si="2"/>
        <v>29.159999999999986</v>
      </c>
      <c r="I18" t="s">
        <v>55</v>
      </c>
      <c r="J18">
        <f>SUM(D9:D38)</f>
        <v>1392</v>
      </c>
    </row>
    <row r="19" spans="2:18" x14ac:dyDescent="0.35">
      <c r="B19" s="5">
        <v>37</v>
      </c>
      <c r="C19" s="5">
        <v>47</v>
      </c>
      <c r="D19" s="5">
        <v>41</v>
      </c>
      <c r="E19">
        <f t="shared" si="0"/>
        <v>25</v>
      </c>
      <c r="F19" s="2">
        <f t="shared" si="1"/>
        <v>67.787777777777791</v>
      </c>
      <c r="G19">
        <f t="shared" si="2"/>
        <v>29.159999999999986</v>
      </c>
      <c r="I19" t="s">
        <v>40</v>
      </c>
      <c r="J19">
        <f>J16/J13</f>
        <v>32</v>
      </c>
      <c r="L19" s="18" t="s">
        <v>13</v>
      </c>
      <c r="M19" s="18"/>
      <c r="N19" s="18"/>
      <c r="O19" s="18"/>
      <c r="P19" s="18"/>
      <c r="Q19" s="18"/>
      <c r="R19" s="18"/>
    </row>
    <row r="20" spans="2:18" x14ac:dyDescent="0.35">
      <c r="B20" s="5">
        <v>34</v>
      </c>
      <c r="C20" s="5">
        <v>44</v>
      </c>
      <c r="D20" s="5">
        <v>47</v>
      </c>
      <c r="E20">
        <f t="shared" si="0"/>
        <v>4</v>
      </c>
      <c r="F20" s="2">
        <f t="shared" si="1"/>
        <v>27.387777777777789</v>
      </c>
      <c r="G20">
        <f t="shared" si="2"/>
        <v>0.36000000000000171</v>
      </c>
      <c r="I20" t="s">
        <v>26</v>
      </c>
      <c r="J20" s="2">
        <f>J17/J14</f>
        <v>38.766666666666666</v>
      </c>
      <c r="L20" s="5" t="s">
        <v>14</v>
      </c>
      <c r="M20" s="5" t="s">
        <v>15</v>
      </c>
      <c r="N20" s="5" t="s">
        <v>16</v>
      </c>
      <c r="O20" s="5" t="s">
        <v>17</v>
      </c>
      <c r="P20" s="5" t="s">
        <v>18</v>
      </c>
      <c r="Q20" s="5" t="s">
        <v>19</v>
      </c>
      <c r="R20" s="5" t="s">
        <v>30</v>
      </c>
    </row>
    <row r="21" spans="2:18" x14ac:dyDescent="0.35">
      <c r="B21" s="5">
        <v>28</v>
      </c>
      <c r="C21" s="5">
        <v>46</v>
      </c>
      <c r="D21" s="5">
        <v>55</v>
      </c>
      <c r="E21">
        <f t="shared" si="0"/>
        <v>16</v>
      </c>
      <c r="F21" s="2">
        <f t="shared" si="1"/>
        <v>52.321111111111122</v>
      </c>
      <c r="G21">
        <f t="shared" si="2"/>
        <v>73.960000000000022</v>
      </c>
      <c r="I21" t="s">
        <v>27</v>
      </c>
      <c r="J21">
        <f>J18/J15</f>
        <v>46.4</v>
      </c>
      <c r="L21" s="5" t="s">
        <v>20</v>
      </c>
      <c r="M21" s="5">
        <f>J26</f>
        <v>3114.1555555555551</v>
      </c>
      <c r="N21" s="5">
        <f>J29</f>
        <v>2</v>
      </c>
      <c r="O21" s="5">
        <f>J31</f>
        <v>1557.0777777777776</v>
      </c>
      <c r="P21" s="5">
        <f>J33</f>
        <v>65.869864012836928</v>
      </c>
      <c r="Q21" s="5">
        <f>J35</f>
        <v>3.8215006697256715E-18</v>
      </c>
      <c r="R21" s="5">
        <f>J34</f>
        <v>3.1012957566671893</v>
      </c>
    </row>
    <row r="22" spans="2:18" x14ac:dyDescent="0.35">
      <c r="B22" s="5">
        <v>36</v>
      </c>
      <c r="C22" s="5">
        <v>38</v>
      </c>
      <c r="D22" s="5">
        <v>55</v>
      </c>
      <c r="E22">
        <f t="shared" si="0"/>
        <v>16</v>
      </c>
      <c r="F22" s="2">
        <f t="shared" si="1"/>
        <v>0.58777777777777629</v>
      </c>
      <c r="G22">
        <f t="shared" si="2"/>
        <v>73.960000000000022</v>
      </c>
      <c r="I22" t="s">
        <v>28</v>
      </c>
      <c r="J22" s="2">
        <f>AVERAGE(B9:D38)</f>
        <v>39.055555555555557</v>
      </c>
      <c r="L22" s="5" t="s">
        <v>21</v>
      </c>
      <c r="M22" s="9">
        <f>J27</f>
        <v>2056.5666666666666</v>
      </c>
      <c r="N22" s="5">
        <f>J30</f>
        <v>87</v>
      </c>
      <c r="O22" s="5">
        <f>J32</f>
        <v>23.638697318007662</v>
      </c>
      <c r="P22" s="5"/>
      <c r="Q22" s="5"/>
      <c r="R22" s="5"/>
    </row>
    <row r="23" spans="2:18" x14ac:dyDescent="0.35">
      <c r="B23" s="5">
        <v>38</v>
      </c>
      <c r="C23" s="5">
        <v>42</v>
      </c>
      <c r="D23" s="5">
        <v>47</v>
      </c>
      <c r="E23">
        <f t="shared" si="0"/>
        <v>36</v>
      </c>
      <c r="F23" s="2">
        <f t="shared" si="1"/>
        <v>10.45444444444445</v>
      </c>
      <c r="G23">
        <f t="shared" si="2"/>
        <v>0.36000000000000171</v>
      </c>
      <c r="I23" t="s">
        <v>35</v>
      </c>
      <c r="J23">
        <f>SUM(E9:E38)</f>
        <v>788</v>
      </c>
      <c r="L23" s="5" t="s">
        <v>22</v>
      </c>
      <c r="M23" s="9">
        <f>J28</f>
        <v>5170.7222222222217</v>
      </c>
      <c r="N23" s="5">
        <f>SUM(N21:N22)</f>
        <v>89</v>
      </c>
      <c r="O23" s="5"/>
      <c r="P23" s="5"/>
      <c r="Q23" s="5"/>
      <c r="R23" s="5"/>
    </row>
    <row r="24" spans="2:18" x14ac:dyDescent="0.35">
      <c r="B24" s="5">
        <v>38</v>
      </c>
      <c r="C24" s="5">
        <v>33</v>
      </c>
      <c r="D24" s="5">
        <v>48</v>
      </c>
      <c r="E24">
        <f t="shared" si="0"/>
        <v>36</v>
      </c>
      <c r="F24" s="2">
        <f t="shared" si="1"/>
        <v>33.254444444444431</v>
      </c>
      <c r="G24">
        <f t="shared" si="2"/>
        <v>2.5600000000000045</v>
      </c>
      <c r="I24" t="s">
        <v>36</v>
      </c>
      <c r="J24" s="2">
        <f>SUM(F9:F38)</f>
        <v>593.36666666666679</v>
      </c>
      <c r="L24" s="5"/>
      <c r="M24" s="5"/>
      <c r="N24" s="5"/>
      <c r="O24" s="5"/>
      <c r="P24" s="5"/>
      <c r="Q24" s="5"/>
      <c r="R24" s="5"/>
    </row>
    <row r="25" spans="2:18" x14ac:dyDescent="0.35">
      <c r="B25" s="5">
        <v>34</v>
      </c>
      <c r="C25" s="5">
        <v>37</v>
      </c>
      <c r="D25" s="5">
        <v>41</v>
      </c>
      <c r="E25">
        <f t="shared" si="0"/>
        <v>4</v>
      </c>
      <c r="F25" s="2">
        <f t="shared" si="1"/>
        <v>3.1211111111111078</v>
      </c>
      <c r="G25">
        <f t="shared" si="2"/>
        <v>29.159999999999986</v>
      </c>
      <c r="I25" t="s">
        <v>37</v>
      </c>
      <c r="J25">
        <f>SUM(G9:G38)</f>
        <v>675.2</v>
      </c>
    </row>
    <row r="26" spans="2:18" x14ac:dyDescent="0.35">
      <c r="B26" s="5">
        <v>31</v>
      </c>
      <c r="C26" s="5">
        <v>45</v>
      </c>
      <c r="D26" s="5">
        <v>42</v>
      </c>
      <c r="E26">
        <f t="shared" si="0"/>
        <v>1</v>
      </c>
      <c r="F26" s="2">
        <f t="shared" si="1"/>
        <v>38.854444444444454</v>
      </c>
      <c r="G26">
        <f t="shared" si="2"/>
        <v>19.359999999999989</v>
      </c>
      <c r="I26" t="s">
        <v>38</v>
      </c>
      <c r="J26">
        <f>J13*(J19-J22)^2+J14*(J20-J22)^2+J15*(J21-J22)^2</f>
        <v>3114.1555555555551</v>
      </c>
    </row>
    <row r="27" spans="2:18" x14ac:dyDescent="0.35">
      <c r="B27" s="5">
        <v>39</v>
      </c>
      <c r="C27" s="5">
        <v>38</v>
      </c>
      <c r="D27" s="5">
        <v>45</v>
      </c>
      <c r="E27">
        <f t="shared" si="0"/>
        <v>49</v>
      </c>
      <c r="F27" s="2">
        <f t="shared" si="1"/>
        <v>0.58777777777777629</v>
      </c>
      <c r="G27">
        <f t="shared" si="2"/>
        <v>1.959999999999996</v>
      </c>
      <c r="I27" t="s">
        <v>39</v>
      </c>
      <c r="J27" s="2">
        <f>J23+J24+J25</f>
        <v>2056.5666666666666</v>
      </c>
      <c r="L27" t="s">
        <v>38</v>
      </c>
      <c r="M27" s="12" t="s">
        <v>86</v>
      </c>
      <c r="N27" s="12" t="s">
        <v>44</v>
      </c>
      <c r="O27" s="12" t="s">
        <v>92</v>
      </c>
    </row>
    <row r="28" spans="2:18" x14ac:dyDescent="0.35">
      <c r="B28" s="5">
        <v>36</v>
      </c>
      <c r="C28" s="5">
        <v>44</v>
      </c>
      <c r="D28" s="5">
        <v>48</v>
      </c>
      <c r="E28">
        <f t="shared" si="0"/>
        <v>16</v>
      </c>
      <c r="F28" s="2">
        <f t="shared" si="1"/>
        <v>27.387777777777789</v>
      </c>
      <c r="G28">
        <f t="shared" si="2"/>
        <v>2.5600000000000045</v>
      </c>
      <c r="I28" t="s">
        <v>43</v>
      </c>
      <c r="J28" s="2">
        <f>J26+J27</f>
        <v>5170.7222222222217</v>
      </c>
      <c r="L28" t="s">
        <v>39</v>
      </c>
      <c r="M28" t="s">
        <v>87</v>
      </c>
      <c r="N28" t="s">
        <v>45</v>
      </c>
      <c r="O28" t="s">
        <v>93</v>
      </c>
    </row>
    <row r="29" spans="2:18" x14ac:dyDescent="0.35">
      <c r="B29" s="5">
        <v>34</v>
      </c>
      <c r="C29" s="5">
        <v>38</v>
      </c>
      <c r="D29" s="5">
        <v>40</v>
      </c>
      <c r="E29">
        <f t="shared" si="0"/>
        <v>4</v>
      </c>
      <c r="F29" s="2">
        <f t="shared" si="1"/>
        <v>0.58777777777777629</v>
      </c>
      <c r="G29">
        <f t="shared" si="2"/>
        <v>40.95999999999998</v>
      </c>
      <c r="I29" t="s">
        <v>44</v>
      </c>
      <c r="J29">
        <f>J12-1</f>
        <v>2</v>
      </c>
      <c r="L29" t="s">
        <v>42</v>
      </c>
      <c r="M29" t="s">
        <v>88</v>
      </c>
    </row>
    <row r="30" spans="2:18" x14ac:dyDescent="0.35">
      <c r="B30" s="5">
        <v>25</v>
      </c>
      <c r="C30" s="5">
        <v>35</v>
      </c>
      <c r="D30" s="5">
        <v>50</v>
      </c>
      <c r="E30">
        <f t="shared" si="0"/>
        <v>49</v>
      </c>
      <c r="F30" s="2">
        <f t="shared" si="1"/>
        <v>14.18777777777777</v>
      </c>
      <c r="G30">
        <f t="shared" si="2"/>
        <v>12.96000000000001</v>
      </c>
      <c r="I30" t="s">
        <v>45</v>
      </c>
      <c r="J30">
        <f>J11-J12</f>
        <v>87</v>
      </c>
      <c r="L30" t="s">
        <v>47</v>
      </c>
      <c r="M30" t="s">
        <v>89</v>
      </c>
    </row>
    <row r="31" spans="2:18" x14ac:dyDescent="0.35">
      <c r="B31" s="5">
        <v>33</v>
      </c>
      <c r="C31" s="5">
        <v>34</v>
      </c>
      <c r="D31" s="5">
        <v>52</v>
      </c>
      <c r="E31">
        <f t="shared" si="0"/>
        <v>1</v>
      </c>
      <c r="F31" s="2">
        <f t="shared" si="1"/>
        <v>22.721111111111103</v>
      </c>
      <c r="G31">
        <f t="shared" si="2"/>
        <v>31.360000000000017</v>
      </c>
      <c r="I31" t="s">
        <v>42</v>
      </c>
      <c r="J31">
        <f>J26/J29</f>
        <v>1557.0777777777776</v>
      </c>
      <c r="L31" t="s">
        <v>43</v>
      </c>
      <c r="M31" t="s">
        <v>90</v>
      </c>
    </row>
    <row r="32" spans="2:18" x14ac:dyDescent="0.35">
      <c r="B32" s="5">
        <v>26</v>
      </c>
      <c r="C32" s="5">
        <v>34</v>
      </c>
      <c r="D32" s="5">
        <v>43</v>
      </c>
      <c r="E32">
        <f t="shared" si="0"/>
        <v>36</v>
      </c>
      <c r="F32" s="2">
        <f t="shared" si="1"/>
        <v>22.721111111111103</v>
      </c>
      <c r="G32">
        <f t="shared" si="2"/>
        <v>11.55999999999999</v>
      </c>
      <c r="I32" t="s">
        <v>47</v>
      </c>
      <c r="J32">
        <f>J27/J30</f>
        <v>23.638697318007662</v>
      </c>
      <c r="L32" t="s">
        <v>49</v>
      </c>
      <c r="M32" t="s">
        <v>91</v>
      </c>
    </row>
    <row r="33" spans="2:10" x14ac:dyDescent="0.35">
      <c r="B33" s="5">
        <v>33</v>
      </c>
      <c r="C33" s="5">
        <v>37</v>
      </c>
      <c r="D33" s="5">
        <v>47</v>
      </c>
      <c r="E33">
        <f t="shared" si="0"/>
        <v>1</v>
      </c>
      <c r="F33" s="2">
        <f t="shared" si="1"/>
        <v>3.1211111111111078</v>
      </c>
      <c r="G33">
        <f t="shared" si="2"/>
        <v>0.36000000000000171</v>
      </c>
      <c r="I33" t="s">
        <v>49</v>
      </c>
      <c r="J33">
        <f>J31/J32</f>
        <v>65.869864012836928</v>
      </c>
    </row>
    <row r="34" spans="2:10" x14ac:dyDescent="0.35">
      <c r="B34" s="5">
        <v>26</v>
      </c>
      <c r="C34" s="5">
        <v>39</v>
      </c>
      <c r="D34" s="5">
        <v>55</v>
      </c>
      <c r="E34">
        <f t="shared" si="0"/>
        <v>36</v>
      </c>
      <c r="F34" s="2">
        <f t="shared" si="1"/>
        <v>5.4444444444444885E-2</v>
      </c>
      <c r="G34">
        <f t="shared" si="2"/>
        <v>73.960000000000022</v>
      </c>
      <c r="I34" t="s">
        <v>50</v>
      </c>
      <c r="J34">
        <f>_xlfn.F.INV.RT(J36,J29,J30)</f>
        <v>3.1012957566671893</v>
      </c>
    </row>
    <row r="35" spans="2:10" x14ac:dyDescent="0.35">
      <c r="B35" s="5">
        <v>26</v>
      </c>
      <c r="C35" s="5">
        <v>34</v>
      </c>
      <c r="D35" s="5">
        <v>49</v>
      </c>
      <c r="E35">
        <f t="shared" si="0"/>
        <v>36</v>
      </c>
      <c r="F35" s="2">
        <f t="shared" si="1"/>
        <v>22.721111111111103</v>
      </c>
      <c r="G35">
        <f t="shared" si="2"/>
        <v>6.7600000000000078</v>
      </c>
      <c r="I35" t="s">
        <v>41</v>
      </c>
      <c r="J35">
        <f>_xlfn.F.DIST.RT(J33,J29,J30)</f>
        <v>3.8215006697256715E-18</v>
      </c>
    </row>
    <row r="36" spans="2:10" x14ac:dyDescent="0.35">
      <c r="B36" s="5">
        <v>27</v>
      </c>
      <c r="C36" s="5">
        <v>34</v>
      </c>
      <c r="D36" s="5">
        <v>46</v>
      </c>
      <c r="E36">
        <f t="shared" si="0"/>
        <v>25</v>
      </c>
      <c r="F36" s="2">
        <f t="shared" si="1"/>
        <v>22.721111111111103</v>
      </c>
      <c r="G36">
        <f t="shared" si="2"/>
        <v>0.15999999999999887</v>
      </c>
      <c r="I36" t="s">
        <v>48</v>
      </c>
      <c r="J36">
        <v>0.05</v>
      </c>
    </row>
    <row r="37" spans="2:10" x14ac:dyDescent="0.35">
      <c r="B37" s="5">
        <v>32</v>
      </c>
      <c r="C37" s="5">
        <v>36</v>
      </c>
      <c r="D37" s="5">
        <v>55</v>
      </c>
      <c r="E37">
        <f t="shared" si="0"/>
        <v>0</v>
      </c>
      <c r="F37" s="2">
        <f t="shared" si="1"/>
        <v>7.6544444444444393</v>
      </c>
      <c r="G37">
        <f t="shared" si="2"/>
        <v>73.960000000000022</v>
      </c>
      <c r="I37" t="s">
        <v>51</v>
      </c>
      <c r="J37" t="str">
        <f>IF(J35&lt;J36,"Reject Null Hypothesis","Accept Null Hypothesis")</f>
        <v>Reject Null Hypothesis</v>
      </c>
    </row>
    <row r="38" spans="2:10" x14ac:dyDescent="0.35">
      <c r="B38" s="5">
        <v>40</v>
      </c>
      <c r="C38" s="5">
        <v>41</v>
      </c>
      <c r="D38" s="5">
        <v>42</v>
      </c>
      <c r="E38">
        <f t="shared" si="0"/>
        <v>64</v>
      </c>
      <c r="F38" s="2">
        <f t="shared" si="1"/>
        <v>4.9877777777777821</v>
      </c>
      <c r="G38">
        <f t="shared" si="2"/>
        <v>19.359999999999989</v>
      </c>
      <c r="I38" t="s">
        <v>52</v>
      </c>
      <c r="J38" t="str">
        <f>IF(J33&lt;J34,"Accept Null Hypothesis","Reject Null Hypothesis")</f>
        <v>Reject Null Hypothesis</v>
      </c>
    </row>
  </sheetData>
  <mergeCells count="3">
    <mergeCell ref="B7:D7"/>
    <mergeCell ref="L19:R19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F22" workbookViewId="0">
      <selection activeCell="J42" sqref="J42"/>
    </sheetView>
  </sheetViews>
  <sheetFormatPr defaultRowHeight="14.5" x14ac:dyDescent="0.35"/>
  <cols>
    <col min="2" max="2" width="17.81640625" bestFit="1" customWidth="1"/>
    <col min="3" max="3" width="10.7265625" bestFit="1" customWidth="1"/>
    <col min="4" max="4" width="17.1796875" bestFit="1" customWidth="1"/>
    <col min="5" max="6" width="10.26953125" bestFit="1" customWidth="1"/>
    <col min="7" max="7" width="13.36328125" bestFit="1" customWidth="1"/>
    <col min="9" max="9" width="25.1796875" customWidth="1"/>
    <col min="10" max="10" width="51.453125" bestFit="1" customWidth="1"/>
    <col min="12" max="12" width="17.26953125" bestFit="1" customWidth="1"/>
    <col min="13" max="13" width="10.81640625" bestFit="1" customWidth="1"/>
  </cols>
  <sheetData>
    <row r="1" spans="1:16" x14ac:dyDescent="0.35">
      <c r="A1" s="1" t="s">
        <v>56</v>
      </c>
      <c r="B1" s="1"/>
      <c r="C1" s="1"/>
      <c r="D1" s="1"/>
      <c r="E1" s="1"/>
      <c r="F1" s="1"/>
      <c r="G1" s="1"/>
      <c r="H1" s="1"/>
      <c r="I1" s="1"/>
    </row>
    <row r="2" spans="1:16" x14ac:dyDescent="0.35">
      <c r="A2" s="1" t="s">
        <v>57</v>
      </c>
      <c r="B2" s="1"/>
      <c r="C2" s="1"/>
      <c r="D2" s="1"/>
      <c r="E2" s="1"/>
      <c r="F2" s="1"/>
      <c r="G2" s="1"/>
      <c r="H2" s="1"/>
      <c r="I2" s="1"/>
    </row>
    <row r="3" spans="1:16" x14ac:dyDescent="0.35">
      <c r="A3" s="1" t="s">
        <v>58</v>
      </c>
      <c r="B3" s="1"/>
      <c r="C3" s="1"/>
      <c r="D3" s="1"/>
      <c r="E3" s="1"/>
      <c r="F3" s="1"/>
      <c r="G3" s="1"/>
      <c r="H3" s="1"/>
      <c r="I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</row>
    <row r="5" spans="1:16" x14ac:dyDescent="0.35">
      <c r="B5" s="17" t="s">
        <v>59</v>
      </c>
      <c r="C5" s="17"/>
      <c r="D5" s="17"/>
    </row>
    <row r="6" spans="1:16" x14ac:dyDescent="0.35">
      <c r="B6" s="5" t="s">
        <v>61</v>
      </c>
      <c r="C6" s="5" t="s">
        <v>62</v>
      </c>
      <c r="D6" s="5" t="s">
        <v>63</v>
      </c>
      <c r="E6" t="s">
        <v>64</v>
      </c>
      <c r="F6" t="s">
        <v>65</v>
      </c>
      <c r="G6" t="s">
        <v>66</v>
      </c>
    </row>
    <row r="7" spans="1:16" x14ac:dyDescent="0.35">
      <c r="B7" s="11">
        <v>6.32</v>
      </c>
      <c r="C7" s="11">
        <v>13.7</v>
      </c>
      <c r="D7" s="11">
        <v>6.74</v>
      </c>
      <c r="E7" s="7">
        <f>(B7*0.01-$J$18)^2</f>
        <v>3.8546777777777731E-4</v>
      </c>
      <c r="F7" s="7">
        <f>(C7*0.01-$J$19)^2</f>
        <v>3.2691712111111095E-3</v>
      </c>
      <c r="G7" s="7">
        <f>(D7*0.01-$J$20)^2</f>
        <v>4.7886400000000037E-5</v>
      </c>
    </row>
    <row r="8" spans="1:16" x14ac:dyDescent="0.35">
      <c r="B8" s="11">
        <v>14.73</v>
      </c>
      <c r="C8" s="11">
        <v>3.58</v>
      </c>
      <c r="D8" s="11">
        <v>7.11</v>
      </c>
      <c r="E8" s="7">
        <f t="shared" ref="E8:E36" si="0">(B8*0.01-$J$18)^2</f>
        <v>4.155951111111114E-3</v>
      </c>
      <c r="F8" s="7">
        <f t="shared" ref="F8:F36" si="1">(C8*0.01-$J$19)^2</f>
        <v>1.9380538777777777E-3</v>
      </c>
      <c r="G8" s="7">
        <f t="shared" ref="G8:G36" si="2">(D8*0.01-$J$20)^2</f>
        <v>1.1278440000000024E-4</v>
      </c>
      <c r="I8" t="s">
        <v>67</v>
      </c>
      <c r="J8" s="12" t="s">
        <v>68</v>
      </c>
    </row>
    <row r="9" spans="1:16" x14ac:dyDescent="0.35">
      <c r="B9" s="11">
        <v>11.95</v>
      </c>
      <c r="C9" s="11">
        <v>1.36</v>
      </c>
      <c r="D9" s="11">
        <v>5.69</v>
      </c>
      <c r="E9" s="7">
        <f t="shared" si="0"/>
        <v>1.3444444444444445E-3</v>
      </c>
      <c r="F9" s="7">
        <f t="shared" si="1"/>
        <v>4.3855298777777775E-3</v>
      </c>
      <c r="G9" s="7">
        <f t="shared" si="2"/>
        <v>1.2816399999999949E-5</v>
      </c>
      <c r="I9" t="s">
        <v>69</v>
      </c>
      <c r="J9" t="s">
        <v>70</v>
      </c>
    </row>
    <row r="10" spans="1:16" x14ac:dyDescent="0.35">
      <c r="B10" s="11">
        <v>12.36</v>
      </c>
      <c r="C10" s="11">
        <v>17.41</v>
      </c>
      <c r="D10" s="11">
        <v>2.48</v>
      </c>
      <c r="E10" s="7">
        <f t="shared" si="0"/>
        <v>1.6619211111111116E-3</v>
      </c>
      <c r="F10" s="7">
        <f t="shared" si="1"/>
        <v>8.8880898777777793E-3</v>
      </c>
      <c r="G10" s="7">
        <f t="shared" si="2"/>
        <v>1.2730624000000003E-3</v>
      </c>
      <c r="I10" t="s">
        <v>46</v>
      </c>
      <c r="J10">
        <f>COUNT(B7:D36)</f>
        <v>90</v>
      </c>
    </row>
    <row r="11" spans="1:16" x14ac:dyDescent="0.35">
      <c r="B11" s="11">
        <v>10.82</v>
      </c>
      <c r="C11" s="11">
        <v>10.01</v>
      </c>
      <c r="D11" s="11">
        <v>5.42</v>
      </c>
      <c r="E11" s="7">
        <f t="shared" si="0"/>
        <v>6.4346777777777827E-4</v>
      </c>
      <c r="F11" s="7">
        <f t="shared" si="1"/>
        <v>4.1114321111111106E-4</v>
      </c>
      <c r="G11" s="7">
        <f t="shared" si="2"/>
        <v>3.9438400000000012E-5</v>
      </c>
      <c r="I11" t="s">
        <v>31</v>
      </c>
      <c r="J11">
        <f>COUNTA(B6:D6)</f>
        <v>3</v>
      </c>
    </row>
    <row r="12" spans="1:16" x14ac:dyDescent="0.35">
      <c r="B12" s="11">
        <v>3.81</v>
      </c>
      <c r="C12" s="11">
        <v>10.88</v>
      </c>
      <c r="D12" s="11">
        <v>8</v>
      </c>
      <c r="E12" s="7">
        <f t="shared" si="0"/>
        <v>2.0010711111111104E-3</v>
      </c>
      <c r="F12" s="7">
        <f t="shared" si="1"/>
        <v>8.3964721111111178E-4</v>
      </c>
      <c r="G12" s="7">
        <f t="shared" si="2"/>
        <v>3.8103040000000011E-4</v>
      </c>
      <c r="I12" t="s">
        <v>23</v>
      </c>
      <c r="J12">
        <f>COUNT(B7:B36)</f>
        <v>30</v>
      </c>
      <c r="L12" t="s">
        <v>29</v>
      </c>
    </row>
    <row r="13" spans="1:16" x14ac:dyDescent="0.35">
      <c r="B13" s="11">
        <v>10.15</v>
      </c>
      <c r="C13" s="11">
        <v>15.63</v>
      </c>
      <c r="D13" s="11">
        <v>2.5499999999999998</v>
      </c>
      <c r="E13" s="7">
        <f t="shared" si="0"/>
        <v>3.484444444444449E-4</v>
      </c>
      <c r="F13" s="7">
        <f t="shared" si="1"/>
        <v>5.8486805444444481E-3</v>
      </c>
      <c r="G13" s="7">
        <f t="shared" si="2"/>
        <v>1.2236003999999997E-3</v>
      </c>
      <c r="I13" t="s">
        <v>24</v>
      </c>
      <c r="J13">
        <f>COUNT(C7:C36)</f>
        <v>30</v>
      </c>
    </row>
    <row r="14" spans="1:16" x14ac:dyDescent="0.35">
      <c r="B14" s="11">
        <v>11.06</v>
      </c>
      <c r="C14" s="11">
        <v>-0.04</v>
      </c>
      <c r="D14" s="11">
        <v>8.34</v>
      </c>
      <c r="E14" s="7">
        <f t="shared" si="0"/>
        <v>7.7098777777777827E-4</v>
      </c>
      <c r="F14" s="7">
        <f t="shared" si="1"/>
        <v>6.43578321111111E-3</v>
      </c>
      <c r="G14" s="7">
        <f t="shared" si="2"/>
        <v>5.2532640000000014E-4</v>
      </c>
      <c r="I14" t="s">
        <v>25</v>
      </c>
      <c r="J14">
        <f>COUNT(D7:D36)</f>
        <v>30</v>
      </c>
      <c r="L14" s="18" t="s">
        <v>7</v>
      </c>
      <c r="M14" s="18"/>
      <c r="N14" s="18"/>
      <c r="O14" s="18"/>
      <c r="P14" s="18"/>
    </row>
    <row r="15" spans="1:16" x14ac:dyDescent="0.35">
      <c r="B15" s="11">
        <v>6.29</v>
      </c>
      <c r="C15" s="11">
        <v>10.32</v>
      </c>
      <c r="D15" s="11">
        <v>4.99</v>
      </c>
      <c r="E15" s="7">
        <f t="shared" si="0"/>
        <v>3.9733777777777767E-4</v>
      </c>
      <c r="F15" s="7">
        <f t="shared" si="1"/>
        <v>5.4646854444444465E-4</v>
      </c>
      <c r="G15" s="7">
        <f t="shared" si="2"/>
        <v>1.1193639999999998E-4</v>
      </c>
      <c r="I15" t="s">
        <v>53</v>
      </c>
      <c r="J15" s="7">
        <f>SUM(B7:B36)/100</f>
        <v>2.4849999999999999</v>
      </c>
      <c r="L15" s="3" t="s">
        <v>8</v>
      </c>
      <c r="M15" s="4" t="s">
        <v>9</v>
      </c>
      <c r="N15" s="4" t="s">
        <v>10</v>
      </c>
      <c r="O15" s="4" t="s">
        <v>11</v>
      </c>
      <c r="P15" s="4" t="s">
        <v>12</v>
      </c>
    </row>
    <row r="16" spans="1:16" x14ac:dyDescent="0.35">
      <c r="B16" s="11">
        <v>5.15</v>
      </c>
      <c r="C16" s="11">
        <v>7.4</v>
      </c>
      <c r="D16" s="11">
        <v>3.39</v>
      </c>
      <c r="E16" s="7">
        <f t="shared" si="0"/>
        <v>9.8177777777777716E-4</v>
      </c>
      <c r="F16" s="7">
        <f t="shared" si="1"/>
        <v>3.3911211111110948E-5</v>
      </c>
      <c r="G16" s="7">
        <f t="shared" si="2"/>
        <v>7.0649639999999995E-4</v>
      </c>
      <c r="I16" t="s">
        <v>54</v>
      </c>
      <c r="J16" s="7">
        <f>SUM(C7:C36)/100</f>
        <v>2.3946999999999998</v>
      </c>
      <c r="L16" s="14" t="s">
        <v>60</v>
      </c>
      <c r="M16" s="5">
        <f>J12</f>
        <v>30</v>
      </c>
      <c r="N16" s="13">
        <f>J15</f>
        <v>2.4849999999999999</v>
      </c>
      <c r="O16" s="13">
        <f>J18</f>
        <v>8.2833333333333328E-2</v>
      </c>
      <c r="P16" s="5">
        <f>J22/M16</f>
        <v>9.8462355555555556E-4</v>
      </c>
    </row>
    <row r="17" spans="2:18" x14ac:dyDescent="0.35">
      <c r="B17" s="11">
        <v>8.44</v>
      </c>
      <c r="C17" s="11">
        <v>11.48</v>
      </c>
      <c r="D17" s="11">
        <v>8.73</v>
      </c>
      <c r="E17" s="7">
        <f t="shared" si="0"/>
        <v>2.4544444444444691E-6</v>
      </c>
      <c r="F17" s="7">
        <f t="shared" si="1"/>
        <v>1.2233672111111123E-3</v>
      </c>
      <c r="G17" s="7">
        <f t="shared" si="2"/>
        <v>7.1931240000000019E-4</v>
      </c>
      <c r="I17" t="s">
        <v>55</v>
      </c>
      <c r="J17" s="7">
        <f>SUM(D7:D36)/100</f>
        <v>1.8144</v>
      </c>
      <c r="L17" s="14" t="s">
        <v>74</v>
      </c>
      <c r="M17" s="5">
        <f t="shared" ref="M17:M18" si="3">J13</f>
        <v>30</v>
      </c>
      <c r="N17" s="13">
        <f t="shared" ref="N17:N18" si="4">J16</f>
        <v>2.3946999999999998</v>
      </c>
      <c r="O17" s="13">
        <f t="shared" ref="O17:O18" si="5">J19</f>
        <v>7.9823333333333329E-2</v>
      </c>
      <c r="P17" s="5">
        <f>J23/M17</f>
        <v>2.9702624555555555E-3</v>
      </c>
    </row>
    <row r="18" spans="2:18" x14ac:dyDescent="0.35">
      <c r="B18" s="11">
        <v>14.28</v>
      </c>
      <c r="C18" s="11">
        <v>9.7100000000000009</v>
      </c>
      <c r="D18" s="11">
        <v>13.85</v>
      </c>
      <c r="E18" s="7">
        <f t="shared" si="0"/>
        <v>3.5960011111111131E-3</v>
      </c>
      <c r="F18" s="7">
        <f t="shared" si="1"/>
        <v>2.9848321111111144E-4</v>
      </c>
      <c r="G18" s="7">
        <f t="shared" si="2"/>
        <v>6.0871204000000007E-3</v>
      </c>
      <c r="I18" t="s">
        <v>40</v>
      </c>
      <c r="J18" s="7">
        <f>J15/J12</f>
        <v>8.2833333333333328E-2</v>
      </c>
      <c r="L18" s="14" t="s">
        <v>75</v>
      </c>
      <c r="M18" s="5">
        <f t="shared" si="3"/>
        <v>30</v>
      </c>
      <c r="N18" s="13">
        <f t="shared" si="4"/>
        <v>1.8144</v>
      </c>
      <c r="O18" s="13">
        <f t="shared" si="5"/>
        <v>6.0479999999999999E-2</v>
      </c>
      <c r="P18" s="5">
        <f>J24/M18</f>
        <v>9.2912093333333344E-4</v>
      </c>
    </row>
    <row r="19" spans="2:18" x14ac:dyDescent="0.35">
      <c r="B19" s="11">
        <v>8.89</v>
      </c>
      <c r="C19" s="11">
        <v>11.19</v>
      </c>
      <c r="D19" s="11">
        <v>5.29</v>
      </c>
      <c r="E19" s="7">
        <f t="shared" si="0"/>
        <v>3.6804444444444587E-5</v>
      </c>
      <c r="F19" s="7">
        <f t="shared" si="1"/>
        <v>1.0289125444444447E-3</v>
      </c>
      <c r="G19" s="7">
        <f t="shared" si="2"/>
        <v>5.7456399999999947E-5</v>
      </c>
      <c r="I19" t="s">
        <v>26</v>
      </c>
      <c r="J19" s="7">
        <f>J16/J13</f>
        <v>7.9823333333333329E-2</v>
      </c>
    </row>
    <row r="20" spans="2:18" x14ac:dyDescent="0.35">
      <c r="B20" s="11">
        <v>5.98</v>
      </c>
      <c r="C20" s="11">
        <v>8.2100000000000009</v>
      </c>
      <c r="D20" s="11">
        <v>9.06</v>
      </c>
      <c r="E20" s="7">
        <f t="shared" si="0"/>
        <v>5.3053444444444396E-4</v>
      </c>
      <c r="F20" s="7">
        <f t="shared" si="1"/>
        <v>5.1832111111111578E-6</v>
      </c>
      <c r="G20" s="7">
        <f t="shared" si="2"/>
        <v>9.0721440000000007E-4</v>
      </c>
      <c r="I20" t="s">
        <v>27</v>
      </c>
      <c r="J20" s="7">
        <f>J17/J14</f>
        <v>6.0479999999999999E-2</v>
      </c>
    </row>
    <row r="21" spans="2:18" x14ac:dyDescent="0.35">
      <c r="B21" s="11">
        <v>6.96</v>
      </c>
      <c r="C21" s="11">
        <v>1.64</v>
      </c>
      <c r="D21" s="11">
        <v>2.84</v>
      </c>
      <c r="E21" s="7">
        <f t="shared" si="0"/>
        <v>1.7512111111111109E-4</v>
      </c>
      <c r="F21" s="7">
        <f t="shared" si="1"/>
        <v>4.0225192111111108E-3</v>
      </c>
      <c r="G21" s="7">
        <f t="shared" si="2"/>
        <v>1.0291263999999999E-3</v>
      </c>
      <c r="I21" t="s">
        <v>28</v>
      </c>
      <c r="J21" s="7">
        <f>SUM(B7:D36)/J10*0.01</f>
        <v>7.4378888888888911E-2</v>
      </c>
      <c r="L21" s="18" t="s">
        <v>13</v>
      </c>
      <c r="M21" s="18"/>
      <c r="N21" s="18"/>
      <c r="O21" s="18"/>
      <c r="P21" s="18"/>
      <c r="Q21" s="18"/>
      <c r="R21" s="18"/>
    </row>
    <row r="22" spans="2:18" x14ac:dyDescent="0.35">
      <c r="B22" s="11">
        <v>11.62</v>
      </c>
      <c r="C22" s="11">
        <v>1.45</v>
      </c>
      <c r="D22" s="11">
        <v>5.82</v>
      </c>
      <c r="E22" s="7">
        <f t="shared" si="0"/>
        <v>1.1133344444444447E-3</v>
      </c>
      <c r="F22" s="7">
        <f t="shared" si="1"/>
        <v>4.2671378777777774E-3</v>
      </c>
      <c r="G22" s="7">
        <f t="shared" si="2"/>
        <v>5.1983999999999874E-6</v>
      </c>
      <c r="I22" t="s">
        <v>35</v>
      </c>
      <c r="J22" s="7">
        <f>SUM(E7:E36)</f>
        <v>2.9538706666666668E-2</v>
      </c>
      <c r="L22" s="5" t="s">
        <v>14</v>
      </c>
      <c r="M22" s="5" t="s">
        <v>15</v>
      </c>
      <c r="N22" s="5" t="s">
        <v>16</v>
      </c>
      <c r="O22" s="5" t="s">
        <v>17</v>
      </c>
      <c r="P22" s="5" t="s">
        <v>18</v>
      </c>
      <c r="Q22" s="5" t="s">
        <v>19</v>
      </c>
      <c r="R22" s="5" t="s">
        <v>30</v>
      </c>
    </row>
    <row r="23" spans="2:18" x14ac:dyDescent="0.35">
      <c r="B23" s="11">
        <v>5.22</v>
      </c>
      <c r="C23" s="11">
        <v>10.119999999999999</v>
      </c>
      <c r="D23" s="11">
        <v>7.66</v>
      </c>
      <c r="E23" s="7">
        <f t="shared" si="0"/>
        <v>9.3840111111111104E-4</v>
      </c>
      <c r="F23" s="7">
        <f t="shared" si="1"/>
        <v>4.5696187777777785E-4</v>
      </c>
      <c r="G23" s="7">
        <f t="shared" si="2"/>
        <v>2.5985440000000009E-4</v>
      </c>
      <c r="I23" t="s">
        <v>36</v>
      </c>
      <c r="J23" s="7">
        <f>SUM(F7:F36)</f>
        <v>8.910787366666667E-2</v>
      </c>
      <c r="L23" s="5" t="s">
        <v>20</v>
      </c>
      <c r="M23" s="13">
        <f>J25</f>
        <v>8.8289615555555527E-3</v>
      </c>
      <c r="N23" s="5">
        <f>J28</f>
        <v>2</v>
      </c>
      <c r="O23" s="5">
        <f>J33</f>
        <v>3.1012957566671893</v>
      </c>
      <c r="P23" s="13">
        <f>J32</f>
        <v>2.621207218003204</v>
      </c>
      <c r="Q23" s="5">
        <f>J34</f>
        <v>7.8451940399654529E-2</v>
      </c>
      <c r="R23" s="5">
        <f>J33</f>
        <v>3.1012957566671893</v>
      </c>
    </row>
    <row r="24" spans="2:18" x14ac:dyDescent="0.35">
      <c r="B24" s="11">
        <v>5.34</v>
      </c>
      <c r="C24" s="11">
        <v>13.85</v>
      </c>
      <c r="D24" s="11">
        <v>4.12</v>
      </c>
      <c r="E24" s="7">
        <f t="shared" si="0"/>
        <v>8.6632111111111063E-4</v>
      </c>
      <c r="F24" s="7">
        <f t="shared" si="1"/>
        <v>3.4429512111111131E-3</v>
      </c>
      <c r="G24" s="7">
        <f t="shared" si="2"/>
        <v>3.7171839999999997E-4</v>
      </c>
      <c r="I24" t="s">
        <v>37</v>
      </c>
      <c r="J24" s="7">
        <f>SUM(G7:G36)</f>
        <v>2.7873628000000004E-2</v>
      </c>
      <c r="L24" s="5" t="s">
        <v>21</v>
      </c>
      <c r="M24" s="13">
        <f>J26</f>
        <v>0.14652020833333335</v>
      </c>
      <c r="N24" s="5">
        <f>J29</f>
        <v>87</v>
      </c>
      <c r="O24" s="5">
        <f>J34</f>
        <v>7.8451940399654529E-2</v>
      </c>
      <c r="P24" s="5"/>
      <c r="Q24" s="5"/>
      <c r="R24" s="5"/>
    </row>
    <row r="25" spans="2:18" x14ac:dyDescent="0.35">
      <c r="B25" s="11">
        <v>5.93</v>
      </c>
      <c r="C25" s="11">
        <v>-10.27</v>
      </c>
      <c r="D25" s="11">
        <v>9.1</v>
      </c>
      <c r="E25" s="7">
        <f t="shared" si="0"/>
        <v>5.5381777777777758E-4</v>
      </c>
      <c r="F25" s="7">
        <f t="shared" si="1"/>
        <v>3.3314767211111103E-2</v>
      </c>
      <c r="G25" s="7">
        <f t="shared" si="2"/>
        <v>9.3147039999999992E-4</v>
      </c>
      <c r="I25" t="s">
        <v>38</v>
      </c>
      <c r="J25" s="7">
        <f>J12*(J18-J21)^2+J13*(J19-J21)^2+J14*(J20-J21)^2</f>
        <v>8.8289615555555527E-3</v>
      </c>
      <c r="L25" s="5" t="s">
        <v>22</v>
      </c>
      <c r="M25" s="13">
        <f>J27</f>
        <v>0.15534916988888889</v>
      </c>
      <c r="N25" s="5">
        <f>SUM(N23:N24)</f>
        <v>89</v>
      </c>
      <c r="O25" s="5"/>
      <c r="P25" s="5"/>
      <c r="Q25" s="5"/>
      <c r="R25" s="5"/>
    </row>
    <row r="26" spans="2:18" x14ac:dyDescent="0.35">
      <c r="B26" s="11">
        <v>7.1</v>
      </c>
      <c r="C26" s="11">
        <v>5.26</v>
      </c>
      <c r="D26" s="11">
        <v>8.76</v>
      </c>
      <c r="E26" s="7">
        <f t="shared" si="0"/>
        <v>1.4002777777777782E-4</v>
      </c>
      <c r="F26" s="7">
        <f t="shared" si="1"/>
        <v>7.4110987777777754E-4</v>
      </c>
      <c r="G26" s="7">
        <f t="shared" si="2"/>
        <v>7.3549439999999987E-4</v>
      </c>
      <c r="I26" t="s">
        <v>39</v>
      </c>
      <c r="J26" s="7">
        <f>J22+J23+J24</f>
        <v>0.14652020833333335</v>
      </c>
    </row>
    <row r="27" spans="2:18" x14ac:dyDescent="0.35">
      <c r="B27" s="11">
        <v>10.91</v>
      </c>
      <c r="C27" s="11">
        <v>12.05</v>
      </c>
      <c r="D27" s="11">
        <v>10.7</v>
      </c>
      <c r="E27" s="7">
        <f t="shared" si="0"/>
        <v>6.8993777777777822E-4</v>
      </c>
      <c r="F27" s="7">
        <f t="shared" si="1"/>
        <v>1.6545912111111123E-3</v>
      </c>
      <c r="G27" s="7">
        <f t="shared" si="2"/>
        <v>2.1641104E-3</v>
      </c>
      <c r="I27" t="s">
        <v>43</v>
      </c>
      <c r="J27" s="7">
        <f>J25+J26</f>
        <v>0.15534916988888889</v>
      </c>
    </row>
    <row r="28" spans="2:18" x14ac:dyDescent="0.35">
      <c r="B28" s="11">
        <v>8.1999999999999993</v>
      </c>
      <c r="C28" s="11">
        <v>4.47</v>
      </c>
      <c r="D28" s="11">
        <v>1.48</v>
      </c>
      <c r="E28" s="7">
        <f t="shared" si="0"/>
        <v>6.9444444444445337E-7</v>
      </c>
      <c r="F28" s="7">
        <f t="shared" si="1"/>
        <v>1.2336485444444443E-3</v>
      </c>
      <c r="G28" s="7">
        <f t="shared" si="2"/>
        <v>2.0866623999999997E-3</v>
      </c>
      <c r="I28" t="s">
        <v>44</v>
      </c>
      <c r="J28">
        <f>J11-1</f>
        <v>2</v>
      </c>
    </row>
    <row r="29" spans="2:18" x14ac:dyDescent="0.35">
      <c r="B29" s="11">
        <v>10.19</v>
      </c>
      <c r="C29" s="11">
        <v>8.7100000000000009</v>
      </c>
      <c r="D29" s="11">
        <v>4.71</v>
      </c>
      <c r="E29" s="7">
        <f t="shared" si="0"/>
        <v>3.6353777777777761E-4</v>
      </c>
      <c r="F29" s="7">
        <f t="shared" si="1"/>
        <v>5.2949877777777992E-5</v>
      </c>
      <c r="G29" s="7">
        <f t="shared" si="2"/>
        <v>1.7902439999999991E-4</v>
      </c>
      <c r="I29" t="s">
        <v>45</v>
      </c>
      <c r="J29">
        <f>J10-J11</f>
        <v>87</v>
      </c>
      <c r="L29" t="s">
        <v>38</v>
      </c>
      <c r="M29" s="12" t="s">
        <v>86</v>
      </c>
      <c r="N29" s="12" t="s">
        <v>44</v>
      </c>
      <c r="O29" s="12" t="s">
        <v>92</v>
      </c>
    </row>
    <row r="30" spans="2:18" x14ac:dyDescent="0.35">
      <c r="B30" s="11">
        <v>9.0399999999999991</v>
      </c>
      <c r="C30" s="11">
        <v>5.59</v>
      </c>
      <c r="D30" s="11">
        <v>10.66</v>
      </c>
      <c r="E30" s="7">
        <f t="shared" si="0"/>
        <v>5.7254444444444434E-5</v>
      </c>
      <c r="F30" s="7">
        <f t="shared" si="1"/>
        <v>5.723258777777777E-4</v>
      </c>
      <c r="G30" s="7">
        <f t="shared" si="2"/>
        <v>2.1270544000000003E-3</v>
      </c>
      <c r="I30" t="s">
        <v>42</v>
      </c>
      <c r="J30" s="7">
        <f>J25/J28</f>
        <v>4.4144807777777764E-3</v>
      </c>
      <c r="L30" t="s">
        <v>39</v>
      </c>
      <c r="M30" t="s">
        <v>87</v>
      </c>
      <c r="N30" t="s">
        <v>45</v>
      </c>
      <c r="O30" t="s">
        <v>93</v>
      </c>
    </row>
    <row r="31" spans="2:18" x14ac:dyDescent="0.35">
      <c r="B31" s="11">
        <v>8.61</v>
      </c>
      <c r="C31" s="11">
        <v>10.02</v>
      </c>
      <c r="D31" s="11">
        <v>0.44</v>
      </c>
      <c r="E31" s="7">
        <f t="shared" si="0"/>
        <v>1.0671111111111118E-5</v>
      </c>
      <c r="F31" s="7">
        <f t="shared" si="1"/>
        <v>4.1520854444444447E-4</v>
      </c>
      <c r="G31" s="7">
        <f t="shared" si="2"/>
        <v>3.1449663999999996E-3</v>
      </c>
      <c r="I31" t="s">
        <v>47</v>
      </c>
      <c r="J31" s="7">
        <f>J26/J29</f>
        <v>1.6841403256704982E-3</v>
      </c>
      <c r="L31" t="s">
        <v>42</v>
      </c>
      <c r="M31" t="s">
        <v>88</v>
      </c>
    </row>
    <row r="32" spans="2:18" x14ac:dyDescent="0.35">
      <c r="B32" s="11">
        <v>9.39</v>
      </c>
      <c r="C32" s="11">
        <v>7.65</v>
      </c>
      <c r="D32" s="11">
        <v>2.94</v>
      </c>
      <c r="E32" s="7">
        <f t="shared" si="0"/>
        <v>1.2247111111111147E-4</v>
      </c>
      <c r="F32" s="7">
        <f t="shared" si="1"/>
        <v>1.1044544444444428E-5</v>
      </c>
      <c r="G32" s="7">
        <f t="shared" si="2"/>
        <v>9.6596639999999999E-4</v>
      </c>
      <c r="I32" t="s">
        <v>49</v>
      </c>
      <c r="J32" s="7">
        <f>J30/J31</f>
        <v>2.621207218003204</v>
      </c>
      <c r="L32" t="s">
        <v>47</v>
      </c>
      <c r="M32" t="s">
        <v>89</v>
      </c>
    </row>
    <row r="33" spans="2:13" x14ac:dyDescent="0.35">
      <c r="B33" s="11">
        <v>2.63</v>
      </c>
      <c r="C33" s="11">
        <v>10.029999999999999</v>
      </c>
      <c r="D33" s="11">
        <v>6.55</v>
      </c>
      <c r="E33" s="7">
        <f t="shared" si="0"/>
        <v>3.1960177777777769E-3</v>
      </c>
      <c r="F33" s="7">
        <f t="shared" si="1"/>
        <v>4.1929387777777793E-4</v>
      </c>
      <c r="G33" s="7">
        <f t="shared" si="2"/>
        <v>2.5200400000000037E-5</v>
      </c>
      <c r="I33" t="s">
        <v>50</v>
      </c>
      <c r="J33">
        <f>_xlfn.F.INV.RT(J35,J28,J29)</f>
        <v>3.1012957566671893</v>
      </c>
      <c r="L33" t="s">
        <v>43</v>
      </c>
      <c r="M33" t="s">
        <v>90</v>
      </c>
    </row>
    <row r="34" spans="2:13" x14ac:dyDescent="0.35">
      <c r="B34" s="11">
        <v>2.77</v>
      </c>
      <c r="C34" s="11">
        <v>7.87</v>
      </c>
      <c r="D34" s="11">
        <v>2.84</v>
      </c>
      <c r="E34" s="7">
        <f t="shared" si="0"/>
        <v>3.0396844444444435E-3</v>
      </c>
      <c r="F34" s="7">
        <f t="shared" si="1"/>
        <v>1.2618777777777555E-6</v>
      </c>
      <c r="G34" s="7">
        <f t="shared" si="2"/>
        <v>1.0291263999999999E-3</v>
      </c>
      <c r="I34" t="s">
        <v>41</v>
      </c>
      <c r="J34">
        <f>_xlfn.F.DIST.RT(J32,J28,J29)</f>
        <v>7.8451940399654529E-2</v>
      </c>
      <c r="L34" t="s">
        <v>49</v>
      </c>
      <c r="M34" t="s">
        <v>91</v>
      </c>
    </row>
    <row r="35" spans="2:13" x14ac:dyDescent="0.35">
      <c r="B35" s="11">
        <v>4.76</v>
      </c>
      <c r="C35" s="11">
        <v>6.59</v>
      </c>
      <c r="D35" s="11">
        <v>3.9</v>
      </c>
      <c r="E35" s="7">
        <f t="shared" si="0"/>
        <v>1.2413877777777778E-3</v>
      </c>
      <c r="F35" s="7">
        <f t="shared" si="1"/>
        <v>1.9385921111111099E-4</v>
      </c>
      <c r="G35" s="7">
        <f t="shared" si="2"/>
        <v>4.6139039999999997E-4</v>
      </c>
      <c r="I35" t="s">
        <v>48</v>
      </c>
      <c r="J35">
        <v>0.05</v>
      </c>
    </row>
    <row r="36" spans="2:13" x14ac:dyDescent="0.35">
      <c r="B36" s="11">
        <v>9.6</v>
      </c>
      <c r="C36" s="11">
        <v>13.6</v>
      </c>
      <c r="D36" s="11">
        <v>7.28</v>
      </c>
      <c r="E36" s="7">
        <f t="shared" si="0"/>
        <v>1.733611111111113E-4</v>
      </c>
      <c r="F36" s="7">
        <f t="shared" si="1"/>
        <v>3.1558178777777793E-3</v>
      </c>
      <c r="G36" s="7">
        <f t="shared" si="2"/>
        <v>1.517824000000001E-4</v>
      </c>
      <c r="I36" t="s">
        <v>51</v>
      </c>
      <c r="J36" t="str">
        <f>IF(J34&lt;J35,"Reject Null Hypothesis","Accept Null Hypothesis")</f>
        <v>Accept Null Hypothesis</v>
      </c>
    </row>
    <row r="37" spans="2:13" x14ac:dyDescent="0.35">
      <c r="I37" t="s">
        <v>52</v>
      </c>
      <c r="J37" t="str">
        <f>IF(J32&lt;J33,"Accept Null Hypothesis","Reject Null Hypothesis")</f>
        <v>Accept Null Hypothesis</v>
      </c>
    </row>
  </sheetData>
  <mergeCells count="3">
    <mergeCell ref="B5:D5"/>
    <mergeCell ref="L14:P14"/>
    <mergeCell ref="L21:R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K26" workbookViewId="0">
      <selection activeCell="O33" sqref="O33:R43"/>
    </sheetView>
  </sheetViews>
  <sheetFormatPr defaultRowHeight="14.5" x14ac:dyDescent="0.35"/>
  <cols>
    <col min="5" max="5" width="11.36328125" bestFit="1" customWidth="1"/>
    <col min="11" max="11" width="16.6328125" bestFit="1" customWidth="1"/>
    <col min="15" max="15" width="31" bestFit="1" customWidth="1"/>
    <col min="16" max="16" width="17.7265625" bestFit="1" customWidth="1"/>
    <col min="17" max="20" width="11.81640625" bestFit="1" customWidth="1"/>
    <col min="22" max="22" width="19.90625" bestFit="1" customWidth="1"/>
  </cols>
  <sheetData>
    <row r="1" spans="1:21" x14ac:dyDescent="0.35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1" x14ac:dyDescent="0.35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1" x14ac:dyDescent="0.35">
      <c r="B4" s="17" t="s">
        <v>109</v>
      </c>
      <c r="C4" s="17"/>
      <c r="D4" s="17"/>
      <c r="E4" s="17" t="s">
        <v>110</v>
      </c>
      <c r="F4" s="17"/>
      <c r="G4" s="17"/>
    </row>
    <row r="5" spans="1:21" x14ac:dyDescent="0.35">
      <c r="A5" s="1" t="s">
        <v>6</v>
      </c>
      <c r="B5" s="25">
        <v>0</v>
      </c>
      <c r="C5" s="25">
        <v>0.1</v>
      </c>
      <c r="D5" s="25">
        <v>0.2</v>
      </c>
      <c r="E5" s="25">
        <v>0</v>
      </c>
      <c r="F5" s="25">
        <v>0.1</v>
      </c>
      <c r="G5" s="25">
        <v>0.2</v>
      </c>
      <c r="K5" t="s">
        <v>122</v>
      </c>
      <c r="L5">
        <f>SUM(B6:G25)</f>
        <v>2989</v>
      </c>
    </row>
    <row r="6" spans="1:21" x14ac:dyDescent="0.35">
      <c r="B6" s="5">
        <v>20</v>
      </c>
      <c r="C6" s="5">
        <v>28</v>
      </c>
      <c r="D6" s="5">
        <v>32</v>
      </c>
      <c r="E6" s="5">
        <v>20</v>
      </c>
      <c r="F6" s="5">
        <v>19</v>
      </c>
      <c r="G6" s="5">
        <v>20</v>
      </c>
      <c r="K6" t="s">
        <v>123</v>
      </c>
      <c r="L6">
        <f>COUNT(B6:G25)</f>
        <v>120</v>
      </c>
    </row>
    <row r="7" spans="1:21" ht="15" thickBot="1" x14ac:dyDescent="0.4">
      <c r="B7" s="5">
        <v>16</v>
      </c>
      <c r="C7" s="5">
        <v>23</v>
      </c>
      <c r="D7" s="5">
        <v>29</v>
      </c>
      <c r="E7" s="5">
        <v>21</v>
      </c>
      <c r="F7" s="5">
        <v>27</v>
      </c>
      <c r="G7" s="5">
        <v>31</v>
      </c>
      <c r="K7" t="s">
        <v>124</v>
      </c>
      <c r="L7">
        <f>L5/L6</f>
        <v>24.908333333333335</v>
      </c>
    </row>
    <row r="8" spans="1:21" x14ac:dyDescent="0.35">
      <c r="B8" s="5">
        <v>24</v>
      </c>
      <c r="C8" s="5">
        <v>25</v>
      </c>
      <c r="D8" s="5">
        <v>28</v>
      </c>
      <c r="E8" s="5">
        <v>23</v>
      </c>
      <c r="F8" s="5">
        <v>23</v>
      </c>
      <c r="G8" s="5">
        <v>35</v>
      </c>
      <c r="K8" s="29" t="s">
        <v>109</v>
      </c>
      <c r="L8" s="30"/>
      <c r="O8" t="s">
        <v>111</v>
      </c>
    </row>
    <row r="9" spans="1:21" ht="15" thickBot="1" x14ac:dyDescent="0.4">
      <c r="B9" s="5">
        <v>20</v>
      </c>
      <c r="C9" s="5">
        <v>31</v>
      </c>
      <c r="D9" s="5">
        <v>27</v>
      </c>
      <c r="E9" s="5">
        <v>19</v>
      </c>
      <c r="F9" s="5">
        <v>30</v>
      </c>
      <c r="G9" s="5">
        <v>25</v>
      </c>
      <c r="K9" s="31" t="s">
        <v>46</v>
      </c>
      <c r="L9" s="32">
        <f>COUNT(B6:D25)</f>
        <v>60</v>
      </c>
    </row>
    <row r="10" spans="1:21" x14ac:dyDescent="0.35">
      <c r="B10" s="5">
        <v>19</v>
      </c>
      <c r="C10" s="5">
        <v>25</v>
      </c>
      <c r="D10" s="5">
        <v>30</v>
      </c>
      <c r="E10" s="5">
        <v>25</v>
      </c>
      <c r="F10" s="5">
        <v>25</v>
      </c>
      <c r="G10" s="5">
        <v>31</v>
      </c>
      <c r="K10" s="31" t="s">
        <v>10</v>
      </c>
      <c r="L10" s="32">
        <f>SUM(B6:D25)</f>
        <v>1480</v>
      </c>
      <c r="O10" s="27" t="s">
        <v>7</v>
      </c>
      <c r="P10" s="47"/>
      <c r="Q10" s="47"/>
      <c r="R10" s="28"/>
      <c r="S10" s="22"/>
      <c r="T10" s="22"/>
      <c r="U10" s="22"/>
    </row>
    <row r="11" spans="1:21" ht="15" thickBot="1" x14ac:dyDescent="0.4">
      <c r="B11" s="5">
        <v>10</v>
      </c>
      <c r="C11" s="5">
        <v>24</v>
      </c>
      <c r="D11" s="5">
        <v>26</v>
      </c>
      <c r="E11" s="5">
        <v>22</v>
      </c>
      <c r="F11" s="5">
        <v>21</v>
      </c>
      <c r="G11" s="5">
        <v>31</v>
      </c>
      <c r="K11" s="31" t="s">
        <v>120</v>
      </c>
      <c r="L11" s="32">
        <f>L10/L9</f>
        <v>24.666666666666668</v>
      </c>
      <c r="O11" s="49"/>
      <c r="P11" s="37" t="s">
        <v>109</v>
      </c>
      <c r="Q11" s="37" t="s">
        <v>110</v>
      </c>
      <c r="R11" s="57"/>
      <c r="S11" s="41"/>
      <c r="T11" s="41"/>
      <c r="U11" s="41"/>
    </row>
    <row r="12" spans="1:21" ht="15" thickBot="1" x14ac:dyDescent="0.4">
      <c r="B12" s="5">
        <v>24</v>
      </c>
      <c r="C12" s="5">
        <v>28</v>
      </c>
      <c r="D12" s="5">
        <v>37</v>
      </c>
      <c r="E12" s="5">
        <v>25</v>
      </c>
      <c r="F12" s="5">
        <v>33</v>
      </c>
      <c r="G12" s="5">
        <v>31</v>
      </c>
      <c r="K12" s="33" t="s">
        <v>12</v>
      </c>
      <c r="L12" s="34">
        <f>_xlfn.VAR.P(B6:D25)</f>
        <v>27.322222222222223</v>
      </c>
      <c r="O12" s="50" t="s">
        <v>9</v>
      </c>
      <c r="P12" s="38">
        <f>L9</f>
        <v>60</v>
      </c>
      <c r="Q12" s="38">
        <f>L15</f>
        <v>60</v>
      </c>
      <c r="R12" s="58"/>
      <c r="S12" s="26"/>
      <c r="T12" s="26"/>
      <c r="U12" s="26"/>
    </row>
    <row r="13" spans="1:21" ht="15" thickBot="1" x14ac:dyDescent="0.4">
      <c r="B13" s="5">
        <v>16</v>
      </c>
      <c r="C13" s="5">
        <v>23</v>
      </c>
      <c r="D13" s="5">
        <v>33</v>
      </c>
      <c r="E13" s="5">
        <v>21</v>
      </c>
      <c r="F13" s="5">
        <v>26</v>
      </c>
      <c r="G13" s="5">
        <v>23</v>
      </c>
      <c r="K13" s="31"/>
      <c r="L13" s="32"/>
      <c r="O13" s="50" t="s">
        <v>10</v>
      </c>
      <c r="P13" s="38">
        <f>L10</f>
        <v>1480</v>
      </c>
      <c r="Q13" s="38">
        <f>L16</f>
        <v>1509</v>
      </c>
      <c r="R13" s="58"/>
      <c r="S13" s="26"/>
      <c r="T13" s="26"/>
      <c r="U13" s="26"/>
    </row>
    <row r="14" spans="1:21" x14ac:dyDescent="0.35">
      <c r="B14" s="5">
        <v>25</v>
      </c>
      <c r="C14" s="5">
        <v>26</v>
      </c>
      <c r="D14" s="5">
        <v>27</v>
      </c>
      <c r="E14" s="5">
        <v>26</v>
      </c>
      <c r="F14" s="5">
        <v>22</v>
      </c>
      <c r="G14" s="5">
        <v>22</v>
      </c>
      <c r="K14" s="29" t="s">
        <v>110</v>
      </c>
      <c r="L14" s="30"/>
      <c r="O14" s="50" t="s">
        <v>11</v>
      </c>
      <c r="P14" s="38">
        <f>L11</f>
        <v>24.666666666666668</v>
      </c>
      <c r="Q14" s="38">
        <f>L17</f>
        <v>25.15</v>
      </c>
      <c r="R14" s="58"/>
      <c r="S14" s="26"/>
      <c r="T14" s="26"/>
      <c r="U14" s="26"/>
    </row>
    <row r="15" spans="1:21" x14ac:dyDescent="0.35">
      <c r="B15" s="5">
        <v>16</v>
      </c>
      <c r="C15" s="5">
        <v>25</v>
      </c>
      <c r="D15" s="5">
        <v>31</v>
      </c>
      <c r="E15" s="5">
        <v>22</v>
      </c>
      <c r="F15" s="5">
        <v>28</v>
      </c>
      <c r="G15" s="5">
        <v>32</v>
      </c>
      <c r="K15" s="31" t="s">
        <v>46</v>
      </c>
      <c r="L15" s="32">
        <f>COUNT(E6:G25)</f>
        <v>60</v>
      </c>
      <c r="O15" s="50" t="s">
        <v>12</v>
      </c>
      <c r="P15" s="39">
        <f>L12</f>
        <v>27.322222222222223</v>
      </c>
      <c r="Q15" s="38">
        <f>L18</f>
        <v>24.760833333333334</v>
      </c>
      <c r="R15" s="58"/>
      <c r="S15" s="26"/>
      <c r="T15" s="26"/>
      <c r="U15" s="26"/>
    </row>
    <row r="16" spans="1:21" x14ac:dyDescent="0.35">
      <c r="B16" s="5">
        <v>18</v>
      </c>
      <c r="C16" s="5">
        <v>22</v>
      </c>
      <c r="D16" s="5">
        <v>37</v>
      </c>
      <c r="E16" s="5">
        <v>25</v>
      </c>
      <c r="F16" s="5">
        <v>24</v>
      </c>
      <c r="G16" s="5">
        <v>22</v>
      </c>
      <c r="K16" s="31" t="s">
        <v>121</v>
      </c>
      <c r="L16" s="32">
        <f>SUM(E6:G25)</f>
        <v>1509</v>
      </c>
      <c r="O16" s="43"/>
      <c r="P16" s="56"/>
      <c r="Q16" s="56"/>
      <c r="R16" s="44"/>
      <c r="S16" s="26"/>
      <c r="T16" s="26"/>
      <c r="U16" s="26"/>
    </row>
    <row r="17" spans="2:22" x14ac:dyDescent="0.35">
      <c r="B17" s="5">
        <v>20</v>
      </c>
      <c r="C17" s="5">
        <v>24</v>
      </c>
      <c r="D17" s="5">
        <v>28</v>
      </c>
      <c r="E17" s="5">
        <v>23</v>
      </c>
      <c r="F17" s="5">
        <v>23</v>
      </c>
      <c r="G17" s="5">
        <v>29</v>
      </c>
      <c r="K17" s="31" t="s">
        <v>120</v>
      </c>
      <c r="L17" s="32">
        <f>L16/L15</f>
        <v>25.15</v>
      </c>
      <c r="O17" s="49"/>
      <c r="P17" s="40">
        <v>0</v>
      </c>
      <c r="Q17" s="40">
        <v>0.1</v>
      </c>
      <c r="R17" s="51">
        <v>0.2</v>
      </c>
    </row>
    <row r="18" spans="2:22" ht="15" thickBot="1" x14ac:dyDescent="0.4">
      <c r="B18" s="5">
        <v>17</v>
      </c>
      <c r="C18" s="5">
        <v>26</v>
      </c>
      <c r="D18" s="5">
        <v>25</v>
      </c>
      <c r="E18" s="5">
        <v>23</v>
      </c>
      <c r="F18" s="5">
        <v>26</v>
      </c>
      <c r="G18" s="5">
        <v>25</v>
      </c>
      <c r="K18" s="33" t="s">
        <v>12</v>
      </c>
      <c r="L18" s="34">
        <f>_xlfn.VAR.P(E6:G25)</f>
        <v>24.760833333333334</v>
      </c>
      <c r="O18" s="50" t="s">
        <v>9</v>
      </c>
      <c r="P18" s="38">
        <f>L27</f>
        <v>40</v>
      </c>
      <c r="Q18" s="38">
        <f>L33</f>
        <v>40</v>
      </c>
      <c r="R18" s="52">
        <f>L39</f>
        <v>40</v>
      </c>
    </row>
    <row r="19" spans="2:22" ht="15" thickBot="1" x14ac:dyDescent="0.4">
      <c r="B19" s="5">
        <v>26</v>
      </c>
      <c r="C19" s="5">
        <v>28</v>
      </c>
      <c r="D19" s="5">
        <v>23</v>
      </c>
      <c r="E19" s="5">
        <v>24</v>
      </c>
      <c r="F19" s="5">
        <v>16</v>
      </c>
      <c r="G19" s="5">
        <v>34</v>
      </c>
      <c r="K19" s="31"/>
      <c r="L19" s="32"/>
      <c r="O19" s="50" t="s">
        <v>10</v>
      </c>
      <c r="P19" s="38">
        <f>L28</f>
        <v>839</v>
      </c>
      <c r="Q19" s="38">
        <f>L34</f>
        <v>996</v>
      </c>
      <c r="R19" s="52">
        <f>L40</f>
        <v>1154</v>
      </c>
    </row>
    <row r="20" spans="2:22" x14ac:dyDescent="0.35">
      <c r="B20" s="5">
        <v>16</v>
      </c>
      <c r="C20" s="5">
        <v>21</v>
      </c>
      <c r="D20" s="5">
        <v>26</v>
      </c>
      <c r="E20" s="5">
        <v>20</v>
      </c>
      <c r="F20" s="5">
        <v>30</v>
      </c>
      <c r="G20" s="5">
        <v>30</v>
      </c>
      <c r="K20" s="35" t="s">
        <v>115</v>
      </c>
      <c r="L20" s="36">
        <f>COUNTA(B4:G4)</f>
        <v>2</v>
      </c>
      <c r="O20" s="50" t="s">
        <v>11</v>
      </c>
      <c r="P20" s="38">
        <f>L29</f>
        <v>20.975000000000001</v>
      </c>
      <c r="Q20" s="38">
        <f>L35</f>
        <v>24.9</v>
      </c>
      <c r="R20" s="52">
        <f>L41</f>
        <v>28.85</v>
      </c>
    </row>
    <row r="21" spans="2:22" ht="15" thickBot="1" x14ac:dyDescent="0.4">
      <c r="B21" s="5">
        <v>21</v>
      </c>
      <c r="C21" s="5">
        <v>27</v>
      </c>
      <c r="D21" s="5">
        <v>33</v>
      </c>
      <c r="E21" s="5">
        <v>23</v>
      </c>
      <c r="F21" s="5">
        <v>22</v>
      </c>
      <c r="G21" s="5">
        <v>25</v>
      </c>
      <c r="K21" s="31" t="s">
        <v>116</v>
      </c>
      <c r="L21" s="32">
        <f>((L11-L7)^2+(L17-L7)^2)*L44*L87</f>
        <v>7.0083333333332583</v>
      </c>
      <c r="O21" s="53" t="s">
        <v>12</v>
      </c>
      <c r="P21" s="54">
        <v>36.408571428571392</v>
      </c>
      <c r="Q21" s="54">
        <f>L36</f>
        <v>14.64</v>
      </c>
      <c r="R21" s="55">
        <f>L42</f>
        <v>19.327500000000001</v>
      </c>
    </row>
    <row r="22" spans="2:22" x14ac:dyDescent="0.35">
      <c r="B22" s="5">
        <v>24</v>
      </c>
      <c r="C22" s="5">
        <v>25</v>
      </c>
      <c r="D22" s="5">
        <v>28</v>
      </c>
      <c r="E22" s="5">
        <v>18</v>
      </c>
      <c r="F22" s="5">
        <v>16</v>
      </c>
      <c r="G22" s="5">
        <v>39</v>
      </c>
      <c r="K22" s="31" t="s">
        <v>125</v>
      </c>
      <c r="L22" s="32">
        <f>L20-1</f>
        <v>1</v>
      </c>
      <c r="O22" s="26"/>
      <c r="P22" s="26"/>
      <c r="Q22" s="26"/>
    </row>
    <row r="23" spans="2:22" ht="15" thickBot="1" x14ac:dyDescent="0.4">
      <c r="B23" s="5">
        <v>19</v>
      </c>
      <c r="C23" s="5">
        <v>20</v>
      </c>
      <c r="D23" s="5">
        <v>30</v>
      </c>
      <c r="E23" s="5">
        <v>19</v>
      </c>
      <c r="F23" s="5">
        <v>25</v>
      </c>
      <c r="G23" s="5">
        <v>32</v>
      </c>
      <c r="K23" s="33" t="s">
        <v>118</v>
      </c>
      <c r="L23" s="34">
        <f>L21/L22</f>
        <v>7.0083333333332583</v>
      </c>
    </row>
    <row r="24" spans="2:22" x14ac:dyDescent="0.35">
      <c r="B24" s="5">
        <v>19</v>
      </c>
      <c r="C24" s="5">
        <v>26</v>
      </c>
      <c r="D24" s="5">
        <v>30</v>
      </c>
      <c r="E24" s="5">
        <v>19</v>
      </c>
      <c r="F24" s="5">
        <v>34</v>
      </c>
      <c r="G24" s="5">
        <v>29</v>
      </c>
      <c r="K24" s="24"/>
      <c r="L24" s="24"/>
      <c r="O24" s="59" t="s">
        <v>13</v>
      </c>
      <c r="P24" s="60"/>
      <c r="Q24" s="60"/>
      <c r="R24" s="60"/>
      <c r="S24" s="60"/>
      <c r="T24" s="60"/>
      <c r="U24" s="60"/>
      <c r="V24" s="61"/>
    </row>
    <row r="25" spans="2:22" ht="15" thickBot="1" x14ac:dyDescent="0.4">
      <c r="B25" s="5">
        <v>21</v>
      </c>
      <c r="C25" s="5">
        <v>26</v>
      </c>
      <c r="D25" s="5">
        <v>26</v>
      </c>
      <c r="E25" s="5">
        <v>30</v>
      </c>
      <c r="F25" s="5">
        <v>23</v>
      </c>
      <c r="G25" s="5">
        <v>22</v>
      </c>
      <c r="O25" s="62" t="s">
        <v>14</v>
      </c>
      <c r="P25" s="48" t="s">
        <v>15</v>
      </c>
      <c r="Q25" s="48" t="s">
        <v>16</v>
      </c>
      <c r="R25" s="48" t="s">
        <v>17</v>
      </c>
      <c r="S25" s="48" t="s">
        <v>18</v>
      </c>
      <c r="T25" s="48" t="s">
        <v>19</v>
      </c>
      <c r="U25" s="48" t="s">
        <v>112</v>
      </c>
      <c r="V25" s="63" t="s">
        <v>139</v>
      </c>
    </row>
    <row r="26" spans="2:22" x14ac:dyDescent="0.35">
      <c r="K26" s="29" t="s">
        <v>126</v>
      </c>
      <c r="L26" s="30"/>
      <c r="O26" s="50" t="s">
        <v>129</v>
      </c>
      <c r="P26" s="38">
        <f>L21</f>
        <v>7.0083333333332583</v>
      </c>
      <c r="Q26" s="38">
        <f>L22</f>
        <v>1</v>
      </c>
      <c r="R26" s="38">
        <f>L23</f>
        <v>7.0083333333332583</v>
      </c>
      <c r="S26" s="38">
        <f>R26/R29</f>
        <v>0.44389810261965801</v>
      </c>
      <c r="T26" s="38">
        <f>_xlfn.F.DIST.RT(S26,Q26,$Q$29)</f>
        <v>0.50659303423567636</v>
      </c>
      <c r="U26" s="38">
        <f>_xlfn.F.INV.RT(0.05,Q26,$Q$29)</f>
        <v>3.9243304846396727</v>
      </c>
      <c r="V26" s="52" t="str">
        <f>IF(T26&lt;0.05,"Reject Null Hypothesis","Accept Null Hypothesis")</f>
        <v>Accept Null Hypothesis</v>
      </c>
    </row>
    <row r="27" spans="2:22" x14ac:dyDescent="0.35">
      <c r="K27" s="31" t="s">
        <v>46</v>
      </c>
      <c r="L27" s="32">
        <f>COUNT(B6:B25,E6:E25)</f>
        <v>40</v>
      </c>
      <c r="O27" s="50" t="s">
        <v>130</v>
      </c>
      <c r="P27" s="38">
        <f>L45</f>
        <v>1240.3166666666666</v>
      </c>
      <c r="Q27" s="38">
        <f>L46</f>
        <v>2</v>
      </c>
      <c r="R27" s="38">
        <f>L47</f>
        <v>620.1583333333333</v>
      </c>
      <c r="S27" s="38">
        <f>R27/R29</f>
        <v>39.279967775092366</v>
      </c>
      <c r="T27" s="38">
        <f t="shared" ref="T27:T28" si="0">_xlfn.F.DIST.RT(S27,Q27,$Q$29)</f>
        <v>1.0551602142457916E-13</v>
      </c>
      <c r="U27" s="38">
        <f t="shared" ref="U27:U28" si="1">_xlfn.F.INV.RT(0.05,Q27,$Q$29)</f>
        <v>3.0758526364438175</v>
      </c>
      <c r="V27" s="52" t="str">
        <f t="shared" ref="V27:V29" si="2">IF(T27&lt;0.05,"Reject Null Hypothesis","Accept Null Hypothesis")</f>
        <v>Reject Null Hypothesis</v>
      </c>
    </row>
    <row r="28" spans="2:22" x14ac:dyDescent="0.35">
      <c r="K28" s="31" t="s">
        <v>10</v>
      </c>
      <c r="L28" s="32">
        <f>SUM(B6:B25,E6:E25)</f>
        <v>839</v>
      </c>
      <c r="O28" s="50" t="s">
        <v>113</v>
      </c>
      <c r="P28" s="38">
        <f>L88</f>
        <v>84.81666666666662</v>
      </c>
      <c r="Q28" s="38">
        <f>L89</f>
        <v>2</v>
      </c>
      <c r="R28" s="38">
        <f>L90</f>
        <v>42.40833333333331</v>
      </c>
      <c r="S28" s="38">
        <f>R28/R29</f>
        <v>2.6860849515237368</v>
      </c>
      <c r="T28" s="38">
        <f t="shared" si="0"/>
        <v>7.2460360172082683E-2</v>
      </c>
      <c r="U28" s="38">
        <f t="shared" si="1"/>
        <v>3.0758526364438175</v>
      </c>
      <c r="V28" s="52"/>
    </row>
    <row r="29" spans="2:22" x14ac:dyDescent="0.35">
      <c r="K29" s="31" t="s">
        <v>120</v>
      </c>
      <c r="L29" s="32">
        <f>L28/L27</f>
        <v>20.975000000000001</v>
      </c>
      <c r="O29" s="50" t="s">
        <v>114</v>
      </c>
      <c r="P29" s="38">
        <f>L93</f>
        <v>1799.85</v>
      </c>
      <c r="Q29" s="38">
        <f>L94</f>
        <v>114</v>
      </c>
      <c r="R29" s="38">
        <f>L95</f>
        <v>15.788157894736841</v>
      </c>
      <c r="S29" s="38"/>
      <c r="T29" s="38"/>
      <c r="U29" s="38"/>
      <c r="V29" s="52"/>
    </row>
    <row r="30" spans="2:22" ht="15" thickBot="1" x14ac:dyDescent="0.4">
      <c r="K30" s="33" t="s">
        <v>12</v>
      </c>
      <c r="L30" s="34">
        <f>_xlfn.VAR.P(B6:B25,E6:E25)</f>
        <v>13.324375</v>
      </c>
      <c r="O30" s="50"/>
      <c r="P30" s="38"/>
      <c r="Q30" s="38"/>
      <c r="R30" s="38"/>
      <c r="S30" s="38"/>
      <c r="T30" s="38"/>
      <c r="U30" s="38"/>
      <c r="V30" s="52"/>
    </row>
    <row r="31" spans="2:22" ht="15" thickBot="1" x14ac:dyDescent="0.4">
      <c r="K31" s="43"/>
      <c r="L31" s="44"/>
      <c r="O31" s="53" t="s">
        <v>22</v>
      </c>
      <c r="P31" s="54">
        <f>SUM(P26:P29)</f>
        <v>3131.9916666666663</v>
      </c>
      <c r="Q31" s="54">
        <f>SUM(Q26:Q29)</f>
        <v>119</v>
      </c>
      <c r="R31" s="54"/>
      <c r="S31" s="54"/>
      <c r="T31" s="54"/>
      <c r="U31" s="54"/>
      <c r="V31" s="55"/>
    </row>
    <row r="32" spans="2:22" x14ac:dyDescent="0.35">
      <c r="K32" s="29" t="s">
        <v>127</v>
      </c>
      <c r="L32" s="30"/>
    </row>
    <row r="33" spans="11:18" x14ac:dyDescent="0.35">
      <c r="K33" s="31" t="s">
        <v>46</v>
      </c>
      <c r="L33" s="32">
        <f>COUNT(C6:C25,F6:F25)</f>
        <v>40</v>
      </c>
      <c r="O33" t="s">
        <v>116</v>
      </c>
      <c r="P33" t="s">
        <v>158</v>
      </c>
      <c r="Q33" t="s">
        <v>44</v>
      </c>
      <c r="R33" t="s">
        <v>159</v>
      </c>
    </row>
    <row r="34" spans="11:18" x14ac:dyDescent="0.35">
      <c r="K34" s="31" t="s">
        <v>10</v>
      </c>
      <c r="L34" s="32">
        <f>SUM(C6:C25,F6:F25)</f>
        <v>996</v>
      </c>
      <c r="O34" t="s">
        <v>38</v>
      </c>
      <c r="P34" s="12" t="s">
        <v>157</v>
      </c>
      <c r="Q34" s="12" t="s">
        <v>45</v>
      </c>
      <c r="R34" s="12" t="s">
        <v>160</v>
      </c>
    </row>
    <row r="35" spans="11:18" x14ac:dyDescent="0.35">
      <c r="K35" s="31" t="s">
        <v>120</v>
      </c>
      <c r="L35" s="32">
        <f>L34/L33</f>
        <v>24.9</v>
      </c>
      <c r="O35" t="s">
        <v>137</v>
      </c>
      <c r="P35" t="s">
        <v>163</v>
      </c>
      <c r="Q35" t="s">
        <v>164</v>
      </c>
      <c r="R35" t="s">
        <v>165</v>
      </c>
    </row>
    <row r="36" spans="11:18" ht="15" thickBot="1" x14ac:dyDescent="0.4">
      <c r="K36" s="33" t="s">
        <v>12</v>
      </c>
      <c r="L36" s="34">
        <f>_xlfn.VAR.P(C6:C25,F6:F25)</f>
        <v>14.64</v>
      </c>
      <c r="O36" t="s">
        <v>118</v>
      </c>
      <c r="P36" t="s">
        <v>161</v>
      </c>
      <c r="Q36" t="s">
        <v>168</v>
      </c>
      <c r="R36" t="s">
        <v>169</v>
      </c>
    </row>
    <row r="37" spans="11:18" ht="15" thickBot="1" x14ac:dyDescent="0.4">
      <c r="K37" s="31"/>
      <c r="L37" s="32"/>
      <c r="O37" t="s">
        <v>42</v>
      </c>
      <c r="P37" t="s">
        <v>162</v>
      </c>
    </row>
    <row r="38" spans="11:18" x14ac:dyDescent="0.35">
      <c r="K38" s="29" t="s">
        <v>128</v>
      </c>
      <c r="L38" s="30"/>
      <c r="O38" t="s">
        <v>138</v>
      </c>
      <c r="P38" t="s">
        <v>166</v>
      </c>
    </row>
    <row r="39" spans="11:18" x14ac:dyDescent="0.35">
      <c r="K39" s="31" t="s">
        <v>46</v>
      </c>
      <c r="L39" s="32">
        <f>COUNT(D6:D25,G6:G25)</f>
        <v>40</v>
      </c>
      <c r="O39" t="s">
        <v>39</v>
      </c>
      <c r="P39" t="s">
        <v>167</v>
      </c>
    </row>
    <row r="40" spans="11:18" x14ac:dyDescent="0.35">
      <c r="K40" s="31" t="s">
        <v>10</v>
      </c>
      <c r="L40" s="32">
        <f>SUM(D6:D25,G6:G25)</f>
        <v>1154</v>
      </c>
      <c r="O40" t="s">
        <v>47</v>
      </c>
      <c r="P40" t="s">
        <v>170</v>
      </c>
    </row>
    <row r="41" spans="11:18" x14ac:dyDescent="0.35">
      <c r="K41" s="31" t="s">
        <v>120</v>
      </c>
      <c r="L41" s="32">
        <f>L40/L39</f>
        <v>28.85</v>
      </c>
      <c r="O41" t="s">
        <v>173</v>
      </c>
      <c r="P41" t="s">
        <v>171</v>
      </c>
    </row>
    <row r="42" spans="11:18" ht="15" thickBot="1" x14ac:dyDescent="0.4">
      <c r="K42" s="33" t="s">
        <v>12</v>
      </c>
      <c r="L42" s="34">
        <f>_xlfn.VAR.P(D6:D25,G6:G25)</f>
        <v>19.327500000000001</v>
      </c>
      <c r="O42" t="s">
        <v>172</v>
      </c>
      <c r="P42" t="s">
        <v>91</v>
      </c>
    </row>
    <row r="43" spans="11:18" ht="15" thickBot="1" x14ac:dyDescent="0.4">
      <c r="K43" s="31"/>
      <c r="L43" s="32"/>
      <c r="O43" t="s">
        <v>174</v>
      </c>
      <c r="P43" t="s">
        <v>175</v>
      </c>
    </row>
    <row r="44" spans="11:18" x14ac:dyDescent="0.35">
      <c r="K44" s="35" t="s">
        <v>117</v>
      </c>
      <c r="L44" s="36">
        <f>COUNTA(B5:D5)</f>
        <v>3</v>
      </c>
    </row>
    <row r="45" spans="11:18" x14ac:dyDescent="0.35">
      <c r="K45" s="31" t="s">
        <v>38</v>
      </c>
      <c r="L45" s="32">
        <f>((L29-L7)^2+(L35-L7)^2+(L41-L7)^2)*L20*L87</f>
        <v>1240.3166666666666</v>
      </c>
    </row>
    <row r="46" spans="11:18" x14ac:dyDescent="0.35">
      <c r="K46" s="31" t="s">
        <v>44</v>
      </c>
      <c r="L46" s="32">
        <f>L44-1</f>
        <v>2</v>
      </c>
    </row>
    <row r="47" spans="11:18" ht="15" thickBot="1" x14ac:dyDescent="0.4">
      <c r="K47" s="33" t="s">
        <v>42</v>
      </c>
      <c r="L47" s="34">
        <f>L45/L46</f>
        <v>620.1583333333333</v>
      </c>
    </row>
    <row r="50" spans="11:12" ht="15" thickBot="1" x14ac:dyDescent="0.4"/>
    <row r="51" spans="11:12" x14ac:dyDescent="0.35">
      <c r="K51" s="29" t="s">
        <v>131</v>
      </c>
      <c r="L51" s="30"/>
    </row>
    <row r="52" spans="11:12" x14ac:dyDescent="0.35">
      <c r="K52" s="31" t="s">
        <v>46</v>
      </c>
      <c r="L52" s="32">
        <f>COUNT(B6:B25)</f>
        <v>20</v>
      </c>
    </row>
    <row r="53" spans="11:12" x14ac:dyDescent="0.35">
      <c r="K53" s="31" t="s">
        <v>10</v>
      </c>
      <c r="L53" s="32">
        <f>SUM(B6:B25)</f>
        <v>391</v>
      </c>
    </row>
    <row r="54" spans="11:12" x14ac:dyDescent="0.35">
      <c r="K54" s="31" t="s">
        <v>120</v>
      </c>
      <c r="L54" s="32">
        <f>L53/L52</f>
        <v>19.55</v>
      </c>
    </row>
    <row r="55" spans="11:12" ht="15" thickBot="1" x14ac:dyDescent="0.4">
      <c r="K55" s="33" t="s">
        <v>12</v>
      </c>
      <c r="L55" s="34">
        <f>_xlfn.VAR.P(B6:B25)</f>
        <v>14.3475</v>
      </c>
    </row>
    <row r="56" spans="11:12" ht="15" thickBot="1" x14ac:dyDescent="0.4">
      <c r="K56" s="43"/>
      <c r="L56" s="44"/>
    </row>
    <row r="57" spans="11:12" x14ac:dyDescent="0.35">
      <c r="K57" s="29" t="s">
        <v>132</v>
      </c>
      <c r="L57" s="30"/>
    </row>
    <row r="58" spans="11:12" x14ac:dyDescent="0.35">
      <c r="K58" s="31" t="s">
        <v>46</v>
      </c>
      <c r="L58" s="32">
        <f>COUNT(C6:C25)</f>
        <v>20</v>
      </c>
    </row>
    <row r="59" spans="11:12" x14ac:dyDescent="0.35">
      <c r="K59" s="31" t="s">
        <v>10</v>
      </c>
      <c r="L59" s="32">
        <f>SUM(C6:C25)</f>
        <v>503</v>
      </c>
    </row>
    <row r="60" spans="11:12" x14ac:dyDescent="0.35">
      <c r="K60" s="31" t="s">
        <v>120</v>
      </c>
      <c r="L60" s="32">
        <f>L59/L58</f>
        <v>25.15</v>
      </c>
    </row>
    <row r="61" spans="11:12" ht="15" thickBot="1" x14ac:dyDescent="0.4">
      <c r="K61" s="33" t="s">
        <v>12</v>
      </c>
      <c r="L61" s="34">
        <f>_xlfn.VAR.P(C6:C25)</f>
        <v>6.5274999999999999</v>
      </c>
    </row>
    <row r="62" spans="11:12" ht="15" thickBot="1" x14ac:dyDescent="0.4">
      <c r="K62" s="31"/>
      <c r="L62" s="32"/>
    </row>
    <row r="63" spans="11:12" x14ac:dyDescent="0.35">
      <c r="K63" s="29" t="s">
        <v>133</v>
      </c>
      <c r="L63" s="30"/>
    </row>
    <row r="64" spans="11:12" x14ac:dyDescent="0.35">
      <c r="K64" s="31" t="s">
        <v>46</v>
      </c>
      <c r="L64" s="32">
        <f>COUNT(D6:D25)</f>
        <v>20</v>
      </c>
    </row>
    <row r="65" spans="11:12" x14ac:dyDescent="0.35">
      <c r="K65" s="31" t="s">
        <v>10</v>
      </c>
      <c r="L65" s="32">
        <f>SUM(D6:D25)</f>
        <v>586</v>
      </c>
    </row>
    <row r="66" spans="11:12" x14ac:dyDescent="0.35">
      <c r="K66" s="31" t="s">
        <v>120</v>
      </c>
      <c r="L66" s="32">
        <f>L65/L64</f>
        <v>29.3</v>
      </c>
    </row>
    <row r="67" spans="11:12" ht="15" thickBot="1" x14ac:dyDescent="0.4">
      <c r="K67" s="33" t="s">
        <v>12</v>
      </c>
      <c r="L67" s="34">
        <f>_xlfn.VAR.P(D6:D25)</f>
        <v>13.21</v>
      </c>
    </row>
    <row r="68" spans="11:12" ht="15" thickBot="1" x14ac:dyDescent="0.4">
      <c r="K68" s="31"/>
      <c r="L68" s="32"/>
    </row>
    <row r="69" spans="11:12" x14ac:dyDescent="0.35">
      <c r="K69" s="29" t="s">
        <v>134</v>
      </c>
      <c r="L69" s="30"/>
    </row>
    <row r="70" spans="11:12" x14ac:dyDescent="0.35">
      <c r="K70" s="31" t="s">
        <v>46</v>
      </c>
      <c r="L70" s="32">
        <f>COUNT(E6:E25)</f>
        <v>20</v>
      </c>
    </row>
    <row r="71" spans="11:12" x14ac:dyDescent="0.35">
      <c r="K71" s="31" t="s">
        <v>10</v>
      </c>
      <c r="L71" s="32">
        <f>SUM(E6:E25)</f>
        <v>448</v>
      </c>
    </row>
    <row r="72" spans="11:12" x14ac:dyDescent="0.35">
      <c r="K72" s="31" t="s">
        <v>120</v>
      </c>
      <c r="L72" s="32">
        <f>L71/L70</f>
        <v>22.4</v>
      </c>
    </row>
    <row r="73" spans="11:12" ht="15" thickBot="1" x14ac:dyDescent="0.4">
      <c r="K73" s="33" t="s">
        <v>12</v>
      </c>
      <c r="L73" s="34">
        <f>_xlfn.VAR.P(E6:E25)</f>
        <v>8.24</v>
      </c>
    </row>
    <row r="74" spans="11:12" ht="15" thickBot="1" x14ac:dyDescent="0.4">
      <c r="K74" s="43"/>
      <c r="L74" s="44"/>
    </row>
    <row r="75" spans="11:12" x14ac:dyDescent="0.35">
      <c r="K75" s="29" t="s">
        <v>135</v>
      </c>
      <c r="L75" s="30"/>
    </row>
    <row r="76" spans="11:12" x14ac:dyDescent="0.35">
      <c r="K76" s="31" t="s">
        <v>46</v>
      </c>
      <c r="L76" s="32">
        <f>COUNT(F6:F25)</f>
        <v>20</v>
      </c>
    </row>
    <row r="77" spans="11:12" x14ac:dyDescent="0.35">
      <c r="K77" s="31" t="s">
        <v>10</v>
      </c>
      <c r="L77" s="32">
        <f>SUM(F6:F25)</f>
        <v>493</v>
      </c>
    </row>
    <row r="78" spans="11:12" x14ac:dyDescent="0.35">
      <c r="K78" s="31" t="s">
        <v>120</v>
      </c>
      <c r="L78" s="32">
        <f>L77/L76</f>
        <v>24.65</v>
      </c>
    </row>
    <row r="79" spans="11:12" ht="15" thickBot="1" x14ac:dyDescent="0.4">
      <c r="K79" s="33" t="s">
        <v>12</v>
      </c>
      <c r="L79" s="34">
        <f>_xlfn.VAR.P(F6:F25)</f>
        <v>22.627500000000001</v>
      </c>
    </row>
    <row r="80" spans="11:12" ht="15" thickBot="1" x14ac:dyDescent="0.4">
      <c r="K80" s="31"/>
      <c r="L80" s="32"/>
    </row>
    <row r="81" spans="11:12" x14ac:dyDescent="0.35">
      <c r="K81" s="29" t="s">
        <v>136</v>
      </c>
      <c r="L81" s="30"/>
    </row>
    <row r="82" spans="11:12" x14ac:dyDescent="0.35">
      <c r="K82" s="31" t="s">
        <v>46</v>
      </c>
      <c r="L82" s="32">
        <f>COUNT(G6:G25)</f>
        <v>20</v>
      </c>
    </row>
    <row r="83" spans="11:12" x14ac:dyDescent="0.35">
      <c r="K83" s="31" t="s">
        <v>10</v>
      </c>
      <c r="L83" s="32">
        <f>SUM(G6:G25)</f>
        <v>568</v>
      </c>
    </row>
    <row r="84" spans="11:12" x14ac:dyDescent="0.35">
      <c r="K84" s="31" t="s">
        <v>120</v>
      </c>
      <c r="L84" s="32">
        <f>L83/L82</f>
        <v>28.4</v>
      </c>
    </row>
    <row r="85" spans="11:12" ht="15" thickBot="1" x14ac:dyDescent="0.4">
      <c r="K85" s="33" t="s">
        <v>12</v>
      </c>
      <c r="L85" s="34">
        <f>_xlfn.VAR.P(G6:G25)</f>
        <v>25.04</v>
      </c>
    </row>
    <row r="86" spans="11:12" ht="15" thickBot="1" x14ac:dyDescent="0.4">
      <c r="K86" s="31"/>
      <c r="L86" s="32"/>
    </row>
    <row r="87" spans="11:12" x14ac:dyDescent="0.35">
      <c r="K87" s="45" t="s">
        <v>119</v>
      </c>
      <c r="L87" s="46">
        <f>COUNT(B6:B25)</f>
        <v>20</v>
      </c>
    </row>
    <row r="88" spans="11:12" x14ac:dyDescent="0.35">
      <c r="K88" s="31" t="s">
        <v>137</v>
      </c>
      <c r="L88" s="32">
        <f>((L54-L11-L29+L7)^2+(L60-L11-L35+L7)^2+(L66-L11-L41+L7)^2+(L72-L17-L29+L7)^2+(L78-L17-L35+L7)^2+(L84-L17-L41+L7)^2)*L87</f>
        <v>84.81666666666662</v>
      </c>
    </row>
    <row r="89" spans="11:12" x14ac:dyDescent="0.35">
      <c r="K89" s="31" t="s">
        <v>125</v>
      </c>
      <c r="L89" s="32">
        <f>(L20-1)*(L44-1)</f>
        <v>2</v>
      </c>
    </row>
    <row r="90" spans="11:12" x14ac:dyDescent="0.35">
      <c r="K90" s="31" t="s">
        <v>138</v>
      </c>
      <c r="L90" s="32">
        <f>L88/L89</f>
        <v>42.40833333333331</v>
      </c>
    </row>
    <row r="91" spans="11:12" ht="15" thickBot="1" x14ac:dyDescent="0.4">
      <c r="K91" s="33"/>
      <c r="L91" s="34"/>
    </row>
    <row r="93" spans="11:12" x14ac:dyDescent="0.35">
      <c r="K93" s="42" t="s">
        <v>39</v>
      </c>
      <c r="L93" s="42">
        <f>(L55*L52)+(L61*L58)+(L67*L64)+(L73*L70)+(L79*L76)+(L85*L82)</f>
        <v>1799.85</v>
      </c>
    </row>
    <row r="94" spans="11:12" x14ac:dyDescent="0.35">
      <c r="K94" s="42" t="s">
        <v>125</v>
      </c>
      <c r="L94" s="42">
        <f>L20*L44*(L87-1)</f>
        <v>114</v>
      </c>
    </row>
    <row r="95" spans="11:12" x14ac:dyDescent="0.35">
      <c r="K95" s="42" t="s">
        <v>47</v>
      </c>
      <c r="L95" s="42">
        <f>L93/L94</f>
        <v>15.788157894736841</v>
      </c>
    </row>
  </sheetData>
  <mergeCells count="16">
    <mergeCell ref="K75:L75"/>
    <mergeCell ref="K81:L81"/>
    <mergeCell ref="O24:V24"/>
    <mergeCell ref="O10:R10"/>
    <mergeCell ref="K32:L32"/>
    <mergeCell ref="K38:L38"/>
    <mergeCell ref="K51:L51"/>
    <mergeCell ref="K57:L57"/>
    <mergeCell ref="K63:L63"/>
    <mergeCell ref="K69:L69"/>
    <mergeCell ref="S10:U10"/>
    <mergeCell ref="K14:L14"/>
    <mergeCell ref="K26:L26"/>
    <mergeCell ref="B4:D4"/>
    <mergeCell ref="E4:G4"/>
    <mergeCell ref="K8:L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2" workbookViewId="0">
      <selection activeCell="J34" sqref="J34"/>
    </sheetView>
  </sheetViews>
  <sheetFormatPr defaultRowHeight="14.5" x14ac:dyDescent="0.35"/>
  <cols>
    <col min="2" max="2" width="13.90625" bestFit="1" customWidth="1"/>
    <col min="3" max="3" width="10.1796875" bestFit="1" customWidth="1"/>
    <col min="4" max="4" width="13.1796875" bestFit="1" customWidth="1"/>
    <col min="5" max="7" width="10.26953125" bestFit="1" customWidth="1"/>
    <col min="9" max="9" width="19.7265625" bestFit="1" customWidth="1"/>
    <col min="10" max="10" width="19.36328125" bestFit="1" customWidth="1"/>
    <col min="12" max="12" width="17.26953125" bestFit="1" customWidth="1"/>
    <col min="13" max="13" width="10.81640625" bestFit="1" customWidth="1"/>
    <col min="14" max="15" width="11.81640625" bestFit="1" customWidth="1"/>
    <col min="16" max="16" width="9.36328125" bestFit="1" customWidth="1"/>
    <col min="17" max="17" width="11.81640625" bestFit="1" customWidth="1"/>
  </cols>
  <sheetData>
    <row r="1" spans="1:16" x14ac:dyDescent="0.35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x14ac:dyDescent="0.35">
      <c r="A2" s="1" t="s">
        <v>72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35">
      <c r="A3" s="1" t="s">
        <v>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6" x14ac:dyDescent="0.35">
      <c r="B5" s="17" t="s">
        <v>73</v>
      </c>
      <c r="C5" s="17"/>
      <c r="D5" s="17"/>
    </row>
    <row r="6" spans="1:16" x14ac:dyDescent="0.35">
      <c r="B6" s="5" t="s">
        <v>76</v>
      </c>
      <c r="C6" s="5" t="s">
        <v>77</v>
      </c>
      <c r="D6" s="5" t="s">
        <v>78</v>
      </c>
      <c r="E6" t="s">
        <v>79</v>
      </c>
      <c r="F6" t="s">
        <v>80</v>
      </c>
      <c r="G6" t="s">
        <v>81</v>
      </c>
    </row>
    <row r="7" spans="1:16" x14ac:dyDescent="0.35">
      <c r="B7" s="5">
        <v>1.79</v>
      </c>
      <c r="C7" s="5">
        <v>2.91</v>
      </c>
      <c r="D7" s="5">
        <v>1.58</v>
      </c>
      <c r="E7">
        <f>(B7-$J$18)^2</f>
        <v>0.17598025000000017</v>
      </c>
      <c r="F7">
        <f>(C7-$J$19)^2</f>
        <v>0.94413611111111195</v>
      </c>
      <c r="G7">
        <f>(D7-$J$20)^2</f>
        <v>8.8506250000000064E-2</v>
      </c>
    </row>
    <row r="8" spans="1:16" x14ac:dyDescent="0.35">
      <c r="B8" s="5">
        <v>2.34</v>
      </c>
      <c r="C8" s="5">
        <v>2.19</v>
      </c>
      <c r="D8" s="5">
        <v>2.42</v>
      </c>
      <c r="E8">
        <f t="shared" ref="E8:E46" si="0">(B8-$J$18)^2</f>
        <v>1.70302499999999E-2</v>
      </c>
      <c r="F8">
        <f t="shared" ref="F8:F36" si="1">(C8-$J$19)^2</f>
        <v>6.3336111111111246E-2</v>
      </c>
      <c r="G8">
        <f t="shared" ref="G8:G26" si="2">(D8-$J$20)^2</f>
        <v>0.29430624999999971</v>
      </c>
      <c r="I8" t="s">
        <v>67</v>
      </c>
      <c r="J8" s="12" t="s">
        <v>68</v>
      </c>
    </row>
    <row r="9" spans="1:16" x14ac:dyDescent="0.35">
      <c r="B9" s="5">
        <v>2.83</v>
      </c>
      <c r="C9" s="5">
        <v>1.72</v>
      </c>
      <c r="D9" s="5">
        <v>2.5499999999999998</v>
      </c>
      <c r="E9">
        <f t="shared" si="0"/>
        <v>0.38502024999999979</v>
      </c>
      <c r="F9">
        <f t="shared" si="1"/>
        <v>4.766944444444432E-2</v>
      </c>
      <c r="G9">
        <f t="shared" si="2"/>
        <v>0.45225624999999953</v>
      </c>
      <c r="I9" t="s">
        <v>69</v>
      </c>
      <c r="J9" t="s">
        <v>70</v>
      </c>
      <c r="L9" t="s">
        <v>29</v>
      </c>
    </row>
    <row r="10" spans="1:16" x14ac:dyDescent="0.35">
      <c r="B10" s="5">
        <v>2.52</v>
      </c>
      <c r="C10" s="5">
        <v>2.02</v>
      </c>
      <c r="D10" s="5">
        <v>1.79</v>
      </c>
      <c r="E10">
        <f t="shared" si="0"/>
        <v>9.6410249999999864E-2</v>
      </c>
      <c r="F10">
        <f t="shared" si="1"/>
        <v>6.6694444444444986E-3</v>
      </c>
      <c r="G10">
        <f t="shared" si="2"/>
        <v>7.6562500000000233E-3</v>
      </c>
      <c r="I10" t="s">
        <v>46</v>
      </c>
      <c r="J10">
        <f>COUNT(B7:D36)</f>
        <v>80</v>
      </c>
    </row>
    <row r="11" spans="1:16" x14ac:dyDescent="0.35">
      <c r="B11" s="5">
        <v>1.92</v>
      </c>
      <c r="C11" s="5">
        <v>1.36</v>
      </c>
      <c r="D11" s="5">
        <v>1.91</v>
      </c>
      <c r="E11">
        <f t="shared" si="0"/>
        <v>8.3810250000000183E-2</v>
      </c>
      <c r="F11">
        <f t="shared" si="1"/>
        <v>0.33446944444444399</v>
      </c>
      <c r="G11">
        <f t="shared" si="2"/>
        <v>1.0562499999999839E-3</v>
      </c>
      <c r="I11" t="s">
        <v>31</v>
      </c>
      <c r="J11">
        <f>COUNTA(B6:D6)</f>
        <v>3</v>
      </c>
      <c r="L11" s="18" t="s">
        <v>7</v>
      </c>
      <c r="M11" s="18"/>
      <c r="N11" s="18"/>
      <c r="O11" s="18"/>
      <c r="P11" s="18"/>
    </row>
    <row r="12" spans="1:16" x14ac:dyDescent="0.35">
      <c r="B12" s="5">
        <v>1.72</v>
      </c>
      <c r="C12" s="5">
        <v>1.84</v>
      </c>
      <c r="D12" s="5">
        <v>0.82</v>
      </c>
      <c r="E12">
        <f t="shared" si="0"/>
        <v>0.23961025000000027</v>
      </c>
      <c r="F12">
        <f t="shared" si="1"/>
        <v>9.6694444444443677E-3</v>
      </c>
      <c r="G12">
        <f t="shared" si="2"/>
        <v>1.1183062500000003</v>
      </c>
      <c r="I12" t="s">
        <v>23</v>
      </c>
      <c r="J12">
        <f>COUNT(B7:B46)</f>
        <v>40</v>
      </c>
      <c r="L12" s="3" t="s">
        <v>8</v>
      </c>
      <c r="M12" s="4" t="s">
        <v>9</v>
      </c>
      <c r="N12" s="4" t="s">
        <v>10</v>
      </c>
      <c r="O12" s="4" t="s">
        <v>11</v>
      </c>
      <c r="P12" s="4" t="s">
        <v>12</v>
      </c>
    </row>
    <row r="13" spans="1:16" x14ac:dyDescent="0.35">
      <c r="B13" s="5">
        <v>2.33</v>
      </c>
      <c r="C13" s="5">
        <v>1.88</v>
      </c>
      <c r="D13" s="5">
        <v>0.63</v>
      </c>
      <c r="E13">
        <f t="shared" si="0"/>
        <v>1.4520249999999959E-2</v>
      </c>
      <c r="F13">
        <f t="shared" si="1"/>
        <v>3.4027777777777537E-3</v>
      </c>
      <c r="G13">
        <f t="shared" si="2"/>
        <v>1.5562562500000001</v>
      </c>
      <c r="I13" t="s">
        <v>24</v>
      </c>
      <c r="J13">
        <f>COUNT(C7:C36)</f>
        <v>30</v>
      </c>
      <c r="L13" s="14" t="s">
        <v>82</v>
      </c>
      <c r="M13" s="5">
        <f>J12</f>
        <v>40</v>
      </c>
      <c r="N13" s="13">
        <f>J15</f>
        <v>88.38000000000001</v>
      </c>
      <c r="O13" s="13">
        <f>J18</f>
        <v>2.2095000000000002</v>
      </c>
      <c r="P13" s="5">
        <f>J22/M13</f>
        <v>0.12951974999999999</v>
      </c>
    </row>
    <row r="14" spans="1:16" x14ac:dyDescent="0.35">
      <c r="B14" s="5">
        <v>2.08</v>
      </c>
      <c r="C14" s="5">
        <v>1.75</v>
      </c>
      <c r="D14" s="5">
        <v>2.14</v>
      </c>
      <c r="E14">
        <f t="shared" si="0"/>
        <v>1.6770250000000046E-2</v>
      </c>
      <c r="F14">
        <f t="shared" si="1"/>
        <v>3.5469444444444324E-2</v>
      </c>
      <c r="G14">
        <f t="shared" si="2"/>
        <v>6.8906249999999974E-2</v>
      </c>
      <c r="I14" t="s">
        <v>25</v>
      </c>
      <c r="J14">
        <f>COUNT(D7:D26)</f>
        <v>20</v>
      </c>
      <c r="L14" s="14" t="s">
        <v>83</v>
      </c>
      <c r="M14" s="5">
        <f t="shared" ref="M14:M15" si="3">J13</f>
        <v>30</v>
      </c>
      <c r="N14" s="13">
        <f t="shared" ref="N14:N15" si="4">J16</f>
        <v>58.149999999999991</v>
      </c>
      <c r="O14" s="13">
        <f t="shared" ref="O14:O15" si="5">J19</f>
        <v>1.938333333333333</v>
      </c>
      <c r="P14" s="5">
        <f>J23/M14</f>
        <v>0.14750055555555558</v>
      </c>
    </row>
    <row r="15" spans="1:16" x14ac:dyDescent="0.35">
      <c r="B15" s="5">
        <v>1.84</v>
      </c>
      <c r="C15" s="5">
        <v>2.04</v>
      </c>
      <c r="D15" s="5">
        <v>1.21</v>
      </c>
      <c r="E15">
        <f t="shared" si="0"/>
        <v>0.13653025000000013</v>
      </c>
      <c r="F15">
        <f t="shared" si="1"/>
        <v>1.0336111111111183E-2</v>
      </c>
      <c r="G15">
        <f t="shared" si="2"/>
        <v>0.44555625000000026</v>
      </c>
      <c r="I15" t="s">
        <v>53</v>
      </c>
      <c r="J15" s="7">
        <f>SUM(B7:B46)</f>
        <v>88.38000000000001</v>
      </c>
      <c r="L15" s="14" t="s">
        <v>84</v>
      </c>
      <c r="M15" s="5">
        <f t="shared" si="3"/>
        <v>20</v>
      </c>
      <c r="N15" s="13">
        <f t="shared" si="4"/>
        <v>37.550000000000004</v>
      </c>
      <c r="O15" s="13">
        <f t="shared" si="5"/>
        <v>1.8775000000000002</v>
      </c>
      <c r="P15" s="5">
        <f>J24/M15</f>
        <v>0.46588874999999985</v>
      </c>
    </row>
    <row r="16" spans="1:16" x14ac:dyDescent="0.35">
      <c r="B16" s="5">
        <v>2.12</v>
      </c>
      <c r="C16" s="5">
        <v>1.76</v>
      </c>
      <c r="D16" s="5">
        <v>2.65</v>
      </c>
      <c r="E16">
        <f t="shared" si="0"/>
        <v>8.0102500000000243E-3</v>
      </c>
      <c r="F16">
        <f t="shared" si="1"/>
        <v>3.1802777777777666E-2</v>
      </c>
      <c r="G16">
        <f t="shared" si="2"/>
        <v>0.59675624999999966</v>
      </c>
      <c r="I16" t="s">
        <v>54</v>
      </c>
      <c r="J16" s="7">
        <f>SUM(C7:C36)</f>
        <v>58.149999999999991</v>
      </c>
    </row>
    <row r="17" spans="2:18" x14ac:dyDescent="0.35">
      <c r="B17" s="5">
        <v>2.2000000000000002</v>
      </c>
      <c r="C17" s="5">
        <v>2.3199999999999998</v>
      </c>
      <c r="D17" s="5">
        <v>2.2400000000000002</v>
      </c>
      <c r="E17">
        <f t="shared" si="0"/>
        <v>9.0250000000001218E-5</v>
      </c>
      <c r="F17">
        <f t="shared" si="1"/>
        <v>0.14566944444444457</v>
      </c>
      <c r="G17">
        <f t="shared" si="2"/>
        <v>0.13140625000000003</v>
      </c>
      <c r="I17" t="s">
        <v>55</v>
      </c>
      <c r="J17" s="7">
        <f>SUM(D7:D26)</f>
        <v>37.550000000000004</v>
      </c>
    </row>
    <row r="18" spans="2:18" x14ac:dyDescent="0.35">
      <c r="B18" s="5">
        <v>2.76</v>
      </c>
      <c r="C18" s="5">
        <v>2.11</v>
      </c>
      <c r="D18" s="5">
        <v>2.11</v>
      </c>
      <c r="E18">
        <f t="shared" si="0"/>
        <v>0.30305024999999952</v>
      </c>
      <c r="F18">
        <f t="shared" si="1"/>
        <v>2.946944444444451E-2</v>
      </c>
      <c r="G18">
        <f t="shared" si="2"/>
        <v>5.4056249999999861E-2</v>
      </c>
      <c r="I18" t="s">
        <v>40</v>
      </c>
      <c r="J18" s="7">
        <f>J15/J12</f>
        <v>2.2095000000000002</v>
      </c>
      <c r="L18" s="18" t="s">
        <v>13</v>
      </c>
      <c r="M18" s="18"/>
      <c r="N18" s="18"/>
      <c r="O18" s="18"/>
      <c r="P18" s="18"/>
      <c r="Q18" s="18"/>
      <c r="R18" s="18"/>
    </row>
    <row r="19" spans="2:18" x14ac:dyDescent="0.35">
      <c r="B19" s="5">
        <v>1.81</v>
      </c>
      <c r="C19" s="5">
        <v>1.86</v>
      </c>
      <c r="D19" s="5">
        <v>1.83</v>
      </c>
      <c r="E19">
        <f t="shared" si="0"/>
        <v>0.15960025000000014</v>
      </c>
      <c r="F19">
        <f t="shared" si="1"/>
        <v>6.1361111111110462E-3</v>
      </c>
      <c r="G19">
        <f t="shared" si="2"/>
        <v>2.2562500000000091E-3</v>
      </c>
      <c r="I19" t="s">
        <v>26</v>
      </c>
      <c r="J19" s="7">
        <f>J16/J13</f>
        <v>1.938333333333333</v>
      </c>
      <c r="L19" s="5" t="s">
        <v>14</v>
      </c>
      <c r="M19" s="5" t="s">
        <v>15</v>
      </c>
      <c r="N19" s="5" t="s">
        <v>16</v>
      </c>
      <c r="O19" s="5" t="s">
        <v>17</v>
      </c>
      <c r="P19" s="5" t="s">
        <v>18</v>
      </c>
      <c r="Q19" s="5" t="s">
        <v>19</v>
      </c>
      <c r="R19" s="5" t="s">
        <v>30</v>
      </c>
    </row>
    <row r="20" spans="2:18" x14ac:dyDescent="0.35">
      <c r="B20" s="5">
        <v>2.42</v>
      </c>
      <c r="C20" s="5">
        <v>1.86</v>
      </c>
      <c r="D20" s="5">
        <v>1.68</v>
      </c>
      <c r="E20">
        <f t="shared" si="0"/>
        <v>4.4310249999999871E-2</v>
      </c>
      <c r="F20">
        <f t="shared" si="1"/>
        <v>6.1361111111110462E-3</v>
      </c>
      <c r="G20">
        <f t="shared" si="2"/>
        <v>3.9006250000000089E-2</v>
      </c>
      <c r="I20" t="s">
        <v>27</v>
      </c>
      <c r="J20" s="7">
        <f>J17/J14</f>
        <v>1.8775000000000002</v>
      </c>
      <c r="L20" s="5" t="s">
        <v>20</v>
      </c>
      <c r="M20" s="13">
        <f>J25</f>
        <v>7.8677483333333429</v>
      </c>
      <c r="N20" s="5">
        <f>J28</f>
        <v>2</v>
      </c>
      <c r="O20" s="13">
        <f>J30</f>
        <v>3.9338741666666714</v>
      </c>
      <c r="P20" s="13">
        <f>J32</f>
        <v>16.006922799762471</v>
      </c>
      <c r="Q20" s="5">
        <f>J34</f>
        <v>1.5376199376778628E-6</v>
      </c>
      <c r="R20" s="5">
        <f>J33</f>
        <v>3.1153657966336636</v>
      </c>
    </row>
    <row r="21" spans="2:18" x14ac:dyDescent="0.35">
      <c r="B21" s="5">
        <v>1.66</v>
      </c>
      <c r="C21" s="5">
        <v>1.97</v>
      </c>
      <c r="D21" s="5">
        <v>2.06</v>
      </c>
      <c r="E21">
        <f t="shared" si="0"/>
        <v>0.30195025000000036</v>
      </c>
      <c r="F21">
        <f t="shared" si="1"/>
        <v>1.002777777777796E-3</v>
      </c>
      <c r="G21">
        <f t="shared" si="2"/>
        <v>3.3306249999999961E-2</v>
      </c>
      <c r="I21" t="s">
        <v>28</v>
      </c>
      <c r="J21" s="7">
        <f>SUM(J15:J17)/J10</f>
        <v>2.3010000000000002</v>
      </c>
      <c r="L21" s="5" t="s">
        <v>21</v>
      </c>
      <c r="M21" s="13">
        <f>J26</f>
        <v>18.923581666666664</v>
      </c>
      <c r="N21" s="5">
        <f>J29</f>
        <v>77</v>
      </c>
      <c r="O21" s="13">
        <f>J31</f>
        <v>0.24576080086580082</v>
      </c>
      <c r="P21" s="5"/>
      <c r="Q21" s="5"/>
      <c r="R21" s="5"/>
    </row>
    <row r="22" spans="2:18" x14ac:dyDescent="0.35">
      <c r="B22" s="5">
        <v>2.14</v>
      </c>
      <c r="C22" s="5">
        <v>2.76</v>
      </c>
      <c r="D22" s="5">
        <v>0.51</v>
      </c>
      <c r="E22">
        <f t="shared" si="0"/>
        <v>4.830250000000016E-3</v>
      </c>
      <c r="F22">
        <f t="shared" si="1"/>
        <v>0.67513611111111127</v>
      </c>
      <c r="G22">
        <f t="shared" si="2"/>
        <v>1.8700562500000004</v>
      </c>
      <c r="I22" t="s">
        <v>79</v>
      </c>
      <c r="J22" s="7">
        <f>SUM(E7:E46)</f>
        <v>5.1807899999999991</v>
      </c>
      <c r="L22" s="5" t="s">
        <v>22</v>
      </c>
      <c r="M22" s="13">
        <f>J27</f>
        <v>26.791330000000006</v>
      </c>
      <c r="N22" s="5">
        <f>SUM(N20:N21)</f>
        <v>79</v>
      </c>
      <c r="O22" s="5"/>
      <c r="P22" s="5"/>
      <c r="Q22" s="5"/>
      <c r="R22" s="5"/>
    </row>
    <row r="23" spans="2:18" x14ac:dyDescent="0.35">
      <c r="B23" s="5">
        <v>2.93</v>
      </c>
      <c r="C23" s="5">
        <v>2.62</v>
      </c>
      <c r="D23" s="5">
        <v>2.92</v>
      </c>
      <c r="E23">
        <f t="shared" si="0"/>
        <v>0.51912024999999984</v>
      </c>
      <c r="F23">
        <f t="shared" si="1"/>
        <v>0.46466944444444502</v>
      </c>
      <c r="G23">
        <f t="shared" si="2"/>
        <v>1.0868062499999995</v>
      </c>
      <c r="I23" t="s">
        <v>80</v>
      </c>
      <c r="J23" s="7">
        <f>SUM(F7:F36)</f>
        <v>4.425016666666667</v>
      </c>
    </row>
    <row r="24" spans="2:18" x14ac:dyDescent="0.35">
      <c r="B24" s="5">
        <v>2.0299999999999998</v>
      </c>
      <c r="C24" s="5">
        <v>1.61</v>
      </c>
      <c r="D24" s="5">
        <v>2.5299999999999998</v>
      </c>
      <c r="E24">
        <f t="shared" si="0"/>
        <v>3.2220250000000158E-2</v>
      </c>
      <c r="F24">
        <f t="shared" si="1"/>
        <v>0.10780277777777751</v>
      </c>
      <c r="G24">
        <f t="shared" si="2"/>
        <v>0.4257562499999995</v>
      </c>
      <c r="I24" t="s">
        <v>81</v>
      </c>
      <c r="J24" s="7">
        <f>SUM(G7:G26)</f>
        <v>9.3177749999999975</v>
      </c>
    </row>
    <row r="25" spans="2:18" x14ac:dyDescent="0.35">
      <c r="B25" s="5">
        <v>2.6</v>
      </c>
      <c r="C25" s="5">
        <v>1.58</v>
      </c>
      <c r="D25" s="5">
        <v>1.27</v>
      </c>
      <c r="E25">
        <f t="shared" si="0"/>
        <v>0.15249024999999988</v>
      </c>
      <c r="F25">
        <f t="shared" si="1"/>
        <v>0.1284027777777775</v>
      </c>
      <c r="G25">
        <f t="shared" si="2"/>
        <v>0.3690562500000002</v>
      </c>
      <c r="I25" t="s">
        <v>38</v>
      </c>
      <c r="J25" s="7">
        <f>J12*(J18-J21)^2+J13*(J19-J21)^2+J14*(J20-J21)^2</f>
        <v>7.8677483333333429</v>
      </c>
      <c r="L25" t="s">
        <v>38</v>
      </c>
      <c r="M25" s="12" t="s">
        <v>86</v>
      </c>
      <c r="N25" s="12" t="s">
        <v>44</v>
      </c>
      <c r="O25" s="12" t="s">
        <v>92</v>
      </c>
    </row>
    <row r="26" spans="2:18" x14ac:dyDescent="0.35">
      <c r="B26" s="5">
        <v>2.02</v>
      </c>
      <c r="C26" s="5">
        <v>1.57</v>
      </c>
      <c r="D26" s="5">
        <v>2.7</v>
      </c>
      <c r="E26">
        <f t="shared" si="0"/>
        <v>3.5910250000000088E-2</v>
      </c>
      <c r="F26">
        <f t="shared" si="1"/>
        <v>0.13566944444444418</v>
      </c>
      <c r="G26">
        <f t="shared" si="2"/>
        <v>0.67650624999999998</v>
      </c>
      <c r="I26" t="s">
        <v>39</v>
      </c>
      <c r="J26" s="7">
        <f>J22+J23+J24</f>
        <v>18.923581666666664</v>
      </c>
      <c r="L26" t="s">
        <v>39</v>
      </c>
      <c r="M26" t="s">
        <v>87</v>
      </c>
      <c r="N26" t="s">
        <v>45</v>
      </c>
      <c r="O26" t="s">
        <v>93</v>
      </c>
    </row>
    <row r="27" spans="2:18" x14ac:dyDescent="0.35">
      <c r="B27" s="5">
        <v>2.11</v>
      </c>
      <c r="C27" s="5">
        <v>2.2000000000000002</v>
      </c>
      <c r="D27" s="5"/>
      <c r="E27">
        <f t="shared" si="0"/>
        <v>9.9002500000000722E-3</v>
      </c>
      <c r="F27">
        <f t="shared" si="1"/>
        <v>6.8469444444444708E-2</v>
      </c>
      <c r="I27" t="s">
        <v>43</v>
      </c>
      <c r="J27" s="7">
        <f>J25+J26</f>
        <v>26.791330000000006</v>
      </c>
      <c r="L27" t="s">
        <v>42</v>
      </c>
      <c r="M27" t="s">
        <v>88</v>
      </c>
    </row>
    <row r="28" spans="2:18" x14ac:dyDescent="0.35">
      <c r="B28" s="5">
        <v>2.39</v>
      </c>
      <c r="C28" s="5">
        <v>1.61</v>
      </c>
      <c r="D28" s="5"/>
      <c r="E28">
        <f t="shared" si="0"/>
        <v>3.2580249999999956E-2</v>
      </c>
      <c r="F28">
        <f t="shared" si="1"/>
        <v>0.10780277777777751</v>
      </c>
      <c r="I28" t="s">
        <v>44</v>
      </c>
      <c r="J28">
        <f>J11-1</f>
        <v>2</v>
      </c>
      <c r="L28" t="s">
        <v>47</v>
      </c>
      <c r="M28" t="s">
        <v>89</v>
      </c>
    </row>
    <row r="29" spans="2:18" x14ac:dyDescent="0.35">
      <c r="B29" s="5">
        <v>1.92</v>
      </c>
      <c r="C29" s="5">
        <v>1.56</v>
      </c>
      <c r="D29" s="5"/>
      <c r="E29">
        <f t="shared" si="0"/>
        <v>8.3810250000000183E-2</v>
      </c>
      <c r="F29">
        <f t="shared" si="1"/>
        <v>0.14313611111111083</v>
      </c>
      <c r="I29" t="s">
        <v>45</v>
      </c>
      <c r="J29">
        <f>J10-J11</f>
        <v>77</v>
      </c>
      <c r="L29" t="s">
        <v>43</v>
      </c>
      <c r="M29" t="s">
        <v>90</v>
      </c>
    </row>
    <row r="30" spans="2:18" x14ac:dyDescent="0.35">
      <c r="B30" s="5">
        <v>2.35</v>
      </c>
      <c r="C30" s="5">
        <v>1.59</v>
      </c>
      <c r="D30" s="5"/>
      <c r="E30">
        <f t="shared" si="0"/>
        <v>1.9740249999999956E-2</v>
      </c>
      <c r="F30">
        <f t="shared" si="1"/>
        <v>0.12133611111111084</v>
      </c>
      <c r="I30" t="s">
        <v>42</v>
      </c>
      <c r="J30" s="7">
        <f>J25/J28</f>
        <v>3.9338741666666714</v>
      </c>
      <c r="L30" t="s">
        <v>49</v>
      </c>
      <c r="M30" t="s">
        <v>91</v>
      </c>
    </row>
    <row r="31" spans="2:18" x14ac:dyDescent="0.35">
      <c r="B31" s="5">
        <v>2.5499999999999998</v>
      </c>
      <c r="C31" s="5">
        <v>1.86</v>
      </c>
      <c r="D31" s="5"/>
      <c r="E31">
        <f t="shared" si="0"/>
        <v>0.11594024999999972</v>
      </c>
      <c r="F31">
        <f t="shared" si="1"/>
        <v>6.1361111111110462E-3</v>
      </c>
      <c r="I31" t="s">
        <v>47</v>
      </c>
      <c r="J31" s="7">
        <f>J26/J29</f>
        <v>0.24576080086580082</v>
      </c>
    </row>
    <row r="32" spans="2:18" x14ac:dyDescent="0.35">
      <c r="B32" s="5">
        <v>2.82</v>
      </c>
      <c r="C32" s="5">
        <v>2.56</v>
      </c>
      <c r="D32" s="5"/>
      <c r="E32">
        <f t="shared" si="0"/>
        <v>0.37271024999999952</v>
      </c>
      <c r="F32">
        <f t="shared" si="1"/>
        <v>0.38646944444444492</v>
      </c>
      <c r="I32" t="s">
        <v>49</v>
      </c>
      <c r="J32" s="7">
        <f>J30/J31</f>
        <v>16.006922799762471</v>
      </c>
    </row>
    <row r="33" spans="2:10" x14ac:dyDescent="0.35">
      <c r="B33" s="5">
        <v>1.81</v>
      </c>
      <c r="C33" s="5">
        <v>1.55</v>
      </c>
      <c r="D33" s="5"/>
      <c r="E33">
        <f t="shared" si="0"/>
        <v>0.15960025000000014</v>
      </c>
      <c r="F33">
        <f t="shared" si="1"/>
        <v>0.15080277777777751</v>
      </c>
      <c r="I33" t="s">
        <v>50</v>
      </c>
      <c r="J33">
        <f>_xlfn.F.INV.RT(J35,J28,J29)</f>
        <v>3.1153657966336636</v>
      </c>
    </row>
    <row r="34" spans="2:10" x14ac:dyDescent="0.35">
      <c r="B34" s="5">
        <v>2.4500000000000002</v>
      </c>
      <c r="C34" s="5">
        <v>1.9</v>
      </c>
      <c r="D34" s="5"/>
      <c r="E34">
        <f t="shared" si="0"/>
        <v>5.7840249999999968E-2</v>
      </c>
      <c r="F34">
        <f t="shared" si="1"/>
        <v>1.4694444444444271E-3</v>
      </c>
      <c r="I34" t="s">
        <v>41</v>
      </c>
      <c r="J34">
        <f>_xlfn.F.DIST.RT(J32,J28,J29)</f>
        <v>1.5376199376778628E-6</v>
      </c>
    </row>
    <row r="35" spans="2:10" x14ac:dyDescent="0.35">
      <c r="B35" s="5">
        <v>2.56</v>
      </c>
      <c r="C35" s="5">
        <v>1.47</v>
      </c>
      <c r="D35" s="5"/>
      <c r="E35">
        <f t="shared" si="0"/>
        <v>0.12285024999999987</v>
      </c>
      <c r="F35">
        <f t="shared" si="1"/>
        <v>0.21933611111111084</v>
      </c>
      <c r="I35" t="s">
        <v>48</v>
      </c>
      <c r="J35">
        <v>0.05</v>
      </c>
    </row>
    <row r="36" spans="2:10" x14ac:dyDescent="0.35">
      <c r="B36" s="5">
        <v>2.13</v>
      </c>
      <c r="C36" s="5">
        <v>2.12</v>
      </c>
      <c r="D36" s="5"/>
      <c r="E36">
        <f t="shared" si="0"/>
        <v>6.320250000000055E-3</v>
      </c>
      <c r="F36">
        <f t="shared" si="1"/>
        <v>3.3002777777777929E-2</v>
      </c>
      <c r="I36" t="s">
        <v>51</v>
      </c>
      <c r="J36" t="str">
        <f>IF(J34&lt;J35,"Reject Null Hypothesis","Accept Null Hypothesis")</f>
        <v>Reject Null Hypothesis</v>
      </c>
    </row>
    <row r="37" spans="2:10" x14ac:dyDescent="0.35">
      <c r="B37" s="5">
        <v>1.79</v>
      </c>
      <c r="C37" s="5"/>
      <c r="D37" s="5"/>
      <c r="E37">
        <f t="shared" si="0"/>
        <v>0.17598025000000017</v>
      </c>
      <c r="I37" t="s">
        <v>52</v>
      </c>
      <c r="J37" t="str">
        <f>IF(J32&lt;J33,"Accept Null Hypothesis","Reject Null Hypothesis")</f>
        <v>Reject Null Hypothesis</v>
      </c>
    </row>
    <row r="38" spans="2:10" x14ac:dyDescent="0.35">
      <c r="B38" s="5">
        <v>2.61</v>
      </c>
      <c r="C38" s="5"/>
      <c r="D38" s="5"/>
      <c r="E38">
        <f t="shared" si="0"/>
        <v>0.16040024999999972</v>
      </c>
    </row>
    <row r="39" spans="2:10" x14ac:dyDescent="0.35">
      <c r="B39" s="5">
        <v>1.32</v>
      </c>
      <c r="C39" s="5"/>
      <c r="D39" s="5"/>
      <c r="E39">
        <f t="shared" si="0"/>
        <v>0.79121025000000034</v>
      </c>
    </row>
    <row r="40" spans="2:10" x14ac:dyDescent="0.35">
      <c r="B40" s="5">
        <v>1.95</v>
      </c>
      <c r="C40" s="5"/>
      <c r="D40" s="5"/>
      <c r="E40">
        <f t="shared" si="0"/>
        <v>6.7340250000000143E-2</v>
      </c>
    </row>
    <row r="41" spans="2:10" x14ac:dyDescent="0.35">
      <c r="B41" s="5">
        <v>2.4700000000000002</v>
      </c>
      <c r="C41" s="5"/>
      <c r="D41" s="5"/>
      <c r="E41">
        <f t="shared" si="0"/>
        <v>6.7860249999999969E-2</v>
      </c>
    </row>
    <row r="42" spans="2:10" x14ac:dyDescent="0.35">
      <c r="B42" s="5">
        <v>1.91</v>
      </c>
      <c r="C42" s="5"/>
      <c r="D42" s="5"/>
      <c r="E42">
        <f t="shared" si="0"/>
        <v>8.970025000000019E-2</v>
      </c>
    </row>
    <row r="43" spans="2:10" x14ac:dyDescent="0.35">
      <c r="B43" s="5">
        <v>2.36</v>
      </c>
      <c r="C43" s="5"/>
      <c r="D43" s="5"/>
      <c r="E43">
        <f t="shared" si="0"/>
        <v>2.2650249999999889E-2</v>
      </c>
    </row>
    <row r="44" spans="2:10" x14ac:dyDescent="0.35">
      <c r="B44" s="5">
        <v>2.4300000000000002</v>
      </c>
      <c r="C44" s="5"/>
      <c r="D44" s="5"/>
      <c r="E44">
        <f t="shared" si="0"/>
        <v>4.8620249999999962E-2</v>
      </c>
    </row>
    <row r="45" spans="2:10" x14ac:dyDescent="0.35">
      <c r="B45" s="5">
        <v>2.04</v>
      </c>
      <c r="C45" s="5"/>
      <c r="D45" s="5"/>
      <c r="E45">
        <f t="shared" si="0"/>
        <v>2.8730250000000068E-2</v>
      </c>
    </row>
    <row r="46" spans="2:10" x14ac:dyDescent="0.35">
      <c r="B46" s="5">
        <v>2.35</v>
      </c>
      <c r="C46" s="5"/>
      <c r="D46" s="5"/>
      <c r="E46">
        <f t="shared" si="0"/>
        <v>1.9740249999999956E-2</v>
      </c>
    </row>
  </sheetData>
  <mergeCells count="3">
    <mergeCell ref="B5:D5"/>
    <mergeCell ref="L11:P11"/>
    <mergeCell ref="L18:R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B5" sqref="B5:D5"/>
    </sheetView>
  </sheetViews>
  <sheetFormatPr defaultRowHeight="14.5" x14ac:dyDescent="0.35"/>
  <cols>
    <col min="2" max="4" width="13.6328125" bestFit="1" customWidth="1"/>
    <col min="5" max="7" width="12.26953125" bestFit="1" customWidth="1"/>
    <col min="9" max="9" width="19.7265625" bestFit="1" customWidth="1"/>
    <col min="10" max="10" width="19.90625" bestFit="1" customWidth="1"/>
    <col min="13" max="13" width="16.7265625" bestFit="1" customWidth="1"/>
    <col min="14" max="14" width="13.453125" bestFit="1" customWidth="1"/>
    <col min="15" max="16" width="12.36328125" bestFit="1" customWidth="1"/>
    <col min="17" max="17" width="9.36328125" bestFit="1" customWidth="1"/>
    <col min="18" max="18" width="11.81640625" bestFit="1" customWidth="1"/>
  </cols>
  <sheetData>
    <row r="1" spans="1:17" x14ac:dyDescent="0.35">
      <c r="A1" s="1" t="s">
        <v>94</v>
      </c>
      <c r="B1" s="1"/>
      <c r="C1" s="1"/>
      <c r="D1" s="1"/>
      <c r="E1" s="1"/>
      <c r="F1" s="1"/>
      <c r="G1" s="1"/>
      <c r="H1" s="1"/>
      <c r="I1" s="1"/>
    </row>
    <row r="2" spans="1:17" x14ac:dyDescent="0.35">
      <c r="A2" s="1" t="s">
        <v>95</v>
      </c>
      <c r="B2" s="1"/>
      <c r="C2" s="1"/>
      <c r="D2" s="1"/>
      <c r="E2" s="1"/>
      <c r="F2" s="1"/>
      <c r="G2" s="1"/>
      <c r="H2" s="1"/>
      <c r="I2" s="1"/>
    </row>
    <row r="3" spans="1:17" x14ac:dyDescent="0.35">
      <c r="A3" s="1" t="s">
        <v>106</v>
      </c>
      <c r="B3" s="1"/>
      <c r="C3" s="1"/>
      <c r="D3" s="1"/>
      <c r="E3" s="1"/>
      <c r="F3" s="1"/>
      <c r="G3" s="1"/>
      <c r="H3" s="1"/>
      <c r="I3" s="1"/>
    </row>
    <row r="4" spans="1:17" x14ac:dyDescent="0.35">
      <c r="A4" s="1" t="s">
        <v>96</v>
      </c>
      <c r="B4" s="1"/>
      <c r="C4" s="1"/>
      <c r="D4" s="1"/>
      <c r="E4" s="1"/>
      <c r="F4" s="1"/>
      <c r="G4" s="1"/>
      <c r="H4" s="1"/>
      <c r="I4" s="1"/>
    </row>
    <row r="5" spans="1:17" x14ac:dyDescent="0.35">
      <c r="B5" s="23" t="s">
        <v>108</v>
      </c>
      <c r="C5" s="23"/>
      <c r="D5" s="23"/>
    </row>
    <row r="6" spans="1:17" x14ac:dyDescent="0.35">
      <c r="B6" s="5" t="s">
        <v>97</v>
      </c>
      <c r="C6" s="5" t="s">
        <v>98</v>
      </c>
      <c r="D6" s="5" t="s">
        <v>99</v>
      </c>
      <c r="E6" s="20" t="s">
        <v>100</v>
      </c>
      <c r="F6" s="20" t="s">
        <v>101</v>
      </c>
      <c r="G6" s="20" t="s">
        <v>102</v>
      </c>
    </row>
    <row r="7" spans="1:17" x14ac:dyDescent="0.35">
      <c r="B7" s="5">
        <v>340</v>
      </c>
      <c r="C7" s="5">
        <v>369</v>
      </c>
      <c r="D7" s="5">
        <v>352</v>
      </c>
      <c r="E7">
        <f>(B7-$J$19)^2</f>
        <v>210.83039999999949</v>
      </c>
      <c r="F7">
        <f>(C7-$J$20)^2</f>
        <v>345.96000000000083</v>
      </c>
      <c r="G7" s="2">
        <f>(D7-$J$21)^2</f>
        <v>1038.9877777777788</v>
      </c>
    </row>
    <row r="8" spans="1:17" x14ac:dyDescent="0.35">
      <c r="B8" s="5">
        <v>324</v>
      </c>
      <c r="C8" s="5">
        <v>385</v>
      </c>
      <c r="D8" s="5">
        <v>419</v>
      </c>
      <c r="E8">
        <f t="shared" ref="E8:E56" si="0">(B8-$J$19)^2</f>
        <v>2.1904000000000536</v>
      </c>
      <c r="F8">
        <f t="shared" ref="F8:F56" si="1">(C8-$J$20)^2</f>
        <v>1197.1600000000017</v>
      </c>
      <c r="G8" s="2">
        <f t="shared" ref="G8:G56" si="2">(D8-$J$21)^2</f>
        <v>1208.7211111111101</v>
      </c>
    </row>
    <row r="9" spans="1:17" x14ac:dyDescent="0.35">
      <c r="B9" s="5">
        <v>353</v>
      </c>
      <c r="C9" s="5">
        <v>362</v>
      </c>
      <c r="D9" s="5">
        <v>375</v>
      </c>
      <c r="E9">
        <f t="shared" si="0"/>
        <v>757.35039999999901</v>
      </c>
      <c r="F9">
        <f t="shared" si="1"/>
        <v>134.56000000000051</v>
      </c>
      <c r="G9" s="2">
        <f t="shared" si="2"/>
        <v>85.254444444444729</v>
      </c>
      <c r="I9" t="s">
        <v>67</v>
      </c>
      <c r="J9" s="12" t="s">
        <v>68</v>
      </c>
    </row>
    <row r="10" spans="1:17" x14ac:dyDescent="0.35">
      <c r="B10" s="5">
        <v>326</v>
      </c>
      <c r="C10" s="5">
        <v>334</v>
      </c>
      <c r="D10" s="5">
        <v>403</v>
      </c>
      <c r="E10">
        <f t="shared" si="0"/>
        <v>0.2703999999999811</v>
      </c>
      <c r="F10">
        <f t="shared" si="1"/>
        <v>268.95999999999924</v>
      </c>
      <c r="G10" s="2">
        <f t="shared" si="2"/>
        <v>352.18777777777723</v>
      </c>
      <c r="I10" t="s">
        <v>69</v>
      </c>
      <c r="J10" t="s">
        <v>70</v>
      </c>
    </row>
    <row r="11" spans="1:17" x14ac:dyDescent="0.35">
      <c r="B11" s="5">
        <v>319</v>
      </c>
      <c r="C11" s="5">
        <v>296</v>
      </c>
      <c r="D11" s="5">
        <v>437</v>
      </c>
      <c r="E11">
        <f t="shared" si="0"/>
        <v>41.990400000000236</v>
      </c>
      <c r="F11">
        <f t="shared" si="1"/>
        <v>2959.3599999999974</v>
      </c>
      <c r="G11" s="2">
        <f t="shared" si="2"/>
        <v>2784.3211111111095</v>
      </c>
      <c r="I11" t="s">
        <v>46</v>
      </c>
      <c r="J11">
        <f>COUNT(B7:D56)</f>
        <v>100</v>
      </c>
    </row>
    <row r="12" spans="1:17" x14ac:dyDescent="0.35">
      <c r="B12" s="5">
        <v>358</v>
      </c>
      <c r="C12" s="5">
        <v>360</v>
      </c>
      <c r="D12" s="5">
        <v>418</v>
      </c>
      <c r="E12">
        <f t="shared" si="0"/>
        <v>1057.5503999999987</v>
      </c>
      <c r="F12">
        <f t="shared" si="1"/>
        <v>92.160000000000437</v>
      </c>
      <c r="G12" s="2">
        <f t="shared" si="2"/>
        <v>1140.1877777777768</v>
      </c>
      <c r="I12" t="s">
        <v>31</v>
      </c>
      <c r="J12">
        <f>COUNTA(B6:D6)</f>
        <v>3</v>
      </c>
      <c r="M12" s="18" t="s">
        <v>7</v>
      </c>
      <c r="N12" s="18"/>
      <c r="O12" s="18"/>
      <c r="P12" s="18"/>
      <c r="Q12" s="18"/>
    </row>
    <row r="13" spans="1:17" x14ac:dyDescent="0.35">
      <c r="B13" s="5">
        <v>287</v>
      </c>
      <c r="C13" s="5">
        <v>330</v>
      </c>
      <c r="D13" s="5">
        <v>375</v>
      </c>
      <c r="E13">
        <f t="shared" si="0"/>
        <v>1480.7104000000013</v>
      </c>
      <c r="F13">
        <f t="shared" si="1"/>
        <v>416.15999999999906</v>
      </c>
      <c r="G13" s="2">
        <f t="shared" si="2"/>
        <v>85.254444444444729</v>
      </c>
      <c r="I13" t="s">
        <v>23</v>
      </c>
      <c r="J13">
        <f>COUNT(B7:B56)</f>
        <v>50</v>
      </c>
      <c r="M13" s="16" t="s">
        <v>8</v>
      </c>
      <c r="N13" s="4" t="s">
        <v>9</v>
      </c>
      <c r="O13" s="4" t="s">
        <v>10</v>
      </c>
      <c r="P13" s="4" t="s">
        <v>11</v>
      </c>
      <c r="Q13" s="4" t="s">
        <v>12</v>
      </c>
    </row>
    <row r="14" spans="1:17" x14ac:dyDescent="0.35">
      <c r="B14" s="5">
        <v>327</v>
      </c>
      <c r="C14" s="5">
        <v>360</v>
      </c>
      <c r="D14" s="5">
        <v>410</v>
      </c>
      <c r="E14">
        <f t="shared" si="0"/>
        <v>2.3103999999999445</v>
      </c>
      <c r="F14">
        <f t="shared" si="1"/>
        <v>92.160000000000437</v>
      </c>
      <c r="G14" s="2">
        <f t="shared" si="2"/>
        <v>663.92111111111035</v>
      </c>
      <c r="I14" t="s">
        <v>24</v>
      </c>
      <c r="J14">
        <f>COUNT(C7:C26)</f>
        <v>20</v>
      </c>
      <c r="M14" s="15" t="s">
        <v>103</v>
      </c>
      <c r="N14" s="5">
        <f>J13</f>
        <v>50</v>
      </c>
      <c r="O14" s="21">
        <f>J16</f>
        <v>16274</v>
      </c>
      <c r="P14" s="9">
        <f>J19</f>
        <v>325.48</v>
      </c>
      <c r="Q14" s="5">
        <f>J23/N14</f>
        <v>1999.0096000000003</v>
      </c>
    </row>
    <row r="15" spans="1:17" x14ac:dyDescent="0.35">
      <c r="B15" s="5">
        <v>366</v>
      </c>
      <c r="C15" s="5">
        <v>353</v>
      </c>
      <c r="D15" s="5">
        <v>358</v>
      </c>
      <c r="E15">
        <f t="shared" si="0"/>
        <v>1641.8703999999984</v>
      </c>
      <c r="F15">
        <f t="shared" si="1"/>
        <v>6.7600000000001179</v>
      </c>
      <c r="G15" s="2">
        <f t="shared" si="2"/>
        <v>688.18777777777859</v>
      </c>
      <c r="I15" t="s">
        <v>25</v>
      </c>
      <c r="J15">
        <f>COUNT(D7:D36)</f>
        <v>30</v>
      </c>
      <c r="M15" s="15" t="s">
        <v>104</v>
      </c>
      <c r="N15" s="5">
        <f t="shared" ref="N15:N16" si="3">J14</f>
        <v>20</v>
      </c>
      <c r="O15" s="21">
        <f>J17</f>
        <v>7008</v>
      </c>
      <c r="P15" s="9">
        <f t="shared" ref="P15:P16" si="4">J20</f>
        <v>350.4</v>
      </c>
      <c r="Q15" s="5">
        <f t="shared" ref="Q15" si="5">J24/N15</f>
        <v>914.34000000000015</v>
      </c>
    </row>
    <row r="16" spans="1:17" x14ac:dyDescent="0.35">
      <c r="B16" s="5">
        <v>270</v>
      </c>
      <c r="C16" s="5">
        <v>345</v>
      </c>
      <c r="D16" s="5">
        <v>305</v>
      </c>
      <c r="E16">
        <f t="shared" si="0"/>
        <v>3078.0304000000019</v>
      </c>
      <c r="F16">
        <f t="shared" si="1"/>
        <v>29.159999999999755</v>
      </c>
      <c r="G16" s="2">
        <f t="shared" si="2"/>
        <v>6277.9211111111135</v>
      </c>
      <c r="I16" t="s">
        <v>53</v>
      </c>
      <c r="J16" s="19">
        <f>SUM(B7:B56)</f>
        <v>16274</v>
      </c>
      <c r="M16" s="15" t="s">
        <v>105</v>
      </c>
      <c r="N16" s="5">
        <f t="shared" si="3"/>
        <v>30</v>
      </c>
      <c r="O16" s="21">
        <f>J18</f>
        <v>11527</v>
      </c>
      <c r="P16" s="9">
        <f t="shared" si="4"/>
        <v>384.23333333333335</v>
      </c>
      <c r="Q16" s="5">
        <f>J25/N16</f>
        <v>1068.3788888888889</v>
      </c>
    </row>
    <row r="17" spans="2:19" x14ac:dyDescent="0.35">
      <c r="B17" s="5">
        <v>271</v>
      </c>
      <c r="C17" s="5">
        <v>352</v>
      </c>
      <c r="D17" s="5">
        <v>432</v>
      </c>
      <c r="E17">
        <f t="shared" si="0"/>
        <v>2968.0704000000019</v>
      </c>
      <c r="F17">
        <f t="shared" si="1"/>
        <v>2.5600000000000729</v>
      </c>
      <c r="G17" s="2">
        <f t="shared" si="2"/>
        <v>2281.654444444443</v>
      </c>
      <c r="I17" t="s">
        <v>54</v>
      </c>
      <c r="J17" s="19">
        <f>SUM(C7:C26)</f>
        <v>7008</v>
      </c>
    </row>
    <row r="18" spans="2:19" x14ac:dyDescent="0.35">
      <c r="B18" s="5">
        <v>343</v>
      </c>
      <c r="C18" s="5">
        <v>360</v>
      </c>
      <c r="D18" s="5">
        <v>418</v>
      </c>
      <c r="E18">
        <f t="shared" si="0"/>
        <v>306.95039999999938</v>
      </c>
      <c r="F18">
        <f t="shared" si="1"/>
        <v>92.160000000000437</v>
      </c>
      <c r="G18" s="2">
        <f t="shared" si="2"/>
        <v>1140.1877777777768</v>
      </c>
      <c r="I18" t="s">
        <v>55</v>
      </c>
      <c r="J18" s="19">
        <f>SUM(D7:D36)</f>
        <v>11527</v>
      </c>
    </row>
    <row r="19" spans="2:19" x14ac:dyDescent="0.35">
      <c r="B19" s="5">
        <v>327</v>
      </c>
      <c r="C19" s="5">
        <v>275</v>
      </c>
      <c r="D19" s="5">
        <v>367</v>
      </c>
      <c r="E19">
        <f t="shared" si="0"/>
        <v>2.3103999999999445</v>
      </c>
      <c r="F19">
        <f t="shared" si="1"/>
        <v>5685.1599999999962</v>
      </c>
      <c r="G19" s="2">
        <f t="shared" si="2"/>
        <v>296.98777777777832</v>
      </c>
      <c r="I19" t="s">
        <v>40</v>
      </c>
      <c r="J19" s="2">
        <f>J16/J13</f>
        <v>325.48</v>
      </c>
      <c r="M19" s="18" t="s">
        <v>13</v>
      </c>
      <c r="N19" s="18"/>
      <c r="O19" s="18"/>
      <c r="P19" s="18"/>
      <c r="Q19" s="18"/>
      <c r="R19" s="18"/>
      <c r="S19" s="18"/>
    </row>
    <row r="20" spans="2:19" x14ac:dyDescent="0.35">
      <c r="B20" s="5">
        <v>357</v>
      </c>
      <c r="C20" s="5">
        <v>357</v>
      </c>
      <c r="D20" s="5">
        <v>400</v>
      </c>
      <c r="E20">
        <f t="shared" si="0"/>
        <v>993.51039999999887</v>
      </c>
      <c r="F20">
        <f t="shared" si="1"/>
        <v>43.560000000000301</v>
      </c>
      <c r="G20" s="2">
        <f t="shared" si="2"/>
        <v>248.58777777777729</v>
      </c>
      <c r="I20" t="s">
        <v>26</v>
      </c>
      <c r="J20" s="2">
        <f>J17/J14</f>
        <v>350.4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5" t="s">
        <v>30</v>
      </c>
    </row>
    <row r="21" spans="2:19" x14ac:dyDescent="0.35">
      <c r="B21" s="5">
        <v>304</v>
      </c>
      <c r="C21" s="5">
        <v>363</v>
      </c>
      <c r="D21" s="5">
        <v>360</v>
      </c>
      <c r="E21">
        <f t="shared" si="0"/>
        <v>461.3904000000008</v>
      </c>
      <c r="F21">
        <f t="shared" si="1"/>
        <v>158.76000000000056</v>
      </c>
      <c r="G21" s="2">
        <f t="shared" si="2"/>
        <v>587.2544444444452</v>
      </c>
      <c r="I21" t="s">
        <v>27</v>
      </c>
      <c r="J21" s="2">
        <f>J18/J15</f>
        <v>384.23333333333335</v>
      </c>
      <c r="M21" s="5" t="s">
        <v>20</v>
      </c>
      <c r="N21" s="9">
        <f>J26</f>
        <v>64857.543333333328</v>
      </c>
      <c r="O21" s="5">
        <f>J29</f>
        <v>2</v>
      </c>
      <c r="P21" s="9">
        <f>J31</f>
        <v>32428.771666666664</v>
      </c>
      <c r="Q21" s="9">
        <f>J33</f>
        <v>20.930329212714536</v>
      </c>
      <c r="R21" s="5">
        <f>J35</f>
        <v>2.7754725268528427E-8</v>
      </c>
      <c r="S21" s="5">
        <f>J34</f>
        <v>4.8308925345419391</v>
      </c>
    </row>
    <row r="22" spans="2:19" x14ac:dyDescent="0.35">
      <c r="B22" s="5">
        <v>359</v>
      </c>
      <c r="C22" s="5">
        <v>329</v>
      </c>
      <c r="D22" s="5">
        <v>349</v>
      </c>
      <c r="E22">
        <f t="shared" si="0"/>
        <v>1123.5903999999987</v>
      </c>
      <c r="F22">
        <f t="shared" si="1"/>
        <v>457.95999999999901</v>
      </c>
      <c r="G22" s="2">
        <f t="shared" si="2"/>
        <v>1241.3877777777789</v>
      </c>
      <c r="I22" t="s">
        <v>28</v>
      </c>
      <c r="J22" s="2">
        <f>SUM(J16:J18)/J11</f>
        <v>348.09</v>
      </c>
      <c r="M22" s="5" t="s">
        <v>21</v>
      </c>
      <c r="N22" s="9">
        <f>J27</f>
        <v>150288.64666666667</v>
      </c>
      <c r="O22" s="5">
        <f>J30</f>
        <v>97</v>
      </c>
      <c r="P22" s="9">
        <f>J32</f>
        <v>1549.3674914089347</v>
      </c>
      <c r="Q22" s="5"/>
      <c r="R22" s="5"/>
      <c r="S22" s="5"/>
    </row>
    <row r="23" spans="2:19" x14ac:dyDescent="0.35">
      <c r="B23" s="5">
        <v>195</v>
      </c>
      <c r="C23" s="5">
        <v>346</v>
      </c>
      <c r="D23" s="5">
        <v>375</v>
      </c>
      <c r="E23">
        <f t="shared" si="0"/>
        <v>17025.030400000003</v>
      </c>
      <c r="F23">
        <f t="shared" si="1"/>
        <v>19.3599999999998</v>
      </c>
      <c r="G23" s="2">
        <f t="shared" si="2"/>
        <v>85.254444444444729</v>
      </c>
      <c r="I23" t="s">
        <v>100</v>
      </c>
      <c r="J23" s="2">
        <f>SUM(E7:E56)</f>
        <v>99950.48000000001</v>
      </c>
      <c r="M23" s="5" t="s">
        <v>22</v>
      </c>
      <c r="N23" s="9">
        <f>J28</f>
        <v>215146.19</v>
      </c>
      <c r="O23" s="5">
        <f>SUM(O21:O22)</f>
        <v>99</v>
      </c>
      <c r="P23" s="9"/>
      <c r="Q23" s="5"/>
      <c r="R23" s="5"/>
      <c r="S23" s="5"/>
    </row>
    <row r="24" spans="2:19" x14ac:dyDescent="0.35">
      <c r="B24" s="5">
        <v>292</v>
      </c>
      <c r="C24" s="5">
        <v>404</v>
      </c>
      <c r="D24" s="5">
        <v>395</v>
      </c>
      <c r="E24">
        <f t="shared" si="0"/>
        <v>1120.9104000000011</v>
      </c>
      <c r="F24">
        <f t="shared" si="1"/>
        <v>2872.9600000000023</v>
      </c>
      <c r="G24" s="2">
        <f t="shared" si="2"/>
        <v>115.92111111111079</v>
      </c>
      <c r="I24" t="s">
        <v>101</v>
      </c>
      <c r="J24" s="2">
        <f>SUM(F7:F26)</f>
        <v>18286.800000000003</v>
      </c>
    </row>
    <row r="25" spans="2:19" x14ac:dyDescent="0.35">
      <c r="B25" s="5">
        <v>307</v>
      </c>
      <c r="C25" s="5">
        <v>403</v>
      </c>
      <c r="D25" s="5">
        <v>405</v>
      </c>
      <c r="E25">
        <f t="shared" si="0"/>
        <v>341.51040000000069</v>
      </c>
      <c r="F25">
        <f t="shared" si="1"/>
        <v>2766.7600000000025</v>
      </c>
      <c r="G25" s="2">
        <f t="shared" si="2"/>
        <v>431.25444444444383</v>
      </c>
      <c r="I25" t="s">
        <v>102</v>
      </c>
      <c r="J25" s="2">
        <f>SUM(G7:G36)</f>
        <v>32051.366666666669</v>
      </c>
    </row>
    <row r="26" spans="2:19" x14ac:dyDescent="0.35">
      <c r="B26" s="5">
        <v>250</v>
      </c>
      <c r="C26" s="5">
        <v>325</v>
      </c>
      <c r="D26" s="5">
        <v>382</v>
      </c>
      <c r="E26">
        <f t="shared" si="0"/>
        <v>5697.2304000000031</v>
      </c>
      <c r="F26">
        <f t="shared" si="1"/>
        <v>645.15999999999883</v>
      </c>
      <c r="G26" s="2">
        <f t="shared" si="2"/>
        <v>4.9877777777778451</v>
      </c>
      <c r="I26" t="s">
        <v>38</v>
      </c>
      <c r="J26" s="2">
        <f>J13*(J19-J22)^2+J14*(J20-J22)^2+J15*(J21-J22)^2</f>
        <v>64857.543333333328</v>
      </c>
      <c r="M26" t="s">
        <v>38</v>
      </c>
      <c r="N26" s="12" t="s">
        <v>86</v>
      </c>
      <c r="O26" s="12" t="s">
        <v>44</v>
      </c>
      <c r="P26" s="12" t="s">
        <v>92</v>
      </c>
    </row>
    <row r="27" spans="2:19" x14ac:dyDescent="0.35">
      <c r="B27" s="5">
        <v>292</v>
      </c>
      <c r="C27" s="5"/>
      <c r="D27" s="5">
        <v>400</v>
      </c>
      <c r="E27">
        <f t="shared" si="0"/>
        <v>1120.9104000000011</v>
      </c>
      <c r="G27" s="2">
        <f t="shared" si="2"/>
        <v>248.58777777777729</v>
      </c>
      <c r="I27" t="s">
        <v>39</v>
      </c>
      <c r="J27" s="2">
        <f>J23+J24+J25</f>
        <v>150288.64666666667</v>
      </c>
      <c r="M27" t="s">
        <v>39</v>
      </c>
      <c r="N27" t="s">
        <v>87</v>
      </c>
      <c r="O27" t="s">
        <v>45</v>
      </c>
      <c r="P27" t="s">
        <v>93</v>
      </c>
    </row>
    <row r="28" spans="2:19" x14ac:dyDescent="0.35">
      <c r="B28" s="5">
        <v>393</v>
      </c>
      <c r="C28" s="5"/>
      <c r="D28" s="5">
        <v>327</v>
      </c>
      <c r="E28">
        <f t="shared" si="0"/>
        <v>4558.9503999999979</v>
      </c>
      <c r="G28" s="2">
        <f t="shared" si="2"/>
        <v>3275.6544444444462</v>
      </c>
      <c r="I28" t="s">
        <v>43</v>
      </c>
      <c r="J28" s="2">
        <f>J26+J27</f>
        <v>215146.19</v>
      </c>
      <c r="M28" t="s">
        <v>42</v>
      </c>
      <c r="N28" t="s">
        <v>88</v>
      </c>
    </row>
    <row r="29" spans="2:19" x14ac:dyDescent="0.35">
      <c r="B29" s="5">
        <v>328</v>
      </c>
      <c r="C29" s="5"/>
      <c r="D29" s="5">
        <v>320</v>
      </c>
      <c r="E29">
        <f t="shared" si="0"/>
        <v>6.3503999999999081</v>
      </c>
      <c r="G29" s="2">
        <f t="shared" si="2"/>
        <v>4125.9211111111126</v>
      </c>
      <c r="I29" t="s">
        <v>44</v>
      </c>
      <c r="J29">
        <f>J12-1</f>
        <v>2</v>
      </c>
      <c r="M29" t="s">
        <v>47</v>
      </c>
      <c r="N29" t="s">
        <v>89</v>
      </c>
    </row>
    <row r="30" spans="2:19" x14ac:dyDescent="0.35">
      <c r="B30" s="5">
        <v>298</v>
      </c>
      <c r="C30" s="5"/>
      <c r="D30" s="5">
        <v>389</v>
      </c>
      <c r="E30">
        <f t="shared" si="0"/>
        <v>755.15040000000101</v>
      </c>
      <c r="G30" s="2">
        <f t="shared" si="2"/>
        <v>22.721111111110968</v>
      </c>
      <c r="I30" t="s">
        <v>45</v>
      </c>
      <c r="J30">
        <f>J11-J12</f>
        <v>97</v>
      </c>
      <c r="M30" t="s">
        <v>43</v>
      </c>
      <c r="N30" t="s">
        <v>90</v>
      </c>
    </row>
    <row r="31" spans="2:19" x14ac:dyDescent="0.35">
      <c r="B31" s="5">
        <v>294</v>
      </c>
      <c r="C31" s="5"/>
      <c r="D31" s="5">
        <v>427</v>
      </c>
      <c r="E31">
        <f t="shared" si="0"/>
        <v>990.99040000000116</v>
      </c>
      <c r="G31" s="2">
        <f t="shared" si="2"/>
        <v>1828.9877777777765</v>
      </c>
      <c r="I31" t="s">
        <v>42</v>
      </c>
      <c r="J31" s="2">
        <f>J26/J29</f>
        <v>32428.771666666664</v>
      </c>
      <c r="M31" t="s">
        <v>49</v>
      </c>
      <c r="N31" t="s">
        <v>91</v>
      </c>
    </row>
    <row r="32" spans="2:19" x14ac:dyDescent="0.35">
      <c r="B32" s="5">
        <v>353</v>
      </c>
      <c r="C32" s="5"/>
      <c r="D32" s="5">
        <v>391</v>
      </c>
      <c r="E32">
        <f t="shared" si="0"/>
        <v>757.35039999999901</v>
      </c>
      <c r="G32" s="2">
        <f t="shared" si="2"/>
        <v>45.787777777777571</v>
      </c>
      <c r="I32" t="s">
        <v>47</v>
      </c>
      <c r="J32" s="2">
        <f>J27/J30</f>
        <v>1549.3674914089347</v>
      </c>
    </row>
    <row r="33" spans="2:10" x14ac:dyDescent="0.35">
      <c r="B33" s="5">
        <v>392</v>
      </c>
      <c r="C33" s="5"/>
      <c r="D33" s="5">
        <v>363</v>
      </c>
      <c r="E33">
        <f t="shared" si="0"/>
        <v>4424.9103999999979</v>
      </c>
      <c r="G33" s="2">
        <f t="shared" si="2"/>
        <v>450.85444444444511</v>
      </c>
      <c r="I33" t="s">
        <v>49</v>
      </c>
      <c r="J33">
        <f>J31/J32</f>
        <v>20.930329212714536</v>
      </c>
    </row>
    <row r="34" spans="2:10" x14ac:dyDescent="0.35">
      <c r="B34" s="5">
        <v>293</v>
      </c>
      <c r="C34" s="5"/>
      <c r="D34" s="5">
        <v>380</v>
      </c>
      <c r="E34">
        <f t="shared" si="0"/>
        <v>1054.9504000000011</v>
      </c>
      <c r="G34" s="2">
        <f t="shared" si="2"/>
        <v>17.921111111111241</v>
      </c>
      <c r="I34" t="s">
        <v>50</v>
      </c>
      <c r="J34">
        <f>_xlfn.F.INV.RT(0.01,J29,J30)</f>
        <v>4.8308925345419391</v>
      </c>
    </row>
    <row r="35" spans="2:10" x14ac:dyDescent="0.35">
      <c r="B35" s="5">
        <v>252</v>
      </c>
      <c r="C35" s="5"/>
      <c r="D35" s="5">
        <v>419</v>
      </c>
      <c r="E35">
        <f t="shared" si="0"/>
        <v>5399.310400000003</v>
      </c>
      <c r="G35" s="2">
        <f t="shared" si="2"/>
        <v>1208.7211111111101</v>
      </c>
      <c r="I35" t="s">
        <v>41</v>
      </c>
      <c r="J35">
        <f>_xlfn.F.DIST.RT(J33,J29,J30)</f>
        <v>2.7754725268528427E-8</v>
      </c>
    </row>
    <row r="36" spans="2:10" x14ac:dyDescent="0.35">
      <c r="B36" s="5">
        <v>315</v>
      </c>
      <c r="C36" s="5"/>
      <c r="D36" s="5">
        <v>376</v>
      </c>
      <c r="E36">
        <f t="shared" si="0"/>
        <v>109.83040000000038</v>
      </c>
      <c r="G36" s="2">
        <f t="shared" si="2"/>
        <v>67.787777777778032</v>
      </c>
      <c r="I36" t="s">
        <v>48</v>
      </c>
      <c r="J36">
        <v>0.01</v>
      </c>
    </row>
    <row r="37" spans="2:10" x14ac:dyDescent="0.35">
      <c r="B37" s="5">
        <v>327</v>
      </c>
      <c r="C37" s="5"/>
      <c r="D37" s="5"/>
      <c r="E37">
        <f t="shared" si="0"/>
        <v>2.3103999999999445</v>
      </c>
      <c r="I37" t="s">
        <v>51</v>
      </c>
      <c r="J37" t="str">
        <f>IF(J35&lt;J36,"Reject Null Hypothesis","Accept Null Hypothesis")</f>
        <v>Reject Null Hypothesis</v>
      </c>
    </row>
    <row r="38" spans="2:10" x14ac:dyDescent="0.35">
      <c r="B38" s="5">
        <v>299</v>
      </c>
      <c r="C38" s="5"/>
      <c r="D38" s="5"/>
      <c r="E38">
        <f t="shared" si="0"/>
        <v>701.19040000000098</v>
      </c>
      <c r="I38" t="s">
        <v>52</v>
      </c>
      <c r="J38" t="str">
        <f>IF(J33&lt;J34,"Accept Null Hypothesis","Reject Null Hypothesis")</f>
        <v>Reject Null Hypothesis</v>
      </c>
    </row>
    <row r="39" spans="2:10" x14ac:dyDescent="0.35">
      <c r="B39" s="5">
        <v>298</v>
      </c>
      <c r="C39" s="5"/>
      <c r="D39" s="5"/>
      <c r="E39">
        <f t="shared" si="0"/>
        <v>755.15040000000101</v>
      </c>
    </row>
    <row r="40" spans="2:10" x14ac:dyDescent="0.35">
      <c r="B40" s="5">
        <v>324</v>
      </c>
      <c r="C40" s="5"/>
      <c r="D40" s="5"/>
      <c r="E40">
        <f t="shared" si="0"/>
        <v>2.1904000000000536</v>
      </c>
    </row>
    <row r="41" spans="2:10" x14ac:dyDescent="0.35">
      <c r="B41" s="5">
        <v>363</v>
      </c>
      <c r="C41" s="5"/>
      <c r="D41" s="5"/>
      <c r="E41">
        <f t="shared" si="0"/>
        <v>1407.7503999999985</v>
      </c>
    </row>
    <row r="42" spans="2:10" x14ac:dyDescent="0.35">
      <c r="B42" s="5">
        <v>337</v>
      </c>
      <c r="C42" s="5"/>
      <c r="D42" s="5"/>
      <c r="E42">
        <f t="shared" si="0"/>
        <v>132.71039999999959</v>
      </c>
    </row>
    <row r="43" spans="2:10" x14ac:dyDescent="0.35">
      <c r="B43" s="5">
        <v>336</v>
      </c>
      <c r="C43" s="5"/>
      <c r="D43" s="5"/>
      <c r="E43">
        <f t="shared" si="0"/>
        <v>110.67039999999962</v>
      </c>
    </row>
    <row r="44" spans="2:10" x14ac:dyDescent="0.35">
      <c r="B44" s="5">
        <v>295</v>
      </c>
      <c r="C44" s="5"/>
      <c r="D44" s="5"/>
      <c r="E44">
        <f t="shared" si="0"/>
        <v>929.03040000000112</v>
      </c>
    </row>
    <row r="45" spans="2:10" x14ac:dyDescent="0.35">
      <c r="B45" s="5">
        <v>339</v>
      </c>
      <c r="C45" s="5"/>
      <c r="D45" s="5"/>
      <c r="E45">
        <f t="shared" si="0"/>
        <v>182.79039999999952</v>
      </c>
    </row>
    <row r="46" spans="2:10" x14ac:dyDescent="0.35">
      <c r="B46" s="5">
        <v>290</v>
      </c>
      <c r="C46" s="5"/>
      <c r="D46" s="5"/>
      <c r="E46">
        <f t="shared" si="0"/>
        <v>1258.8304000000012</v>
      </c>
    </row>
    <row r="47" spans="2:10" x14ac:dyDescent="0.35">
      <c r="B47" s="5">
        <v>451</v>
      </c>
      <c r="C47" s="5"/>
      <c r="D47" s="5"/>
      <c r="E47">
        <f t="shared" si="0"/>
        <v>15755.270399999996</v>
      </c>
    </row>
    <row r="48" spans="2:10" x14ac:dyDescent="0.35">
      <c r="B48" s="5">
        <v>370</v>
      </c>
      <c r="C48" s="5"/>
      <c r="D48" s="5"/>
      <c r="E48">
        <f t="shared" si="0"/>
        <v>1982.0303999999983</v>
      </c>
    </row>
    <row r="49" spans="2:5" x14ac:dyDescent="0.35">
      <c r="B49" s="5">
        <v>331</v>
      </c>
      <c r="C49" s="5"/>
      <c r="D49" s="5"/>
      <c r="E49">
        <f t="shared" si="0"/>
        <v>30.470399999999799</v>
      </c>
    </row>
    <row r="50" spans="2:5" x14ac:dyDescent="0.35">
      <c r="B50" s="5">
        <v>413</v>
      </c>
      <c r="C50" s="5"/>
      <c r="D50" s="5"/>
      <c r="E50">
        <f t="shared" si="0"/>
        <v>7659.7503999999972</v>
      </c>
    </row>
    <row r="51" spans="2:5" x14ac:dyDescent="0.35">
      <c r="B51" s="5">
        <v>371</v>
      </c>
      <c r="C51" s="5"/>
      <c r="D51" s="5"/>
      <c r="E51">
        <f t="shared" si="0"/>
        <v>2072.0703999999982</v>
      </c>
    </row>
    <row r="52" spans="2:5" x14ac:dyDescent="0.35">
      <c r="B52" s="5">
        <v>322</v>
      </c>
      <c r="C52" s="5"/>
      <c r="D52" s="5"/>
      <c r="E52">
        <f t="shared" si="0"/>
        <v>12.110400000000126</v>
      </c>
    </row>
    <row r="53" spans="2:5" x14ac:dyDescent="0.35">
      <c r="B53" s="5">
        <v>313</v>
      </c>
      <c r="C53" s="5"/>
      <c r="D53" s="5"/>
      <c r="E53">
        <f t="shared" si="0"/>
        <v>155.75040000000047</v>
      </c>
    </row>
    <row r="54" spans="2:5" x14ac:dyDescent="0.35">
      <c r="B54" s="5">
        <v>329</v>
      </c>
      <c r="C54" s="5"/>
      <c r="D54" s="5"/>
      <c r="E54">
        <f t="shared" si="0"/>
        <v>12.390399999999872</v>
      </c>
    </row>
    <row r="55" spans="2:5" x14ac:dyDescent="0.35">
      <c r="B55" s="5">
        <v>274</v>
      </c>
      <c r="C55" s="5"/>
      <c r="D55" s="5"/>
      <c r="E55">
        <f t="shared" si="0"/>
        <v>2650.1904000000018</v>
      </c>
    </row>
    <row r="56" spans="2:5" x14ac:dyDescent="0.35">
      <c r="B56" s="5">
        <v>407</v>
      </c>
      <c r="C56" s="5"/>
      <c r="D56" s="5"/>
      <c r="E56">
        <f t="shared" si="0"/>
        <v>6645.5103999999974</v>
      </c>
    </row>
  </sheetData>
  <mergeCells count="3">
    <mergeCell ref="M12:Q12"/>
    <mergeCell ref="M19:S19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opLeftCell="E22" workbookViewId="0">
      <selection activeCell="K9" sqref="K9"/>
    </sheetView>
  </sheetViews>
  <sheetFormatPr defaultRowHeight="14.5" x14ac:dyDescent="0.35"/>
  <cols>
    <col min="2" max="2" width="9.6328125" bestFit="1" customWidth="1"/>
    <col min="3" max="3" width="10.54296875" bestFit="1" customWidth="1"/>
    <col min="4" max="4" width="9.6328125" bestFit="1" customWidth="1"/>
    <col min="5" max="5" width="10.54296875" bestFit="1" customWidth="1"/>
    <col min="6" max="6" width="9.6328125" bestFit="1" customWidth="1"/>
    <col min="7" max="7" width="10.54296875" bestFit="1" customWidth="1"/>
    <col min="9" max="9" width="15.7265625" bestFit="1" customWidth="1"/>
    <col min="10" max="10" width="11.81640625" bestFit="1" customWidth="1"/>
    <col min="13" max="13" width="31" bestFit="1" customWidth="1"/>
    <col min="14" max="14" width="17.7265625" bestFit="1" customWidth="1"/>
    <col min="15" max="15" width="11.81640625" bestFit="1" customWidth="1"/>
    <col min="16" max="16" width="10.81640625" bestFit="1" customWidth="1"/>
    <col min="19" max="19" width="11.81640625" bestFit="1" customWidth="1"/>
    <col min="20" max="20" width="19.90625" bestFit="1" customWidth="1"/>
  </cols>
  <sheetData>
    <row r="1" spans="1:19" x14ac:dyDescent="0.3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x14ac:dyDescent="0.35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5">
      <c r="A3" s="1" t="s">
        <v>156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9" x14ac:dyDescent="0.35">
      <c r="B5" s="17" t="s">
        <v>82</v>
      </c>
      <c r="C5" s="17"/>
      <c r="D5" s="17" t="s">
        <v>83</v>
      </c>
      <c r="E5" s="17"/>
      <c r="F5" s="17" t="s">
        <v>84</v>
      </c>
      <c r="G5" s="17"/>
    </row>
    <row r="6" spans="1:19" x14ac:dyDescent="0.35">
      <c r="A6" t="s">
        <v>143</v>
      </c>
      <c r="B6" s="5" t="s">
        <v>144</v>
      </c>
      <c r="C6" s="5" t="s">
        <v>145</v>
      </c>
      <c r="D6" s="5" t="s">
        <v>144</v>
      </c>
      <c r="E6" s="5" t="s">
        <v>145</v>
      </c>
      <c r="F6" s="5" t="s">
        <v>144</v>
      </c>
      <c r="G6" s="5" t="s">
        <v>145</v>
      </c>
      <c r="I6" t="s">
        <v>122</v>
      </c>
      <c r="J6">
        <f>SUM(B7:G36)</f>
        <v>213.04000000000005</v>
      </c>
    </row>
    <row r="7" spans="1:19" x14ac:dyDescent="0.35">
      <c r="B7" s="5">
        <v>1.57</v>
      </c>
      <c r="C7" s="5">
        <v>2.09</v>
      </c>
      <c r="D7" s="5">
        <v>1.18</v>
      </c>
      <c r="E7" s="5">
        <v>2.15</v>
      </c>
      <c r="F7" s="5">
        <v>2.23</v>
      </c>
      <c r="G7" s="5">
        <v>1.3</v>
      </c>
      <c r="I7" t="s">
        <v>123</v>
      </c>
      <c r="J7">
        <f>COUNT(B7:G36)</f>
        <v>120</v>
      </c>
    </row>
    <row r="8" spans="1:19" ht="15" thickBot="1" x14ac:dyDescent="0.4">
      <c r="B8" s="5">
        <v>1.26</v>
      </c>
      <c r="C8" s="5">
        <v>1.77</v>
      </c>
      <c r="D8" s="5">
        <v>1.47</v>
      </c>
      <c r="E8" s="5">
        <v>1.43</v>
      </c>
      <c r="F8" s="5">
        <v>1.99</v>
      </c>
      <c r="G8" s="5">
        <v>2.0299999999999998</v>
      </c>
      <c r="I8" t="s">
        <v>124</v>
      </c>
      <c r="J8">
        <f>J6/J7</f>
        <v>1.7753333333333337</v>
      </c>
    </row>
    <row r="9" spans="1:19" x14ac:dyDescent="0.35">
      <c r="B9" s="5">
        <v>1.53</v>
      </c>
      <c r="C9" s="5">
        <v>2.0699999999999998</v>
      </c>
      <c r="D9" s="5">
        <v>1.72</v>
      </c>
      <c r="E9" s="5">
        <v>1.77</v>
      </c>
      <c r="F9" s="5">
        <v>2.78</v>
      </c>
      <c r="G9" s="5">
        <v>2.2400000000000002</v>
      </c>
      <c r="I9" s="29" t="s">
        <v>146</v>
      </c>
      <c r="J9" s="30"/>
      <c r="M9" t="s">
        <v>111</v>
      </c>
    </row>
    <row r="10" spans="1:19" ht="15" thickBot="1" x14ac:dyDescent="0.4">
      <c r="B10" s="5">
        <v>1.45</v>
      </c>
      <c r="C10" s="5">
        <v>2.15</v>
      </c>
      <c r="D10" s="5">
        <v>1.57</v>
      </c>
      <c r="E10" s="5">
        <v>1.81</v>
      </c>
      <c r="F10" s="5">
        <v>1.91</v>
      </c>
      <c r="G10" s="5">
        <v>2.1800000000000002</v>
      </c>
      <c r="I10" s="31" t="s">
        <v>46</v>
      </c>
      <c r="J10" s="32">
        <f>COUNT(B7:B26,D7:D26,G7:G26)</f>
        <v>60</v>
      </c>
    </row>
    <row r="11" spans="1:19" x14ac:dyDescent="0.35">
      <c r="B11" s="5">
        <v>1.26</v>
      </c>
      <c r="C11" s="5">
        <v>1.18</v>
      </c>
      <c r="D11" s="5">
        <v>1.62</v>
      </c>
      <c r="E11" s="5">
        <v>1.59</v>
      </c>
      <c r="F11" s="5">
        <v>2.72</v>
      </c>
      <c r="G11" s="5">
        <v>2.44</v>
      </c>
      <c r="I11" s="31" t="s">
        <v>10</v>
      </c>
      <c r="J11" s="32">
        <f>SUM(B7:B26,D7:D26,F7:F26)</f>
        <v>98.71</v>
      </c>
      <c r="M11" s="27" t="s">
        <v>7</v>
      </c>
      <c r="N11" s="47"/>
      <c r="O11" s="47"/>
      <c r="P11" s="28"/>
      <c r="Q11" s="22"/>
      <c r="R11" s="22"/>
      <c r="S11" s="22"/>
    </row>
    <row r="12" spans="1:19" ht="15" thickBot="1" x14ac:dyDescent="0.4">
      <c r="B12" s="5">
        <v>1.52</v>
      </c>
      <c r="C12" s="5">
        <v>2.1800000000000002</v>
      </c>
      <c r="D12" s="5">
        <v>0.76</v>
      </c>
      <c r="E12" s="5">
        <v>1.64</v>
      </c>
      <c r="F12" s="5">
        <v>2.13</v>
      </c>
      <c r="G12" s="5">
        <v>2.84</v>
      </c>
      <c r="I12" s="31" t="s">
        <v>120</v>
      </c>
      <c r="J12" s="32">
        <f>J11/J10</f>
        <v>1.6451666666666667</v>
      </c>
      <c r="M12" s="49"/>
      <c r="N12" s="37" t="str">
        <f>I9</f>
        <v>LessThan2</v>
      </c>
      <c r="O12" s="37" t="str">
        <f>I15</f>
        <v>MoreThan2</v>
      </c>
      <c r="P12" s="57"/>
      <c r="Q12" s="41"/>
      <c r="R12" s="41"/>
      <c r="S12" s="41"/>
    </row>
    <row r="13" spans="1:19" ht="15" thickBot="1" x14ac:dyDescent="0.4">
      <c r="B13" s="5">
        <v>1.36</v>
      </c>
      <c r="C13" s="5">
        <v>1.89</v>
      </c>
      <c r="D13" s="5">
        <v>1.85</v>
      </c>
      <c r="E13" s="5">
        <v>0.85</v>
      </c>
      <c r="F13" s="5">
        <v>2.1800000000000002</v>
      </c>
      <c r="G13" s="5">
        <v>1.5</v>
      </c>
      <c r="I13" s="33" t="s">
        <v>12</v>
      </c>
      <c r="J13" s="34">
        <f>_xlfn.VAR.P(B7:B26,D7:D26,F7:F26)</f>
        <v>0.20288163888888852</v>
      </c>
      <c r="M13" s="50" t="s">
        <v>9</v>
      </c>
      <c r="N13" s="38">
        <f>J10</f>
        <v>60</v>
      </c>
      <c r="O13" s="38">
        <f>J16</f>
        <v>60</v>
      </c>
      <c r="P13" s="58"/>
      <c r="Q13" s="26"/>
      <c r="R13" s="26"/>
      <c r="S13" s="26"/>
    </row>
    <row r="14" spans="1:19" ht="15" thickBot="1" x14ac:dyDescent="0.4">
      <c r="B14" s="5">
        <v>1.54</v>
      </c>
      <c r="C14" s="5">
        <v>1.63</v>
      </c>
      <c r="D14" s="5">
        <v>1.18</v>
      </c>
      <c r="E14" s="5">
        <v>2.8</v>
      </c>
      <c r="F14" s="5">
        <v>1.18</v>
      </c>
      <c r="G14" s="5">
        <v>2.13</v>
      </c>
      <c r="I14" s="31"/>
      <c r="J14" s="32"/>
      <c r="M14" s="50" t="s">
        <v>10</v>
      </c>
      <c r="N14" s="38">
        <f>J11</f>
        <v>98.71</v>
      </c>
      <c r="O14" s="38">
        <f>J17</f>
        <v>114.33000000000001</v>
      </c>
      <c r="P14" s="58"/>
      <c r="Q14" s="26"/>
      <c r="R14" s="26"/>
      <c r="S14" s="26"/>
    </row>
    <row r="15" spans="1:19" x14ac:dyDescent="0.35">
      <c r="B15" s="5">
        <v>1.97</v>
      </c>
      <c r="C15" s="5">
        <v>2.14</v>
      </c>
      <c r="D15" s="5">
        <v>1.97</v>
      </c>
      <c r="E15" s="5">
        <v>0.94</v>
      </c>
      <c r="F15" s="5">
        <v>2.2999999999999998</v>
      </c>
      <c r="G15" s="5">
        <v>2.72</v>
      </c>
      <c r="I15" s="29" t="s">
        <v>147</v>
      </c>
      <c r="J15" s="30"/>
      <c r="M15" s="50" t="s">
        <v>11</v>
      </c>
      <c r="N15" s="38">
        <f>J12</f>
        <v>1.6451666666666667</v>
      </c>
      <c r="O15" s="38">
        <f>J18</f>
        <v>1.9055000000000002</v>
      </c>
      <c r="P15" s="58"/>
      <c r="Q15" s="26"/>
      <c r="R15" s="26"/>
      <c r="S15" s="26"/>
    </row>
    <row r="16" spans="1:19" x14ac:dyDescent="0.35">
      <c r="B16" s="5">
        <v>1.95</v>
      </c>
      <c r="C16" s="5">
        <v>2.61</v>
      </c>
      <c r="D16" s="5">
        <v>1.77</v>
      </c>
      <c r="E16" s="5">
        <v>1.64</v>
      </c>
      <c r="F16" s="5">
        <v>1.79</v>
      </c>
      <c r="G16" s="5">
        <v>1.75</v>
      </c>
      <c r="I16" s="31" t="s">
        <v>46</v>
      </c>
      <c r="J16" s="32">
        <f>COUNT(C7:C26,E7:E26,G7:G26)</f>
        <v>60</v>
      </c>
      <c r="M16" s="50" t="s">
        <v>12</v>
      </c>
      <c r="N16" s="39">
        <f>J13</f>
        <v>0.20288163888888852</v>
      </c>
      <c r="O16" s="38">
        <f>J19</f>
        <v>0.18946141666666588</v>
      </c>
      <c r="P16" s="58"/>
      <c r="Q16" s="26"/>
      <c r="R16" s="26"/>
      <c r="S16" s="26"/>
    </row>
    <row r="17" spans="2:20" x14ac:dyDescent="0.35">
      <c r="B17" s="5">
        <v>1.6</v>
      </c>
      <c r="C17" s="5">
        <v>2.0499999999999998</v>
      </c>
      <c r="D17" s="5">
        <v>1.43</v>
      </c>
      <c r="E17" s="5">
        <v>1.88</v>
      </c>
      <c r="F17" s="5">
        <v>2.09</v>
      </c>
      <c r="G17" s="5">
        <v>1.58</v>
      </c>
      <c r="I17" s="31" t="s">
        <v>121</v>
      </c>
      <c r="J17" s="32">
        <f>SUM(C7:C26,E7:E26,G7:G26)</f>
        <v>114.33000000000001</v>
      </c>
      <c r="M17" s="43"/>
      <c r="N17" s="56"/>
      <c r="O17" s="56"/>
      <c r="P17" s="44"/>
      <c r="Q17" s="26"/>
      <c r="R17" s="26"/>
      <c r="S17" s="26"/>
    </row>
    <row r="18" spans="2:20" x14ac:dyDescent="0.35">
      <c r="B18" s="5">
        <v>1.64</v>
      </c>
      <c r="C18" s="5">
        <v>1.41</v>
      </c>
      <c r="D18" s="5">
        <v>1.44</v>
      </c>
      <c r="E18" s="5">
        <v>2.11</v>
      </c>
      <c r="F18" s="5">
        <v>2.0299999999999998</v>
      </c>
      <c r="G18" s="5">
        <v>2.12</v>
      </c>
      <c r="I18" s="31" t="s">
        <v>120</v>
      </c>
      <c r="J18" s="32">
        <f>J17/J16</f>
        <v>1.9055000000000002</v>
      </c>
      <c r="M18" s="49"/>
      <c r="N18" s="40" t="str">
        <f>I27</f>
        <v>Engineering</v>
      </c>
      <c r="O18" s="40" t="str">
        <f>I33</f>
        <v>Science</v>
      </c>
      <c r="P18" s="51" t="str">
        <f>I39</f>
        <v>Commerce</v>
      </c>
    </row>
    <row r="19" spans="2:20" ht="15" thickBot="1" x14ac:dyDescent="0.4">
      <c r="B19" s="5">
        <v>0.76</v>
      </c>
      <c r="C19" s="5">
        <v>1.28</v>
      </c>
      <c r="D19" s="5">
        <v>0.98</v>
      </c>
      <c r="E19" s="5">
        <v>1.43</v>
      </c>
      <c r="F19" s="5">
        <v>2.1800000000000002</v>
      </c>
      <c r="G19" s="5">
        <v>2.46</v>
      </c>
      <c r="I19" s="33" t="s">
        <v>12</v>
      </c>
      <c r="J19" s="34">
        <f>_xlfn.VAR.P(C7:C26,E7:E26,G7:G26)</f>
        <v>0.18946141666666588</v>
      </c>
      <c r="M19" s="50" t="s">
        <v>9</v>
      </c>
      <c r="N19" s="38">
        <f>J28</f>
        <v>40</v>
      </c>
      <c r="O19" s="38">
        <f>J34</f>
        <v>40</v>
      </c>
      <c r="P19" s="52">
        <f>J40</f>
        <v>40</v>
      </c>
    </row>
    <row r="20" spans="2:20" ht="15" thickBot="1" x14ac:dyDescent="0.4">
      <c r="B20" s="5">
        <v>1.38</v>
      </c>
      <c r="C20" s="5">
        <v>1.1000000000000001</v>
      </c>
      <c r="D20" s="5">
        <v>1.1599999999999999</v>
      </c>
      <c r="E20" s="5">
        <v>1.69</v>
      </c>
      <c r="F20" s="5">
        <v>2.27</v>
      </c>
      <c r="G20" s="5">
        <v>2.4300000000000002</v>
      </c>
      <c r="I20" s="31"/>
      <c r="J20" s="32"/>
      <c r="M20" s="50" t="s">
        <v>10</v>
      </c>
      <c r="N20" s="38">
        <f>J29</f>
        <v>67.52</v>
      </c>
      <c r="O20" s="38">
        <f>J35</f>
        <v>63.53</v>
      </c>
      <c r="P20" s="52">
        <f>J41</f>
        <v>81.989999999999981</v>
      </c>
    </row>
    <row r="21" spans="2:20" x14ac:dyDescent="0.35">
      <c r="B21" s="5">
        <v>2.16</v>
      </c>
      <c r="C21" s="5">
        <v>2.12</v>
      </c>
      <c r="D21" s="5">
        <v>1.75</v>
      </c>
      <c r="E21" s="5">
        <v>2.1</v>
      </c>
      <c r="F21" s="5">
        <v>1.0900000000000001</v>
      </c>
      <c r="G21" s="5">
        <v>1.96</v>
      </c>
      <c r="I21" s="35" t="s">
        <v>115</v>
      </c>
      <c r="J21" s="36">
        <f>COUNTA(B6:C6)</f>
        <v>2</v>
      </c>
      <c r="M21" s="50" t="s">
        <v>11</v>
      </c>
      <c r="N21" s="38">
        <f>J30</f>
        <v>1.6879999999999999</v>
      </c>
      <c r="O21" s="38">
        <f>J36</f>
        <v>1.5882499999999999</v>
      </c>
      <c r="P21" s="52">
        <f>J42</f>
        <v>2.0497499999999995</v>
      </c>
    </row>
    <row r="22" spans="2:20" ht="15" thickBot="1" x14ac:dyDescent="0.4">
      <c r="B22" s="5">
        <v>0.84</v>
      </c>
      <c r="C22" s="5">
        <v>2.06</v>
      </c>
      <c r="D22" s="5">
        <v>1.0900000000000001</v>
      </c>
      <c r="E22" s="5">
        <v>1.69</v>
      </c>
      <c r="F22" s="5">
        <v>2.25</v>
      </c>
      <c r="G22" s="5">
        <v>1.55</v>
      </c>
      <c r="I22" s="31" t="s">
        <v>116</v>
      </c>
      <c r="J22" s="32">
        <f>((J12-J8)^2+(J18-J8)^2)*J45*J88</f>
        <v>2.0332033333333364</v>
      </c>
      <c r="M22" s="53" t="s">
        <v>12</v>
      </c>
      <c r="N22" s="54">
        <v>36.408571428571392</v>
      </c>
      <c r="O22" s="54">
        <f>J37</f>
        <v>0.16387943750000006</v>
      </c>
      <c r="P22" s="55">
        <f>J43</f>
        <v>0.18125243750000153</v>
      </c>
    </row>
    <row r="23" spans="2:20" x14ac:dyDescent="0.35">
      <c r="B23" s="5">
        <v>1.68</v>
      </c>
      <c r="C23" s="5">
        <v>1.73</v>
      </c>
      <c r="D23" s="5">
        <v>1.31</v>
      </c>
      <c r="E23" s="5">
        <v>1.81</v>
      </c>
      <c r="F23" s="5">
        <v>1.6</v>
      </c>
      <c r="G23" s="5">
        <v>1.95</v>
      </c>
      <c r="I23" s="31" t="s">
        <v>125</v>
      </c>
      <c r="J23" s="32">
        <f>J21-1</f>
        <v>1</v>
      </c>
      <c r="M23" s="26"/>
      <c r="N23" s="26"/>
      <c r="O23" s="26"/>
    </row>
    <row r="24" spans="2:20" ht="15" thickBot="1" x14ac:dyDescent="0.4">
      <c r="B24" s="5">
        <v>1.66</v>
      </c>
      <c r="C24" s="5">
        <v>2.46</v>
      </c>
      <c r="D24" s="5">
        <v>1.3</v>
      </c>
      <c r="E24" s="5">
        <v>2.1800000000000002</v>
      </c>
      <c r="F24" s="5">
        <v>2.1</v>
      </c>
      <c r="G24" s="5">
        <v>1.87</v>
      </c>
      <c r="I24" s="33" t="s">
        <v>118</v>
      </c>
      <c r="J24" s="34">
        <f>J22/J23</f>
        <v>2.0332033333333364</v>
      </c>
    </row>
    <row r="25" spans="2:20" x14ac:dyDescent="0.35">
      <c r="B25" s="5">
        <v>1.77</v>
      </c>
      <c r="C25" s="5">
        <v>1.61</v>
      </c>
      <c r="D25" s="5">
        <v>1.55</v>
      </c>
      <c r="E25" s="5">
        <v>2.04</v>
      </c>
      <c r="F25" s="5">
        <v>2.21</v>
      </c>
      <c r="G25" s="5">
        <v>2.72</v>
      </c>
      <c r="I25" s="24"/>
      <c r="J25" s="24"/>
      <c r="M25" s="59" t="s">
        <v>13</v>
      </c>
      <c r="N25" s="60"/>
      <c r="O25" s="60"/>
      <c r="P25" s="60"/>
      <c r="Q25" s="60"/>
      <c r="R25" s="60"/>
      <c r="S25" s="60"/>
      <c r="T25" s="61"/>
    </row>
    <row r="26" spans="2:20" ht="15" thickBot="1" x14ac:dyDescent="0.4">
      <c r="B26" s="5">
        <v>1.02</v>
      </c>
      <c r="C26" s="5">
        <v>2.0699999999999998</v>
      </c>
      <c r="D26" s="5">
        <v>1.29</v>
      </c>
      <c r="E26" s="5">
        <v>1.59</v>
      </c>
      <c r="F26" s="5">
        <v>1.37</v>
      </c>
      <c r="G26" s="5">
        <v>1.82</v>
      </c>
      <c r="M26" s="62" t="s">
        <v>14</v>
      </c>
      <c r="N26" s="48" t="s">
        <v>15</v>
      </c>
      <c r="O26" s="48" t="s">
        <v>16</v>
      </c>
      <c r="P26" s="48" t="s">
        <v>17</v>
      </c>
      <c r="Q26" s="48" t="s">
        <v>18</v>
      </c>
      <c r="R26" s="48" t="s">
        <v>19</v>
      </c>
      <c r="S26" s="48" t="s">
        <v>112</v>
      </c>
      <c r="T26" s="63" t="s">
        <v>139</v>
      </c>
    </row>
    <row r="27" spans="2:20" x14ac:dyDescent="0.35">
      <c r="B27" s="64"/>
      <c r="C27" s="64"/>
      <c r="D27" s="64"/>
      <c r="E27" s="64"/>
      <c r="F27" s="64"/>
      <c r="G27" s="64"/>
      <c r="I27" s="29" t="s">
        <v>82</v>
      </c>
      <c r="J27" s="30"/>
      <c r="M27" s="50" t="s">
        <v>148</v>
      </c>
      <c r="N27" s="38">
        <f>J22</f>
        <v>2.0332033333333364</v>
      </c>
      <c r="O27" s="38">
        <f>J23</f>
        <v>1</v>
      </c>
      <c r="P27" s="38">
        <f>J24</f>
        <v>2.0332033333333364</v>
      </c>
      <c r="Q27" s="38">
        <f>P27/P30</f>
        <v>12.730210479313817</v>
      </c>
      <c r="R27" s="38">
        <f>_xlfn.F.DIST.RT(Q27,O27,$Q$29)</f>
        <v>0.17396424931291413</v>
      </c>
      <c r="S27" s="38">
        <f>_xlfn.F.INV.RT(0.05,O27,$O$30)</f>
        <v>3.9243304846396727</v>
      </c>
      <c r="T27" s="52" t="str">
        <f>IF(R27&lt;0.05,"Reject Null Hypothesis","Accept Null Hypothesis")</f>
        <v>Accept Null Hypothesis</v>
      </c>
    </row>
    <row r="28" spans="2:20" x14ac:dyDescent="0.35">
      <c r="B28" s="64"/>
      <c r="C28" s="64"/>
      <c r="D28" s="64"/>
      <c r="E28" s="64"/>
      <c r="F28" s="64"/>
      <c r="G28" s="64"/>
      <c r="I28" s="31" t="s">
        <v>46</v>
      </c>
      <c r="J28" s="32">
        <f>COUNT(B7:C36)</f>
        <v>40</v>
      </c>
      <c r="M28" s="50" t="s">
        <v>149</v>
      </c>
      <c r="N28" s="38">
        <f>J46</f>
        <v>4.7172716666666572</v>
      </c>
      <c r="O28" s="38">
        <f>J47</f>
        <v>2</v>
      </c>
      <c r="P28" s="38">
        <f>J48</f>
        <v>2.3586358333333286</v>
      </c>
      <c r="Q28" s="38">
        <f>P28/P30</f>
        <v>14.767795286445349</v>
      </c>
      <c r="R28" s="38">
        <f>_xlfn.F.DIST.RT(Q28,O28,$Q$29)</f>
        <v>0.18096593792789376</v>
      </c>
      <c r="S28" s="38">
        <f>_xlfn.F.INV.RT(0.05,O28,$O$30)</f>
        <v>3.0758526364438175</v>
      </c>
      <c r="T28" s="52" t="str">
        <f t="shared" ref="T28:T30" si="0">IF(R28&lt;0.05,"Reject Null Hypothesis","Accept Null Hypothesis")</f>
        <v>Accept Null Hypothesis</v>
      </c>
    </row>
    <row r="29" spans="2:20" x14ac:dyDescent="0.35">
      <c r="B29" s="64"/>
      <c r="C29" s="64"/>
      <c r="D29" s="64"/>
      <c r="E29" s="64"/>
      <c r="F29" s="64"/>
      <c r="G29" s="64"/>
      <c r="I29" s="31" t="s">
        <v>10</v>
      </c>
      <c r="J29" s="32">
        <f>SUM(B7:C36)</f>
        <v>67.52</v>
      </c>
      <c r="M29" s="50" t="s">
        <v>113</v>
      </c>
      <c r="N29" s="38">
        <f>J89</f>
        <v>0.6158216666666676</v>
      </c>
      <c r="O29" s="38">
        <f>J90</f>
        <v>2</v>
      </c>
      <c r="P29" s="38">
        <f>J91</f>
        <v>0.3079108333333338</v>
      </c>
      <c r="Q29" s="38">
        <f>P29/P30</f>
        <v>1.92787885644865</v>
      </c>
      <c r="R29" s="38">
        <f>_xlfn.F.DIST.RT(Q29,O29,$Q$29)</f>
        <v>0.45380731875005698</v>
      </c>
      <c r="S29" s="38">
        <f>_xlfn.F.INV.RT(0.05,O29,$O$30)</f>
        <v>3.0758526364438175</v>
      </c>
      <c r="T29" s="52"/>
    </row>
    <row r="30" spans="2:20" x14ac:dyDescent="0.35">
      <c r="B30" s="64"/>
      <c r="C30" s="64"/>
      <c r="D30" s="64"/>
      <c r="E30" s="64"/>
      <c r="F30" s="64"/>
      <c r="G30" s="64"/>
      <c r="I30" s="31" t="s">
        <v>120</v>
      </c>
      <c r="J30" s="32">
        <f>J29/J28</f>
        <v>1.6879999999999999</v>
      </c>
      <c r="M30" s="50" t="s">
        <v>114</v>
      </c>
      <c r="N30" s="38">
        <f>J94</f>
        <v>18.207489999999908</v>
      </c>
      <c r="O30" s="38">
        <f>J95</f>
        <v>114</v>
      </c>
      <c r="P30" s="38">
        <f>J96</f>
        <v>0.15971482456140271</v>
      </c>
      <c r="Q30" s="38"/>
      <c r="R30" s="38"/>
      <c r="S30" s="38"/>
      <c r="T30" s="52"/>
    </row>
    <row r="31" spans="2:20" ht="15" thickBot="1" x14ac:dyDescent="0.4">
      <c r="B31" s="64"/>
      <c r="C31" s="64"/>
      <c r="D31" s="64"/>
      <c r="E31" s="64"/>
      <c r="F31" s="64"/>
      <c r="G31" s="64"/>
      <c r="I31" s="33" t="s">
        <v>12</v>
      </c>
      <c r="J31" s="34">
        <f>_xlfn.VAR.P(B7:C36)</f>
        <v>0.17628100000000019</v>
      </c>
      <c r="M31" s="50"/>
      <c r="N31" s="38"/>
      <c r="O31" s="38"/>
      <c r="P31" s="38"/>
      <c r="Q31" s="38"/>
      <c r="R31" s="38"/>
      <c r="S31" s="38"/>
      <c r="T31" s="52"/>
    </row>
    <row r="32" spans="2:20" ht="15" thickBot="1" x14ac:dyDescent="0.4">
      <c r="B32" s="64"/>
      <c r="C32" s="64"/>
      <c r="D32" s="64"/>
      <c r="E32" s="64"/>
      <c r="F32" s="64"/>
      <c r="G32" s="64"/>
      <c r="I32" s="43"/>
      <c r="J32" s="44"/>
      <c r="M32" s="53" t="s">
        <v>22</v>
      </c>
      <c r="N32" s="54">
        <f>SUM(N27:N30)</f>
        <v>25.573786666666571</v>
      </c>
      <c r="O32" s="54">
        <f>SUM(O27:O30)</f>
        <v>119</v>
      </c>
      <c r="P32" s="54"/>
      <c r="Q32" s="54"/>
      <c r="R32" s="54"/>
      <c r="S32" s="54"/>
      <c r="T32" s="55"/>
    </row>
    <row r="33" spans="2:16" x14ac:dyDescent="0.35">
      <c r="B33" s="64"/>
      <c r="C33" s="64"/>
      <c r="D33" s="64"/>
      <c r="E33" s="64"/>
      <c r="F33" s="64"/>
      <c r="G33" s="64"/>
      <c r="I33" s="29" t="s">
        <v>83</v>
      </c>
      <c r="J33" s="30"/>
    </row>
    <row r="34" spans="2:16" x14ac:dyDescent="0.35">
      <c r="B34" s="64"/>
      <c r="C34" s="64"/>
      <c r="D34" s="64"/>
      <c r="E34" s="64"/>
      <c r="F34" s="64"/>
      <c r="G34" s="64"/>
      <c r="I34" s="31" t="s">
        <v>46</v>
      </c>
      <c r="J34" s="32">
        <f>COUNT(D7:E26)</f>
        <v>40</v>
      </c>
    </row>
    <row r="35" spans="2:16" x14ac:dyDescent="0.35">
      <c r="B35" s="64"/>
      <c r="C35" s="64"/>
      <c r="D35" s="64"/>
      <c r="E35" s="64"/>
      <c r="F35" s="64"/>
      <c r="G35" s="64"/>
      <c r="I35" s="31" t="s">
        <v>10</v>
      </c>
      <c r="J35" s="32">
        <f>SUM(D7:E26)</f>
        <v>63.53</v>
      </c>
      <c r="M35" t="s">
        <v>116</v>
      </c>
      <c r="N35" t="s">
        <v>158</v>
      </c>
      <c r="O35" t="s">
        <v>44</v>
      </c>
      <c r="P35" t="s">
        <v>159</v>
      </c>
    </row>
    <row r="36" spans="2:16" x14ac:dyDescent="0.35">
      <c r="B36" s="64"/>
      <c r="C36" s="64"/>
      <c r="D36" s="64"/>
      <c r="E36" s="64"/>
      <c r="F36" s="64"/>
      <c r="G36" s="64"/>
      <c r="I36" s="31" t="s">
        <v>120</v>
      </c>
      <c r="J36" s="32">
        <f>J35/J34</f>
        <v>1.5882499999999999</v>
      </c>
      <c r="M36" t="s">
        <v>38</v>
      </c>
      <c r="N36" s="12" t="s">
        <v>157</v>
      </c>
      <c r="O36" s="12" t="s">
        <v>45</v>
      </c>
      <c r="P36" s="12" t="s">
        <v>160</v>
      </c>
    </row>
    <row r="37" spans="2:16" ht="15" thickBot="1" x14ac:dyDescent="0.4">
      <c r="I37" s="33" t="s">
        <v>12</v>
      </c>
      <c r="J37" s="34">
        <f>_xlfn.VAR.P(D7:E26)</f>
        <v>0.16387943750000006</v>
      </c>
      <c r="M37" t="s">
        <v>137</v>
      </c>
      <c r="N37" t="s">
        <v>163</v>
      </c>
      <c r="O37" t="s">
        <v>164</v>
      </c>
      <c r="P37" t="s">
        <v>165</v>
      </c>
    </row>
    <row r="38" spans="2:16" ht="15" thickBot="1" x14ac:dyDescent="0.4">
      <c r="D38" s="64"/>
      <c r="I38" s="31"/>
      <c r="J38" s="32"/>
      <c r="M38" t="s">
        <v>118</v>
      </c>
      <c r="N38" t="s">
        <v>161</v>
      </c>
      <c r="O38" t="s">
        <v>168</v>
      </c>
      <c r="P38" t="s">
        <v>169</v>
      </c>
    </row>
    <row r="39" spans="2:16" x14ac:dyDescent="0.35">
      <c r="I39" s="29" t="s">
        <v>84</v>
      </c>
      <c r="J39" s="30"/>
      <c r="M39" t="s">
        <v>42</v>
      </c>
      <c r="N39" t="s">
        <v>162</v>
      </c>
    </row>
    <row r="40" spans="2:16" x14ac:dyDescent="0.35">
      <c r="I40" s="31" t="s">
        <v>46</v>
      </c>
      <c r="J40" s="32">
        <f>COUNT(F7:G26)</f>
        <v>40</v>
      </c>
      <c r="M40" t="s">
        <v>138</v>
      </c>
      <c r="N40" t="s">
        <v>166</v>
      </c>
    </row>
    <row r="41" spans="2:16" x14ac:dyDescent="0.35">
      <c r="I41" s="31" t="s">
        <v>10</v>
      </c>
      <c r="J41" s="32">
        <f>SUM(F7:G26)</f>
        <v>81.989999999999981</v>
      </c>
      <c r="M41" t="s">
        <v>39</v>
      </c>
      <c r="N41" t="s">
        <v>167</v>
      </c>
    </row>
    <row r="42" spans="2:16" x14ac:dyDescent="0.35">
      <c r="I42" s="31" t="s">
        <v>120</v>
      </c>
      <c r="J42" s="32">
        <f>J41/J40</f>
        <v>2.0497499999999995</v>
      </c>
      <c r="M42" t="s">
        <v>47</v>
      </c>
      <c r="N42" t="s">
        <v>170</v>
      </c>
    </row>
    <row r="43" spans="2:16" ht="15" thickBot="1" x14ac:dyDescent="0.4">
      <c r="I43" s="33" t="s">
        <v>12</v>
      </c>
      <c r="J43" s="34">
        <f>_xlfn.VAR.P(F7:G26)</f>
        <v>0.18125243750000153</v>
      </c>
      <c r="M43" t="s">
        <v>173</v>
      </c>
      <c r="N43" t="s">
        <v>171</v>
      </c>
    </row>
    <row r="44" spans="2:16" ht="15" thickBot="1" x14ac:dyDescent="0.4">
      <c r="I44" s="31"/>
      <c r="J44" s="32"/>
      <c r="M44" t="s">
        <v>172</v>
      </c>
      <c r="N44" t="s">
        <v>91</v>
      </c>
    </row>
    <row r="45" spans="2:16" x14ac:dyDescent="0.35">
      <c r="I45" s="35" t="s">
        <v>117</v>
      </c>
      <c r="J45" s="36">
        <f>COUNTA(B5:G5)</f>
        <v>3</v>
      </c>
      <c r="M45" t="s">
        <v>174</v>
      </c>
      <c r="N45" t="s">
        <v>175</v>
      </c>
    </row>
    <row r="46" spans="2:16" x14ac:dyDescent="0.35">
      <c r="I46" s="31" t="s">
        <v>38</v>
      </c>
      <c r="J46" s="32">
        <f>((J30-J8)^2+(J36-J8)^2+(J42-J8)^2)*J21*J88</f>
        <v>4.7172716666666572</v>
      </c>
    </row>
    <row r="47" spans="2:16" x14ac:dyDescent="0.35">
      <c r="I47" s="31" t="s">
        <v>44</v>
      </c>
      <c r="J47" s="32">
        <f>J45-1</f>
        <v>2</v>
      </c>
    </row>
    <row r="48" spans="2:16" ht="15" thickBot="1" x14ac:dyDescent="0.4">
      <c r="I48" s="33" t="s">
        <v>42</v>
      </c>
      <c r="J48" s="34">
        <f>J46/J47</f>
        <v>2.3586358333333286</v>
      </c>
    </row>
    <row r="51" spans="9:10" ht="15" thickBot="1" x14ac:dyDescent="0.4"/>
    <row r="52" spans="9:10" x14ac:dyDescent="0.35">
      <c r="I52" s="29" t="s">
        <v>150</v>
      </c>
      <c r="J52" s="30"/>
    </row>
    <row r="53" spans="9:10" x14ac:dyDescent="0.35">
      <c r="I53" s="31" t="s">
        <v>46</v>
      </c>
      <c r="J53" s="32">
        <f>COUNT(B7:B36)</f>
        <v>20</v>
      </c>
    </row>
    <row r="54" spans="9:10" x14ac:dyDescent="0.35">
      <c r="I54" s="31" t="s">
        <v>10</v>
      </c>
      <c r="J54" s="32">
        <f>SUM(B7:B36)</f>
        <v>29.919999999999998</v>
      </c>
    </row>
    <row r="55" spans="9:10" x14ac:dyDescent="0.35">
      <c r="I55" s="31" t="s">
        <v>120</v>
      </c>
      <c r="J55" s="32">
        <f>J54/J53</f>
        <v>1.496</v>
      </c>
    </row>
    <row r="56" spans="9:10" ht="15" thickBot="1" x14ac:dyDescent="0.4">
      <c r="I56" s="33" t="s">
        <v>12</v>
      </c>
      <c r="J56" s="34">
        <f>_xlfn.VAR.P(B7:B36)</f>
        <v>0.11961399999999997</v>
      </c>
    </row>
    <row r="57" spans="9:10" ht="15" thickBot="1" x14ac:dyDescent="0.4">
      <c r="I57" s="43"/>
      <c r="J57" s="44"/>
    </row>
    <row r="58" spans="9:10" x14ac:dyDescent="0.35">
      <c r="I58" s="29" t="s">
        <v>151</v>
      </c>
      <c r="J58" s="30"/>
    </row>
    <row r="59" spans="9:10" x14ac:dyDescent="0.35">
      <c r="I59" s="31" t="s">
        <v>46</v>
      </c>
      <c r="J59" s="32">
        <f>COUNT(C7:C36)</f>
        <v>20</v>
      </c>
    </row>
    <row r="60" spans="9:10" x14ac:dyDescent="0.35">
      <c r="I60" s="31" t="s">
        <v>10</v>
      </c>
      <c r="J60" s="32">
        <f>SUM(C7:C36)</f>
        <v>37.6</v>
      </c>
    </row>
    <row r="61" spans="9:10" x14ac:dyDescent="0.35">
      <c r="I61" s="31" t="s">
        <v>120</v>
      </c>
      <c r="J61" s="32">
        <f>J60/J59</f>
        <v>1.8800000000000001</v>
      </c>
    </row>
    <row r="62" spans="9:10" ht="15" thickBot="1" x14ac:dyDescent="0.4">
      <c r="I62" s="33" t="s">
        <v>12</v>
      </c>
      <c r="J62" s="34">
        <f>_xlfn.VAR.P(C7:C36)</f>
        <v>0.15921999999999856</v>
      </c>
    </row>
    <row r="63" spans="9:10" ht="15" thickBot="1" x14ac:dyDescent="0.4">
      <c r="I63" s="31"/>
      <c r="J63" s="32"/>
    </row>
    <row r="64" spans="9:10" x14ac:dyDescent="0.35">
      <c r="I64" s="29" t="s">
        <v>152</v>
      </c>
      <c r="J64" s="30"/>
    </row>
    <row r="65" spans="9:10" x14ac:dyDescent="0.35">
      <c r="I65" s="31" t="s">
        <v>46</v>
      </c>
      <c r="J65" s="32">
        <f>COUNT(D7:D26)</f>
        <v>20</v>
      </c>
    </row>
    <row r="66" spans="9:10" x14ac:dyDescent="0.35">
      <c r="I66" s="31" t="s">
        <v>10</v>
      </c>
      <c r="J66" s="32">
        <f>SUM(D7:D26)</f>
        <v>28.39</v>
      </c>
    </row>
    <row r="67" spans="9:10" x14ac:dyDescent="0.35">
      <c r="I67" s="31" t="s">
        <v>120</v>
      </c>
      <c r="J67" s="32">
        <f>J66/J65</f>
        <v>1.4195</v>
      </c>
    </row>
    <row r="68" spans="9:10" ht="15" thickBot="1" x14ac:dyDescent="0.4">
      <c r="I68" s="33" t="s">
        <v>12</v>
      </c>
      <c r="J68" s="34">
        <f>_xlfn.VAR.P(D7:D26)</f>
        <v>9.2774749999999531E-2</v>
      </c>
    </row>
    <row r="69" spans="9:10" ht="15" thickBot="1" x14ac:dyDescent="0.4">
      <c r="I69" s="31"/>
      <c r="J69" s="32"/>
    </row>
    <row r="70" spans="9:10" x14ac:dyDescent="0.35">
      <c r="I70" s="29" t="s">
        <v>153</v>
      </c>
      <c r="J70" s="30"/>
    </row>
    <row r="71" spans="9:10" x14ac:dyDescent="0.35">
      <c r="I71" s="31" t="s">
        <v>46</v>
      </c>
      <c r="J71" s="32">
        <f>COUNT(E7:E26)</f>
        <v>20</v>
      </c>
    </row>
    <row r="72" spans="9:10" x14ac:dyDescent="0.35">
      <c r="I72" s="31" t="s">
        <v>10</v>
      </c>
      <c r="J72" s="32">
        <f>SUM(E7:E26)</f>
        <v>35.14</v>
      </c>
    </row>
    <row r="73" spans="9:10" x14ac:dyDescent="0.35">
      <c r="I73" s="31" t="s">
        <v>120</v>
      </c>
      <c r="J73" s="32">
        <f>J72/J71</f>
        <v>1.7570000000000001</v>
      </c>
    </row>
    <row r="74" spans="9:10" ht="15" thickBot="1" x14ac:dyDescent="0.4">
      <c r="I74" s="33" t="s">
        <v>12</v>
      </c>
      <c r="J74" s="34">
        <f>_xlfn.VAR.P(E7:E26)</f>
        <v>0.17803099999999972</v>
      </c>
    </row>
    <row r="75" spans="9:10" ht="15" thickBot="1" x14ac:dyDescent="0.4">
      <c r="I75" s="43"/>
      <c r="J75" s="44"/>
    </row>
    <row r="76" spans="9:10" x14ac:dyDescent="0.35">
      <c r="I76" s="29" t="s">
        <v>154</v>
      </c>
      <c r="J76" s="30"/>
    </row>
    <row r="77" spans="9:10" x14ac:dyDescent="0.35">
      <c r="I77" s="31" t="s">
        <v>46</v>
      </c>
      <c r="J77" s="32">
        <f>COUNT(F7:F26)</f>
        <v>20</v>
      </c>
    </row>
    <row r="78" spans="9:10" x14ac:dyDescent="0.35">
      <c r="I78" s="31" t="s">
        <v>10</v>
      </c>
      <c r="J78" s="32">
        <f>SUM(F7:F26)</f>
        <v>40.400000000000006</v>
      </c>
    </row>
    <row r="79" spans="9:10" x14ac:dyDescent="0.35">
      <c r="I79" s="31" t="s">
        <v>120</v>
      </c>
      <c r="J79" s="32">
        <f>J78/J77</f>
        <v>2.0200000000000005</v>
      </c>
    </row>
    <row r="80" spans="9:10" ht="15" thickBot="1" x14ac:dyDescent="0.4">
      <c r="I80" s="33" t="s">
        <v>12</v>
      </c>
      <c r="J80" s="34">
        <f>_xlfn.VAR.P(F7:F26)</f>
        <v>0.18257999999999869</v>
      </c>
    </row>
    <row r="81" spans="9:10" ht="15" thickBot="1" x14ac:dyDescent="0.4">
      <c r="I81" s="31"/>
      <c r="J81" s="32"/>
    </row>
    <row r="82" spans="9:10" x14ac:dyDescent="0.35">
      <c r="I82" s="29" t="s">
        <v>155</v>
      </c>
      <c r="J82" s="30"/>
    </row>
    <row r="83" spans="9:10" x14ac:dyDescent="0.35">
      <c r="I83" s="31" t="s">
        <v>46</v>
      </c>
      <c r="J83" s="32">
        <f>COUNT(G7:G26)</f>
        <v>20</v>
      </c>
    </row>
    <row r="84" spans="9:10" x14ac:dyDescent="0.35">
      <c r="I84" s="31" t="s">
        <v>10</v>
      </c>
      <c r="J84" s="32">
        <f>SUM(G7:G26)</f>
        <v>41.59</v>
      </c>
    </row>
    <row r="85" spans="9:10" x14ac:dyDescent="0.35">
      <c r="I85" s="31" t="s">
        <v>120</v>
      </c>
      <c r="J85" s="32">
        <f>J84/J83</f>
        <v>2.0795000000000003</v>
      </c>
    </row>
    <row r="86" spans="9:10" ht="15" thickBot="1" x14ac:dyDescent="0.4">
      <c r="I86" s="33" t="s">
        <v>12</v>
      </c>
      <c r="J86" s="34">
        <f>_xlfn.VAR.P(G7:G26)</f>
        <v>0.17815474999999878</v>
      </c>
    </row>
    <row r="87" spans="9:10" ht="15" thickBot="1" x14ac:dyDescent="0.4">
      <c r="I87" s="31"/>
      <c r="J87" s="32"/>
    </row>
    <row r="88" spans="9:10" x14ac:dyDescent="0.35">
      <c r="I88" s="45" t="s">
        <v>119</v>
      </c>
      <c r="J88" s="46">
        <f>COUNT(B7:B26)</f>
        <v>20</v>
      </c>
    </row>
    <row r="89" spans="9:10" x14ac:dyDescent="0.35">
      <c r="I89" s="31" t="s">
        <v>137</v>
      </c>
      <c r="J89" s="32">
        <f>((J55-J12-J30+J8)^2+(J61-J18-J30+J8)^2+(J67-J12-J36+J8)^2+(J73-J18-J36+J8)^2+(J79-J12-J42+J8)^2+(J85-J18-J42+J8)^2)*J88</f>
        <v>0.6158216666666676</v>
      </c>
    </row>
    <row r="90" spans="9:10" x14ac:dyDescent="0.35">
      <c r="I90" s="31" t="s">
        <v>125</v>
      </c>
      <c r="J90" s="32">
        <f>(J21-1)*(J45-1)</f>
        <v>2</v>
      </c>
    </row>
    <row r="91" spans="9:10" x14ac:dyDescent="0.35">
      <c r="I91" s="31" t="s">
        <v>138</v>
      </c>
      <c r="J91" s="32">
        <f>J89/J90</f>
        <v>0.3079108333333338</v>
      </c>
    </row>
    <row r="92" spans="9:10" ht="15" thickBot="1" x14ac:dyDescent="0.4">
      <c r="I92" s="33"/>
      <c r="J92" s="34"/>
    </row>
    <row r="94" spans="9:10" x14ac:dyDescent="0.35">
      <c r="I94" s="42" t="s">
        <v>39</v>
      </c>
      <c r="J94" s="42">
        <f>(J56*J53)+(J62*J59)+(J68*J65)+(J74*J71)+(J80*J77)+(J86*J83)</f>
        <v>18.207489999999908</v>
      </c>
    </row>
    <row r="95" spans="9:10" x14ac:dyDescent="0.35">
      <c r="I95" s="42" t="s">
        <v>125</v>
      </c>
      <c r="J95" s="42">
        <f>J21*J45*(J88-1)</f>
        <v>114</v>
      </c>
    </row>
    <row r="96" spans="9:10" x14ac:dyDescent="0.35">
      <c r="I96" s="42" t="s">
        <v>47</v>
      </c>
      <c r="J96" s="42">
        <f>J94/J95</f>
        <v>0.15971482456140271</v>
      </c>
    </row>
  </sheetData>
  <mergeCells count="17">
    <mergeCell ref="I76:J76"/>
    <mergeCell ref="I82:J82"/>
    <mergeCell ref="M11:P11"/>
    <mergeCell ref="Q11:S11"/>
    <mergeCell ref="M25:T25"/>
    <mergeCell ref="I33:J33"/>
    <mergeCell ref="I39:J39"/>
    <mergeCell ref="I52:J52"/>
    <mergeCell ref="I58:J58"/>
    <mergeCell ref="I64:J64"/>
    <mergeCell ref="I70:J70"/>
    <mergeCell ref="B5:C5"/>
    <mergeCell ref="D5:E5"/>
    <mergeCell ref="F5:G5"/>
    <mergeCell ref="I9:J9"/>
    <mergeCell ref="I15:J15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Question1</vt:lpstr>
      <vt:lpstr>Question2</vt:lpstr>
      <vt:lpstr>Question3</vt:lpstr>
      <vt:lpstr>Question4</vt:lpstr>
      <vt:lpstr>Question5</vt:lpstr>
      <vt:lpstr>Question6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2024-05-12T13:23:49Z</dcterms:modified>
</cp:coreProperties>
</file>