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Question1" sheetId="1" r:id="rId1"/>
    <sheet name="Question2" sheetId="2" r:id="rId2"/>
    <sheet name="Question3" sheetId="9" r:id="rId3"/>
    <sheet name="Question4" sheetId="10" r:id="rId4"/>
    <sheet name="Question5" sheetId="7" r:id="rId5"/>
    <sheet name="Question6" sheetId="3" r:id="rId6"/>
    <sheet name="Question7" sheetId="4" r:id="rId7"/>
    <sheet name="Question8" sheetId="5" r:id="rId8"/>
    <sheet name="Question9" sheetId="11" r:id="rId9"/>
    <sheet name="Question10" sheetId="12" r:id="rId10"/>
    <sheet name="Question11" sheetId="13" r:id="rId11"/>
    <sheet name="Question12" sheetId="14" r:id="rId12"/>
  </sheets>
  <calcPr calcId="152511"/>
</workbook>
</file>

<file path=xl/calcChain.xml><?xml version="1.0" encoding="utf-8"?>
<calcChain xmlns="http://schemas.openxmlformats.org/spreadsheetml/2006/main">
  <c r="H11" i="12" l="1"/>
  <c r="E13" i="12"/>
  <c r="E12" i="12"/>
  <c r="E11" i="12"/>
  <c r="E10" i="12"/>
  <c r="E9" i="12"/>
  <c r="E8" i="12"/>
  <c r="G10" i="13"/>
  <c r="D12" i="13"/>
  <c r="D11" i="13"/>
  <c r="D10" i="13"/>
  <c r="D9" i="13"/>
  <c r="D7" i="13"/>
  <c r="D12" i="14"/>
  <c r="D11" i="14"/>
  <c r="G21" i="11"/>
  <c r="G20" i="11"/>
  <c r="G19" i="11"/>
  <c r="G18" i="11"/>
  <c r="J11" i="11"/>
  <c r="G12" i="11"/>
  <c r="G11" i="11"/>
  <c r="G10" i="11"/>
  <c r="G9" i="11"/>
  <c r="G8" i="11"/>
  <c r="H12" i="12" l="1"/>
  <c r="H13" i="12"/>
  <c r="H14" i="12" s="1"/>
  <c r="D8" i="13"/>
  <c r="D13" i="14"/>
  <c r="G22" i="11"/>
  <c r="J12" i="11"/>
  <c r="I10" i="5"/>
  <c r="F11" i="5"/>
  <c r="I13" i="5"/>
  <c r="I12" i="5"/>
  <c r="I11" i="5"/>
  <c r="F13" i="5"/>
  <c r="F8" i="5"/>
  <c r="F10" i="5"/>
  <c r="D12" i="7"/>
  <c r="D11" i="7"/>
  <c r="D10" i="7"/>
  <c r="G11" i="10"/>
  <c r="G12" i="10"/>
  <c r="G10" i="10"/>
  <c r="G9" i="10"/>
  <c r="D12" i="10"/>
  <c r="D11" i="10"/>
  <c r="D10" i="10"/>
  <c r="D9" i="10"/>
  <c r="F9" i="5"/>
  <c r="G10" i="4"/>
  <c r="D10" i="4"/>
  <c r="D7" i="4"/>
  <c r="D14" i="9"/>
  <c r="D13" i="9"/>
  <c r="D12" i="9"/>
  <c r="D11" i="9"/>
  <c r="G13" i="9"/>
  <c r="G12" i="9"/>
  <c r="G11" i="9"/>
  <c r="D10" i="9"/>
  <c r="D9" i="9"/>
  <c r="D8" i="9"/>
  <c r="E10" i="3"/>
  <c r="E12" i="3" s="1"/>
  <c r="H10" i="3"/>
  <c r="H11" i="3"/>
  <c r="H12" i="3"/>
  <c r="I10" i="2"/>
  <c r="F11" i="2"/>
  <c r="F10" i="2"/>
  <c r="H13" i="3"/>
  <c r="I11" i="2"/>
  <c r="I13" i="2" s="1"/>
  <c r="I12" i="2"/>
  <c r="F9" i="2"/>
  <c r="F7" i="2"/>
  <c r="E13" i="1"/>
  <c r="E9" i="1"/>
  <c r="E10" i="1" s="1"/>
  <c r="H12" i="1"/>
  <c r="H11" i="1"/>
  <c r="H10" i="1"/>
  <c r="H9" i="1"/>
  <c r="E14" i="12" l="1"/>
  <c r="G12" i="13"/>
  <c r="G11" i="13"/>
  <c r="G13" i="13"/>
  <c r="D13" i="13"/>
  <c r="G13" i="11"/>
  <c r="G14" i="11" s="1"/>
  <c r="J13" i="11"/>
  <c r="J14" i="11" s="1"/>
  <c r="F12" i="5"/>
  <c r="F14" i="5" s="1"/>
  <c r="D8" i="4"/>
  <c r="D9" i="4" s="1"/>
  <c r="G14" i="9"/>
  <c r="E11" i="3"/>
  <c r="E13" i="3" s="1"/>
  <c r="F12" i="2"/>
  <c r="F13" i="2"/>
  <c r="E11" i="1"/>
  <c r="E12" i="1" s="1"/>
  <c r="G12" i="4" l="1"/>
  <c r="G11" i="4"/>
  <c r="G13" i="4" s="1"/>
  <c r="D12" i="4" l="1"/>
  <c r="D11" i="4"/>
  <c r="D13" i="4" l="1"/>
</calcChain>
</file>

<file path=xl/sharedStrings.xml><?xml version="1.0" encoding="utf-8"?>
<sst xmlns="http://schemas.openxmlformats.org/spreadsheetml/2006/main" count="193" uniqueCount="50">
  <si>
    <t>(a) Calculate the 95% confidence interval for the population mean.</t>
  </si>
  <si>
    <t>(b) What is the probability that the population mean is greater than 4.73 days.</t>
  </si>
  <si>
    <t>A sample of 100 patients is chosen to estimate the length of stay(LoS) at hospital.The sample mean is 4.5 days and the population standard deviation is known to be 1.2days.</t>
  </si>
  <si>
    <t>Population Standard Deviation</t>
  </si>
  <si>
    <t>Confidence Interval</t>
  </si>
  <si>
    <t>Lower Limit</t>
  </si>
  <si>
    <t>Upper Limit</t>
  </si>
  <si>
    <t>z</t>
  </si>
  <si>
    <t>Confidence</t>
  </si>
  <si>
    <t>Sample Mean(X)</t>
  </si>
  <si>
    <t>Sample(n)</t>
  </si>
  <si>
    <t>a)</t>
  </si>
  <si>
    <t>b)</t>
  </si>
  <si>
    <t>P(µ&gt;4.73)</t>
  </si>
  <si>
    <t xml:space="preserve">The amount of time (measured in hours) spent by 20 students on an online course given in table.Assume that the time spent by students follows a normal </t>
  </si>
  <si>
    <t>distribution with a population standard deviation of 3.1 hours,calculate the 90% confidence interval for the mean time spent by the students.</t>
  </si>
  <si>
    <t>When the Indian government demonetised high-value currencies (Rs 500 and Rs 1000) in November 2016,many citizens deposited the demonetised currencies at various</t>
  </si>
  <si>
    <t>banks.At a specific bank, based on a sample of 200 customers, the average demonetised amount deposited was Rs 15200 with a standard deviation of 3800. Calculate the</t>
  </si>
  <si>
    <t>99% confidence interval for the average value of demonetised currencies deposited by customers.</t>
  </si>
  <si>
    <t>A retail store is interested in finding the proportion of customers who pay through cash (as opposed to credit/debit cards) for the</t>
  </si>
  <si>
    <t xml:space="preserve">merchandise they buy at the store.From a sample of 100 customer, it was found that 70 customers paid by cash. Calculate the 95% </t>
  </si>
  <si>
    <t>confidence interval for proportion of customers who pay by cash.</t>
  </si>
  <si>
    <t>q</t>
  </si>
  <si>
    <t>Sample Mean(p)</t>
  </si>
  <si>
    <t>At an insurance company based on a sample of 550 customers,the proportion of fradulent claims was estimated to be 0.07(7%).</t>
  </si>
  <si>
    <t>Calculate the 99% confidence interval for the proportion of fradulent claims.</t>
  </si>
  <si>
    <t>Variance</t>
  </si>
  <si>
    <t>p*q</t>
  </si>
  <si>
    <t xml:space="preserve">At the New Market in Kolkata, the amount of time the customers parked their car (in minutes) given in table.Calculate the 95% </t>
  </si>
  <si>
    <t>confidence interval for the average duration that customers park their car at this market.</t>
  </si>
  <si>
    <t>An online grocery store is interested in estimating the basket size (number of items ordered by the customer) of its customer order so that</t>
  </si>
  <si>
    <t xml:space="preserve">it can optimize the size of the crates it uses to deliver the grocery items.From a sample of 70 customers, the average basket size was estimated </t>
  </si>
  <si>
    <t>to be 24 items, with a sample standard deviation of 3.8. Calculate the 95% confidence interval for the basket size of the customer order.</t>
  </si>
  <si>
    <t>Sample Standard Deviation</t>
  </si>
  <si>
    <t>t</t>
  </si>
  <si>
    <t>The time taken to manufacture an aircraft door is a random variable due to several manual processes and assembly of more than 1000 parts.The</t>
  </si>
  <si>
    <t>sources of variability in door assembly include factors such as non-availability of parts,manpower and machine tools. It is known that the time to</t>
  </si>
  <si>
    <t>to assemble a door follows a normal distribution.The variance of the time taken to manufacture the door was estimated to be 324 hours based on</t>
  </si>
  <si>
    <t>a sample of 50 doors.Calculate the 95% confidence interval for the variance in manufacturing an aircraft door.</t>
  </si>
  <si>
    <t>The average delay of flights arriving at the Begaluru international airport follows a normal distribution.A sample of 50 flights delay</t>
  </si>
  <si>
    <t xml:space="preserve">provided in table negative values indicates arrival before schedule arrival time and o indicates arrival on time.Calculate the 99% </t>
  </si>
  <si>
    <t>confidence interval for the population mean and standard deviation.</t>
  </si>
  <si>
    <t>X(min)</t>
  </si>
  <si>
    <t xml:space="preserve">The average television rating points (TRP) for a Hindi television serial estimated based 50 episodes is 2%(TRP is the proportion </t>
  </si>
  <si>
    <t>of people watching the serial at a given time).Calculate the 90% confidence interval for the mean value of population TRP for the serial.</t>
  </si>
  <si>
    <t xml:space="preserve">The time taken to resolve a customer complaint at a financial services company follows a normal distribution.The </t>
  </si>
  <si>
    <t>variance of resolution time based on 120 complaints was estimated as 25 hours.Calculate the 95% confidence</t>
  </si>
  <si>
    <t>interval for standard deviation of the resolution time.</t>
  </si>
  <si>
    <t>The proportion of undecided voters across 50 districts of a country one week prior  to the election given in table.</t>
  </si>
  <si>
    <t>Calculate the 90% confidence interval for the proportion of undecided voters.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</si>
</sst>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2" borderId="0" xfId="0" applyFont="1" applyFill="1"/>
    <xf numFmtId="0" fontId="2" fillId="0" borderId="0" xfId="0" applyFont="1" applyFill="1" applyBorder="1"/>
    <xf numFmtId="0" fontId="0" fillId="0" borderId="1" xfId="0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ont="1" applyFill="1" applyBorder="1"/>
    <xf numFmtId="0" fontId="0" fillId="3" borderId="5" xfId="0" applyFont="1" applyFill="1" applyBorder="1" applyAlignment="1"/>
    <xf numFmtId="0" fontId="2" fillId="3" borderId="4" xfId="0" applyFont="1" applyFill="1" applyBorder="1"/>
    <xf numFmtId="0" fontId="0" fillId="3" borderId="5" xfId="0" applyFont="1" applyFill="1" applyBorder="1"/>
    <xf numFmtId="0" fontId="2" fillId="0" borderId="4" xfId="0" applyFont="1" applyBorder="1"/>
    <xf numFmtId="0" fontId="0" fillId="3" borderId="4" xfId="0" applyFont="1" applyFill="1" applyBorder="1" applyAlignment="1"/>
    <xf numFmtId="2" fontId="0" fillId="3" borderId="6" xfId="0" applyNumberFormat="1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0" fillId="3" borderId="7" xfId="0" applyFont="1" applyFill="1" applyBorder="1"/>
    <xf numFmtId="0" fontId="0" fillId="0" borderId="2" xfId="0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2" fillId="0" borderId="2" xfId="0" applyFont="1" applyBorder="1"/>
    <xf numFmtId="0" fontId="0" fillId="3" borderId="4" xfId="0" applyFill="1" applyBorder="1" applyAlignment="1"/>
    <xf numFmtId="0" fontId="0" fillId="0" borderId="6" xfId="0" applyBorder="1"/>
    <xf numFmtId="0" fontId="0" fillId="0" borderId="7" xfId="0" applyBorder="1"/>
    <xf numFmtId="2" fontId="0" fillId="3" borderId="4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6</xdr:row>
      <xdr:rowOff>6351</xdr:rowOff>
    </xdr:from>
    <xdr:ext cx="14160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06780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06780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1196974</xdr:colOff>
      <xdr:row>8</xdr:row>
      <xdr:rowOff>31750</xdr:rowOff>
    </xdr:from>
    <xdr:ext cx="1431926" cy="450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0455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0455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241301</xdr:colOff>
      <xdr:row>4</xdr:row>
      <xdr:rowOff>69850</xdr:rowOff>
    </xdr:from>
    <xdr:ext cx="1390650" cy="406401"/>
    <xdr:sp macro="" textlink="">
      <xdr:nvSpPr>
        <xdr:cNvPr id="2" name="TextBox 1"/>
        <xdr:cNvSpPr txBox="1"/>
      </xdr:nvSpPr>
      <xdr:spPr>
        <a:xfrm rot="839450">
          <a:off x="7404101" y="806450"/>
          <a:ext cx="1390650" cy="40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/>
          <a:endParaRPr lang="en-IN" sz="1100"/>
        </a:p>
      </xdr:txBody>
    </xdr:sp>
    <xdr:clientData/>
  </xdr:oneCellAnchor>
  <xdr:oneCellAnchor>
    <xdr:from>
      <xdr:col>12</xdr:col>
      <xdr:colOff>523874</xdr:colOff>
      <xdr:row>6</xdr:row>
      <xdr:rowOff>177800</xdr:rowOff>
    </xdr:from>
    <xdr:ext cx="1431926" cy="450850"/>
    <xdr:sp macro="" textlink="">
      <xdr:nvSpPr>
        <xdr:cNvPr id="3" name="TextBox 2"/>
        <xdr:cNvSpPr txBox="1"/>
      </xdr:nvSpPr>
      <xdr:spPr>
        <a:xfrm>
          <a:off x="9636124" y="1282700"/>
          <a:ext cx="1431926" cy="45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/>
          <a:endParaRPr lang="en-US" sz="1100" b="0">
            <a:ea typeface="Cambria Math" panose="020405030504060302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9</xdr:col>
      <xdr:colOff>717550</xdr:colOff>
      <xdr:row>9</xdr:row>
      <xdr:rowOff>38101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7880350" y="16954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7880350" y="16954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𝑃(𝑋−𝑡_(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3174</xdr:colOff>
      <xdr:row>11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7896224" y="20574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eqArr>
                                  <m:eqArr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eqArr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α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  <m:e/>
                                </m:eqArr>
                              </m:num>
                              <m:den/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7896224" y="20574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𝑃(𝑋+𝑡_(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█(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/2,𝑛−1@)/)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1196974</xdr:colOff>
      <xdr:row>8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574674</xdr:colOff>
      <xdr:row>9</xdr:row>
      <xdr:rowOff>0</xdr:rowOff>
    </xdr:from>
    <xdr:ext cx="67627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013074" y="33147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013074" y="33147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IN" sz="1100" b="0" i="0"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66675</xdr:colOff>
      <xdr:row>8</xdr:row>
      <xdr:rowOff>171450</xdr:rowOff>
    </xdr:from>
    <xdr:ext cx="1292277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826625" y="33020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Sup>
                          <m:sSubSupPr>
                            <m:ctrlPr>
                              <a:rPr lang="el-G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χ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  <m:sup/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826625" y="33020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𝑛−1)∗𝑆^2/〖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χ_(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</a:t>
              </a:r>
              <a:r>
                <a:rPr lang="el-G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^2〗^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85724</xdr:colOff>
      <xdr:row>11</xdr:row>
      <xdr:rowOff>12700</xdr:rowOff>
    </xdr:from>
    <xdr:ext cx="1412875" cy="304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845674" y="36957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b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  <m:e/>
                        </m:eqAr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845674" y="36957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𝑛−1)∗𝑆^2/</a:t>
              </a:r>
              <a:r>
                <a:rPr lang="el-GR" sz="1100" b="0" i="0">
                  <a:latin typeface="Cambria Math" panose="02040503050406030204" pitchFamily="18" charset="0"/>
                </a:rPr>
                <a:t>χ</a:t>
              </a:r>
              <a:r>
                <a:rPr lang="en-US" sz="1100" b="0" i="0">
                  <a:latin typeface="Cambria Math" panose="02040503050406030204" pitchFamily="18" charset="0"/>
                </a:rPr>
                <a:t>_█(1−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/2,𝑛−1@)^2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7</xdr:row>
      <xdr:rowOff>6351</xdr:rowOff>
    </xdr:from>
    <xdr:ext cx="14160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1196974</xdr:colOff>
      <xdr:row>9</xdr:row>
      <xdr:rowOff>31750</xdr:rowOff>
    </xdr:from>
    <xdr:ext cx="1431926" cy="450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7</xdr:row>
      <xdr:rowOff>6351</xdr:rowOff>
    </xdr:from>
    <xdr:ext cx="14160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37895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37895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1196974</xdr:colOff>
      <xdr:row>9</xdr:row>
      <xdr:rowOff>31750</xdr:rowOff>
    </xdr:from>
    <xdr:ext cx="1431926" cy="450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36307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36307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7</xdr:row>
      <xdr:rowOff>6351</xdr:rowOff>
    </xdr:from>
    <xdr:ext cx="14160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𝑃(𝑋−𝑡_(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1196974</xdr:colOff>
      <xdr:row>9</xdr:row>
      <xdr:rowOff>31750</xdr:rowOff>
    </xdr:from>
    <xdr:ext cx="1431926" cy="450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eqArr>
                                  <m:eqArr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eqArr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α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  <m:e/>
                                </m:eqArr>
                              </m:num>
                              <m:den/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𝑃(𝑋+𝑡_(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█(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/2,𝑛−1@)/)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574674</xdr:colOff>
      <xdr:row>8</xdr:row>
      <xdr:rowOff>0</xdr:rowOff>
    </xdr:from>
    <xdr:ext cx="67627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84274" y="14732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84274" y="14732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IN" sz="1100" b="0" i="0"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66675</xdr:colOff>
      <xdr:row>7</xdr:row>
      <xdr:rowOff>171450</xdr:rowOff>
    </xdr:from>
    <xdr:ext cx="129227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638925" y="14605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Sup>
                          <m:sSubSupPr>
                            <m:ctrlPr>
                              <a:rPr lang="el-G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χ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  <m:sup/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638925" y="14605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en-IN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∗𝑆^2/〖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2〗^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85724</xdr:colOff>
      <xdr:row>10</xdr:row>
      <xdr:rowOff>12700</xdr:rowOff>
    </xdr:from>
    <xdr:ext cx="1412875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657974" y="18542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b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  <m:e/>
                        </m:eqAr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657974" y="18542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en-IN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∗𝑆^2/</a:t>
              </a:r>
              <a:r>
                <a:rPr lang="el-GR" sz="1100" b="0" i="0">
                  <a:latin typeface="Cambria Math" panose="02040503050406030204" pitchFamily="18" charset="0"/>
                </a:rPr>
                <a:t>χ</a:t>
              </a:r>
              <a:r>
                <a:rPr lang="en-US" sz="1100" b="0" i="0">
                  <a:latin typeface="Cambria Math" panose="02040503050406030204" pitchFamily="18" charset="0"/>
                </a:rPr>
                <a:t>_█(1−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/2,𝑛−1@)^2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8</xdr:row>
      <xdr:rowOff>6351</xdr:rowOff>
    </xdr:from>
    <xdr:ext cx="14160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1196974</xdr:colOff>
      <xdr:row>10</xdr:row>
      <xdr:rowOff>31750</xdr:rowOff>
    </xdr:from>
    <xdr:ext cx="1431926" cy="450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6351</xdr:rowOff>
    </xdr:from>
    <xdr:ext cx="14160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1196974</xdr:colOff>
      <xdr:row>8</xdr:row>
      <xdr:rowOff>31750</xdr:rowOff>
    </xdr:from>
    <xdr:ext cx="1431926" cy="450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7</xdr:row>
      <xdr:rowOff>6351</xdr:rowOff>
    </xdr:from>
    <xdr:ext cx="1416050" cy="381000"/>
    <xdr:sp macro="" textlink="">
      <xdr:nvSpPr>
        <xdr:cNvPr id="2" name="TextBox 1"/>
        <xdr:cNvSpPr txBox="1"/>
      </xdr:nvSpPr>
      <xdr:spPr>
        <a:xfrm>
          <a:off x="9378950" y="1295401"/>
          <a:ext cx="1416050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10</xdr:col>
      <xdr:colOff>1196974</xdr:colOff>
      <xdr:row>9</xdr:row>
      <xdr:rowOff>31750</xdr:rowOff>
    </xdr:from>
    <xdr:ext cx="1431926" cy="450850"/>
    <xdr:sp macro="" textlink="">
      <xdr:nvSpPr>
        <xdr:cNvPr id="3" name="TextBox 2"/>
        <xdr:cNvSpPr txBox="1"/>
      </xdr:nvSpPr>
      <xdr:spPr>
        <a:xfrm>
          <a:off x="9363074" y="1689100"/>
          <a:ext cx="1431926" cy="45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US" sz="1100" b="0">
            <a:ea typeface="Cambria Math" panose="020405030504060302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11</xdr:col>
      <xdr:colOff>19050</xdr:colOff>
      <xdr:row>7</xdr:row>
      <xdr:rowOff>6351</xdr:rowOff>
    </xdr:from>
    <xdr:ext cx="14160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835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835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𝑃(𝑋−𝑡_(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1196974</xdr:colOff>
      <xdr:row>9</xdr:row>
      <xdr:rowOff>31750</xdr:rowOff>
    </xdr:from>
    <xdr:ext cx="1431926" cy="450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6676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eqArr>
                                  <m:eqArr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eqArr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α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  <m:e/>
                                </m:eqArr>
                              </m:num>
                              <m:den/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6676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𝑃(𝑋+𝑡_(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█(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/2,𝑛−1@)/)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9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6835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6835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𝑃(𝑋−𝑡_(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1196974</xdr:colOff>
      <xdr:row>11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6676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eqArr>
                                  <m:eqArr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eqArr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α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  <m:e/>
                                </m:eqArr>
                              </m:num>
                              <m:den/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6676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𝑃(𝑋+𝑡_(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█(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/2,𝑛−1@)/)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4</xdr:col>
      <xdr:colOff>574674</xdr:colOff>
      <xdr:row>18</xdr:row>
      <xdr:rowOff>0</xdr:rowOff>
    </xdr:from>
    <xdr:ext cx="67627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013074" y="33147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013074" y="33147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IN" sz="1100" b="0" i="0"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66675</xdr:colOff>
      <xdr:row>17</xdr:row>
      <xdr:rowOff>171450</xdr:rowOff>
    </xdr:from>
    <xdr:ext cx="1292277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6638925" y="14605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Sup>
                          <m:sSubSupPr>
                            <m:ctrlPr>
                              <a:rPr lang="el-G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χ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  <m:sup/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6638925" y="14605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𝑛−1)∗𝑆^2/〖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χ_(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</a:t>
              </a:r>
              <a:r>
                <a:rPr lang="el-G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^2〗^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85724</xdr:colOff>
      <xdr:row>20</xdr:row>
      <xdr:rowOff>12700</xdr:rowOff>
    </xdr:from>
    <xdr:ext cx="1412875" cy="304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657974" y="18542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b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  <m:e/>
                        </m:eqAr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657974" y="18542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𝑛−1)∗𝑆^2/</a:t>
              </a:r>
              <a:r>
                <a:rPr lang="el-GR" sz="1100" b="0" i="0">
                  <a:latin typeface="Cambria Math" panose="02040503050406030204" pitchFamily="18" charset="0"/>
                </a:rPr>
                <a:t>χ</a:t>
              </a:r>
              <a:r>
                <a:rPr lang="en-US" sz="1100" b="0" i="0">
                  <a:latin typeface="Cambria Math" panose="02040503050406030204" pitchFamily="18" charset="0"/>
                </a:rPr>
                <a:t>_█(1−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/2,𝑛−1@)^2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16" sqref="D16"/>
    </sheetView>
  </sheetViews>
  <sheetFormatPr defaultRowHeight="14.5" x14ac:dyDescent="0.35"/>
  <cols>
    <col min="4" max="4" width="26.54296875" bestFit="1" customWidth="1"/>
    <col min="5" max="5" width="13.7265625" bestFit="1" customWidth="1"/>
    <col min="7" max="7" width="17.1796875" bestFit="1" customWidth="1"/>
    <col min="8" max="8" width="13.7265625" bestFit="1" customWidth="1"/>
    <col min="11" max="11" width="10.453125" bestFit="1" customWidth="1"/>
    <col min="12" max="12" width="11.26953125" customWidth="1"/>
  </cols>
  <sheetData>
    <row r="1" spans="1:12" x14ac:dyDescent="0.3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D4" s="5"/>
      <c r="E4" s="19"/>
    </row>
    <row r="5" spans="1:12" x14ac:dyDescent="0.35">
      <c r="C5" s="5"/>
      <c r="D5" s="14"/>
      <c r="E5" s="14"/>
      <c r="F5" s="8"/>
    </row>
    <row r="6" spans="1:12" x14ac:dyDescent="0.35">
      <c r="C6" s="5"/>
      <c r="D6" s="16" t="s">
        <v>10</v>
      </c>
      <c r="E6" s="20">
        <v>100</v>
      </c>
    </row>
    <row r="7" spans="1:12" x14ac:dyDescent="0.35">
      <c r="C7" s="5"/>
      <c r="D7" s="11" t="s">
        <v>3</v>
      </c>
      <c r="E7" s="21">
        <v>1.2</v>
      </c>
      <c r="F7" s="8"/>
      <c r="K7" s="29" t="s">
        <v>5</v>
      </c>
    </row>
    <row r="8" spans="1:12" x14ac:dyDescent="0.35">
      <c r="C8" s="5"/>
      <c r="D8" s="6" t="s">
        <v>9</v>
      </c>
      <c r="E8" s="22">
        <v>4.5</v>
      </c>
      <c r="K8" s="29"/>
    </row>
    <row r="9" spans="1:12" x14ac:dyDescent="0.35">
      <c r="C9" s="5"/>
      <c r="D9" s="17" t="s">
        <v>8</v>
      </c>
      <c r="E9" s="19">
        <f>ROUND(_xlfn.CONFIDENCE.NORM(0.05,E7,E6),4)</f>
        <v>0.23519999999999999</v>
      </c>
      <c r="G9" t="s">
        <v>7</v>
      </c>
      <c r="H9">
        <f>ABS(ROUND(_xlfn.NORM.S.INV(0.05/2),2))</f>
        <v>1.96</v>
      </c>
      <c r="K9" s="29" t="s">
        <v>6</v>
      </c>
    </row>
    <row r="10" spans="1:12" x14ac:dyDescent="0.35">
      <c r="D10" s="17" t="s">
        <v>5</v>
      </c>
      <c r="E10" s="2">
        <f>E8-E9</f>
        <v>4.2648000000000001</v>
      </c>
      <c r="G10" t="s">
        <v>5</v>
      </c>
      <c r="H10">
        <f>E8-H9*E7/SQRT(E6)</f>
        <v>4.2648000000000001</v>
      </c>
      <c r="K10" s="29"/>
    </row>
    <row r="11" spans="1:12" x14ac:dyDescent="0.35">
      <c r="D11" s="1" t="s">
        <v>6</v>
      </c>
      <c r="E11" s="2">
        <f>E8+E9</f>
        <v>4.7351999999999999</v>
      </c>
      <c r="G11" t="s">
        <v>6</v>
      </c>
      <c r="H11">
        <f>E8+H9*E7/SQRT(E6)</f>
        <v>4.7351999999999999</v>
      </c>
    </row>
    <row r="12" spans="1:12" x14ac:dyDescent="0.35">
      <c r="C12" t="s">
        <v>11</v>
      </c>
      <c r="D12" s="1" t="s">
        <v>4</v>
      </c>
      <c r="E12" t="str">
        <f>CONCATENATE("(",ROUND(E10,4),",",ROUND(E11,4),")")</f>
        <v>(4.2648,4.7352)</v>
      </c>
      <c r="G12" t="s">
        <v>4</v>
      </c>
      <c r="H12" t="str">
        <f>CONCATENATE("(",H10,",",H11,")")</f>
        <v>(4.2648,4.7352)</v>
      </c>
    </row>
    <row r="13" spans="1:12" x14ac:dyDescent="0.35">
      <c r="C13" t="s">
        <v>12</v>
      </c>
      <c r="D13" s="4" t="s">
        <v>13</v>
      </c>
      <c r="E13">
        <f>0.05/2</f>
        <v>2.5000000000000001E-2</v>
      </c>
    </row>
  </sheetData>
  <mergeCells count="2">
    <mergeCell ref="K7:K8"/>
    <mergeCell ref="K9:K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P15" sqref="P15"/>
    </sheetView>
  </sheetViews>
  <sheetFormatPr defaultRowHeight="14.5" x14ac:dyDescent="0.35"/>
  <cols>
    <col min="4" max="4" width="26.54296875" bestFit="1" customWidth="1"/>
    <col min="5" max="5" width="11.81640625" bestFit="1" customWidth="1"/>
    <col min="8" max="8" width="11.81640625" bestFit="1" customWidth="1"/>
    <col min="10" max="10" width="10.453125" bestFit="1" customWidth="1"/>
  </cols>
  <sheetData>
    <row r="1" spans="1:10" x14ac:dyDescent="0.35">
      <c r="A1" s="3" t="s">
        <v>48</v>
      </c>
      <c r="B1" s="3"/>
      <c r="C1" s="3"/>
      <c r="D1" s="3"/>
      <c r="E1" s="3"/>
      <c r="F1" s="3"/>
      <c r="G1" s="3"/>
      <c r="H1" s="3"/>
    </row>
    <row r="2" spans="1:10" x14ac:dyDescent="0.35">
      <c r="A2" s="3" t="s">
        <v>49</v>
      </c>
      <c r="B2" s="3"/>
      <c r="C2" s="3"/>
      <c r="D2" s="3"/>
      <c r="E2" s="3"/>
      <c r="F2" s="3"/>
      <c r="G2" s="3"/>
      <c r="H2" s="3"/>
    </row>
    <row r="6" spans="1:10" x14ac:dyDescent="0.35">
      <c r="B6">
        <v>12</v>
      </c>
    </row>
    <row r="7" spans="1:10" x14ac:dyDescent="0.35">
      <c r="B7">
        <v>16</v>
      </c>
    </row>
    <row r="8" spans="1:10" x14ac:dyDescent="0.35">
      <c r="B8">
        <v>12</v>
      </c>
      <c r="D8" t="s">
        <v>10</v>
      </c>
      <c r="E8">
        <f>COUNT(B6:B55)</f>
        <v>50</v>
      </c>
    </row>
    <row r="9" spans="1:10" x14ac:dyDescent="0.35">
      <c r="B9">
        <v>10</v>
      </c>
      <c r="D9" t="s">
        <v>9</v>
      </c>
      <c r="E9">
        <f>AVERAGE(B6:B55)</f>
        <v>12.22</v>
      </c>
    </row>
    <row r="10" spans="1:10" x14ac:dyDescent="0.35">
      <c r="B10">
        <v>14</v>
      </c>
      <c r="D10" t="s">
        <v>33</v>
      </c>
      <c r="E10">
        <f>_xlfn.VAR.S(B6:B55)^0.5</f>
        <v>5.4521667664314517</v>
      </c>
      <c r="J10" s="29" t="s">
        <v>5</v>
      </c>
    </row>
    <row r="11" spans="1:10" x14ac:dyDescent="0.35">
      <c r="B11">
        <v>9</v>
      </c>
      <c r="D11" t="s">
        <v>8</v>
      </c>
      <c r="E11">
        <f>_xlfn.CONFIDENCE.T(0.1,E10,E8)</f>
        <v>1.292709291179188</v>
      </c>
      <c r="G11" t="s">
        <v>34</v>
      </c>
      <c r="H11">
        <f>ABS(_xlfn.T.INV(0.1/2,E8-1))</f>
        <v>1.6765508926168529</v>
      </c>
      <c r="J11" s="29"/>
    </row>
    <row r="12" spans="1:10" x14ac:dyDescent="0.35">
      <c r="B12">
        <v>8</v>
      </c>
      <c r="D12" t="s">
        <v>5</v>
      </c>
      <c r="E12">
        <f>E9-E11</f>
        <v>10.927290708820813</v>
      </c>
      <c r="G12" t="s">
        <v>5</v>
      </c>
      <c r="H12">
        <f>E9-H11*E10/SQRT(E8)</f>
        <v>10.927290708820813</v>
      </c>
      <c r="J12" s="29" t="s">
        <v>6</v>
      </c>
    </row>
    <row r="13" spans="1:10" x14ac:dyDescent="0.35">
      <c r="B13">
        <v>13</v>
      </c>
      <c r="D13" t="s">
        <v>6</v>
      </c>
      <c r="E13">
        <f>E9+E11</f>
        <v>13.512709291179188</v>
      </c>
      <c r="G13" t="s">
        <v>6</v>
      </c>
      <c r="H13">
        <f>E9+H11*E10/SQRT(E8)</f>
        <v>13.512709291179188</v>
      </c>
      <c r="J13" s="29"/>
    </row>
    <row r="14" spans="1:10" x14ac:dyDescent="0.35">
      <c r="B14">
        <v>5</v>
      </c>
      <c r="D14" t="s">
        <v>4</v>
      </c>
      <c r="E14" t="str">
        <f>CONCATENATE("(",ROUND(E12,2),",",ROUND(E13,2),")")</f>
        <v>(10.93,13.51)</v>
      </c>
      <c r="G14" t="s">
        <v>4</v>
      </c>
      <c r="H14" t="str">
        <f>CONCATENATE("(",ROUND(H12,2),",",ROUND(H13,2),")")</f>
        <v>(10.93,13.51)</v>
      </c>
    </row>
    <row r="15" spans="1:10" x14ac:dyDescent="0.35">
      <c r="B15">
        <v>5</v>
      </c>
    </row>
    <row r="16" spans="1:10" x14ac:dyDescent="0.35">
      <c r="B16">
        <v>19</v>
      </c>
    </row>
    <row r="17" spans="2:2" x14ac:dyDescent="0.35">
      <c r="B17">
        <v>8</v>
      </c>
    </row>
    <row r="18" spans="2:2" x14ac:dyDescent="0.35">
      <c r="B18">
        <v>6</v>
      </c>
    </row>
    <row r="19" spans="2:2" x14ac:dyDescent="0.35">
      <c r="B19">
        <v>11</v>
      </c>
    </row>
    <row r="20" spans="2:2" x14ac:dyDescent="0.35">
      <c r="B20">
        <v>19</v>
      </c>
    </row>
    <row r="21" spans="2:2" x14ac:dyDescent="0.35">
      <c r="B21">
        <v>14</v>
      </c>
    </row>
    <row r="22" spans="2:2" x14ac:dyDescent="0.35">
      <c r="B22">
        <v>10</v>
      </c>
    </row>
    <row r="23" spans="2:2" x14ac:dyDescent="0.35">
      <c r="B23">
        <v>20</v>
      </c>
    </row>
    <row r="24" spans="2:2" x14ac:dyDescent="0.35">
      <c r="B24">
        <v>11</v>
      </c>
    </row>
    <row r="25" spans="2:2" x14ac:dyDescent="0.35">
      <c r="B25">
        <v>10</v>
      </c>
    </row>
    <row r="26" spans="2:2" x14ac:dyDescent="0.35">
      <c r="B26">
        <v>6</v>
      </c>
    </row>
    <row r="27" spans="2:2" x14ac:dyDescent="0.35">
      <c r="B27">
        <v>6</v>
      </c>
    </row>
    <row r="28" spans="2:2" x14ac:dyDescent="0.35">
      <c r="B28">
        <v>5</v>
      </c>
    </row>
    <row r="29" spans="2:2" x14ac:dyDescent="0.35">
      <c r="B29">
        <v>12</v>
      </c>
    </row>
    <row r="30" spans="2:2" x14ac:dyDescent="0.35">
      <c r="B30">
        <v>16</v>
      </c>
    </row>
    <row r="31" spans="2:2" x14ac:dyDescent="0.35">
      <c r="B31">
        <v>9</v>
      </c>
    </row>
    <row r="32" spans="2:2" x14ac:dyDescent="0.35">
      <c r="B32">
        <v>5</v>
      </c>
    </row>
    <row r="33" spans="2:2" x14ac:dyDescent="0.35">
      <c r="B33">
        <v>9</v>
      </c>
    </row>
    <row r="34" spans="2:2" x14ac:dyDescent="0.35">
      <c r="B34">
        <v>17</v>
      </c>
    </row>
    <row r="35" spans="2:2" x14ac:dyDescent="0.35">
      <c r="B35">
        <v>18</v>
      </c>
    </row>
    <row r="36" spans="2:2" x14ac:dyDescent="0.35">
      <c r="B36">
        <v>15</v>
      </c>
    </row>
    <row r="37" spans="2:2" x14ac:dyDescent="0.35">
      <c r="B37">
        <v>17</v>
      </c>
    </row>
    <row r="38" spans="2:2" x14ac:dyDescent="0.35">
      <c r="B38">
        <v>18</v>
      </c>
    </row>
    <row r="39" spans="2:2" x14ac:dyDescent="0.35">
      <c r="B39">
        <v>13</v>
      </c>
    </row>
    <row r="40" spans="2:2" x14ac:dyDescent="0.35">
      <c r="B40">
        <v>18</v>
      </c>
    </row>
    <row r="41" spans="2:2" x14ac:dyDescent="0.35">
      <c r="B41">
        <v>11</v>
      </c>
    </row>
    <row r="42" spans="2:2" x14ac:dyDescent="0.35">
      <c r="B42">
        <v>7</v>
      </c>
    </row>
    <row r="43" spans="2:2" x14ac:dyDescent="0.35">
      <c r="B43">
        <v>20</v>
      </c>
    </row>
    <row r="44" spans="2:2" x14ac:dyDescent="0.35">
      <c r="B44">
        <v>6</v>
      </c>
    </row>
    <row r="45" spans="2:2" x14ac:dyDescent="0.35">
      <c r="B45">
        <v>11</v>
      </c>
    </row>
    <row r="46" spans="2:2" x14ac:dyDescent="0.35">
      <c r="B46">
        <v>23</v>
      </c>
    </row>
    <row r="47" spans="2:2" x14ac:dyDescent="0.35">
      <c r="B47">
        <v>10</v>
      </c>
    </row>
    <row r="48" spans="2:2" x14ac:dyDescent="0.35">
      <c r="B48">
        <v>24</v>
      </c>
    </row>
    <row r="49" spans="2:2" x14ac:dyDescent="0.35">
      <c r="B49">
        <v>6</v>
      </c>
    </row>
    <row r="50" spans="2:2" x14ac:dyDescent="0.35">
      <c r="B50">
        <v>24</v>
      </c>
    </row>
    <row r="51" spans="2:2" x14ac:dyDescent="0.35">
      <c r="B51">
        <v>18</v>
      </c>
    </row>
    <row r="52" spans="2:2" x14ac:dyDescent="0.35">
      <c r="B52">
        <v>7</v>
      </c>
    </row>
    <row r="53" spans="2:2" x14ac:dyDescent="0.35">
      <c r="B53">
        <v>8</v>
      </c>
    </row>
    <row r="54" spans="2:2" x14ac:dyDescent="0.35">
      <c r="B54">
        <v>5</v>
      </c>
    </row>
    <row r="55" spans="2:2" x14ac:dyDescent="0.35">
      <c r="B55">
        <v>15</v>
      </c>
    </row>
  </sheetData>
  <mergeCells count="2">
    <mergeCell ref="J10:J11"/>
    <mergeCell ref="J12:J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21" sqref="C21"/>
    </sheetView>
  </sheetViews>
  <sheetFormatPr defaultRowHeight="14.5" x14ac:dyDescent="0.35"/>
  <cols>
    <col min="3" max="3" width="26.54296875" bestFit="1" customWidth="1"/>
    <col min="4" max="4" width="14.36328125" bestFit="1" customWidth="1"/>
    <col min="7" max="7" width="14.36328125" bestFit="1" customWidth="1"/>
    <col min="9" max="9" width="10.453125" bestFit="1" customWidth="1"/>
  </cols>
  <sheetData>
    <row r="1" spans="1:10" x14ac:dyDescent="0.35">
      <c r="A1" s="3" t="s">
        <v>43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3" t="s">
        <v>44</v>
      </c>
      <c r="B2" s="3"/>
      <c r="C2" s="3"/>
      <c r="D2" s="3"/>
      <c r="E2" s="3"/>
      <c r="F2" s="3"/>
      <c r="G2" s="3"/>
      <c r="H2" s="3"/>
      <c r="I2" s="3"/>
      <c r="J2" s="3"/>
    </row>
    <row r="6" spans="1:10" x14ac:dyDescent="0.35">
      <c r="C6" t="s">
        <v>10</v>
      </c>
      <c r="D6">
        <v>50</v>
      </c>
      <c r="I6" t="s">
        <v>26</v>
      </c>
      <c r="J6" t="s">
        <v>27</v>
      </c>
    </row>
    <row r="7" spans="1:10" x14ac:dyDescent="0.35">
      <c r="C7" t="s">
        <v>23</v>
      </c>
      <c r="D7">
        <f>2/100</f>
        <v>0.02</v>
      </c>
      <c r="I7" s="29" t="s">
        <v>5</v>
      </c>
    </row>
    <row r="8" spans="1:10" x14ac:dyDescent="0.35">
      <c r="C8" t="s">
        <v>22</v>
      </c>
      <c r="D8">
        <f>1-D7</f>
        <v>0.98</v>
      </c>
      <c r="I8" s="29"/>
    </row>
    <row r="9" spans="1:10" x14ac:dyDescent="0.35">
      <c r="C9" t="s">
        <v>3</v>
      </c>
      <c r="D9">
        <f>(D7*D8)^0.5</f>
        <v>0.13999999999999999</v>
      </c>
      <c r="I9" s="29" t="s">
        <v>6</v>
      </c>
    </row>
    <row r="10" spans="1:10" x14ac:dyDescent="0.35">
      <c r="C10" t="s">
        <v>8</v>
      </c>
      <c r="D10">
        <f>_xlfn.CONFIDENCE.NORM(0.1,D9,D6)</f>
        <v>3.2566440302946843E-2</v>
      </c>
      <c r="F10" t="s">
        <v>7</v>
      </c>
      <c r="G10">
        <f>ABS(_xlfn.NORM.S.INV(0.1/2))</f>
        <v>1.6448536269514726</v>
      </c>
      <c r="I10" s="29"/>
    </row>
    <row r="11" spans="1:10" x14ac:dyDescent="0.35">
      <c r="C11" t="s">
        <v>5</v>
      </c>
      <c r="D11" s="2">
        <f>D7-D10</f>
        <v>-1.2566440302946843E-2</v>
      </c>
      <c r="F11" t="s">
        <v>5</v>
      </c>
      <c r="G11" s="2">
        <f>D7-G10*D9/SQRT(D6)</f>
        <v>-1.2566440302946864E-2</v>
      </c>
    </row>
    <row r="12" spans="1:10" x14ac:dyDescent="0.35">
      <c r="C12" t="s">
        <v>6</v>
      </c>
      <c r="D12" s="2">
        <f>D7+D10</f>
        <v>5.256644030294684E-2</v>
      </c>
      <c r="F12" t="s">
        <v>6</v>
      </c>
      <c r="G12" s="2">
        <f>D7+G10*D9/SQRT(D6)</f>
        <v>5.2566440302946868E-2</v>
      </c>
    </row>
    <row r="13" spans="1:10" x14ac:dyDescent="0.35">
      <c r="C13" t="s">
        <v>4</v>
      </c>
      <c r="D13" t="str">
        <f>CONCATENATE("(",ROUND(D11,4),",",ROUND(D12,4),")")</f>
        <v>(-0.0126,0.0526)</v>
      </c>
      <c r="F13" t="s">
        <v>4</v>
      </c>
      <c r="G13" t="str">
        <f>CONCATENATE("(",ROUND(G11,4),",",ROUND(G12,4),")")</f>
        <v>(-0.0126,0.0526)</v>
      </c>
    </row>
  </sheetData>
  <mergeCells count="2">
    <mergeCell ref="I7:I8"/>
    <mergeCell ref="I9:I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6" sqref="C16"/>
    </sheetView>
  </sheetViews>
  <sheetFormatPr defaultRowHeight="14.5" x14ac:dyDescent="0.35"/>
  <cols>
    <col min="3" max="3" width="17.1796875" bestFit="1" customWidth="1"/>
    <col min="9" max="9" width="10.453125" bestFit="1" customWidth="1"/>
  </cols>
  <sheetData>
    <row r="1" spans="1:11" x14ac:dyDescent="0.3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3" t="s">
        <v>46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9" spans="1:11" x14ac:dyDescent="0.35">
      <c r="C9" t="s">
        <v>10</v>
      </c>
      <c r="D9">
        <v>120</v>
      </c>
    </row>
    <row r="10" spans="1:11" x14ac:dyDescent="0.35">
      <c r="D10">
        <v>25</v>
      </c>
      <c r="I10" s="29" t="s">
        <v>5</v>
      </c>
    </row>
    <row r="11" spans="1:11" x14ac:dyDescent="0.35">
      <c r="C11" t="s">
        <v>5</v>
      </c>
      <c r="D11">
        <f>((D9-1)*D10/(_xlfn.CHISQ.INV.RT(0.05/2,D9-1)))^0.5</f>
        <v>4.4374517630842574</v>
      </c>
      <c r="I11" s="29"/>
    </row>
    <row r="12" spans="1:11" x14ac:dyDescent="0.35">
      <c r="C12" t="s">
        <v>6</v>
      </c>
      <c r="D12">
        <f>((D9-1)*D10/_xlfn.CHISQ.INV.RT(1-0.05/2,D9-1))^0.5</f>
        <v>5.7271799769788716</v>
      </c>
      <c r="I12" t="s">
        <v>6</v>
      </c>
    </row>
    <row r="13" spans="1:11" x14ac:dyDescent="0.35">
      <c r="C13" t="s">
        <v>4</v>
      </c>
      <c r="D13" t="str">
        <f>CONCATENATE("(",ROUND(D11,2),",",ROUND(D12,2),")")</f>
        <v>(4.44,5.73)</v>
      </c>
    </row>
  </sheetData>
  <mergeCells count="1">
    <mergeCell ref="I10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4" sqref="D24"/>
    </sheetView>
  </sheetViews>
  <sheetFormatPr defaultRowHeight="14.5" x14ac:dyDescent="0.35"/>
  <cols>
    <col min="5" max="5" width="26.54296875" bestFit="1" customWidth="1"/>
    <col min="6" max="6" width="13.7265625" bestFit="1" customWidth="1"/>
    <col min="8" max="8" width="17.1796875" bestFit="1" customWidth="1"/>
    <col min="9" max="9" width="13.7265625" bestFit="1" customWidth="1"/>
    <col min="11" max="11" width="10.453125" bestFit="1" customWidth="1"/>
  </cols>
  <sheetData>
    <row r="1" spans="1:11" x14ac:dyDescent="0.3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</row>
    <row r="4" spans="1:11" x14ac:dyDescent="0.35">
      <c r="B4">
        <v>4.7</v>
      </c>
    </row>
    <row r="5" spans="1:11" x14ac:dyDescent="0.35">
      <c r="B5">
        <v>9.1999999999999993</v>
      </c>
      <c r="D5" s="5"/>
    </row>
    <row r="6" spans="1:11" x14ac:dyDescent="0.35">
      <c r="B6">
        <v>8</v>
      </c>
      <c r="D6" s="5"/>
      <c r="E6" s="14"/>
      <c r="F6" s="10"/>
      <c r="G6" s="8"/>
    </row>
    <row r="7" spans="1:11" x14ac:dyDescent="0.35">
      <c r="B7">
        <v>7.4</v>
      </c>
      <c r="D7" s="5"/>
      <c r="E7" s="6" t="s">
        <v>10</v>
      </c>
      <c r="F7" s="9">
        <f>COUNT(B4:B23)</f>
        <v>20</v>
      </c>
    </row>
    <row r="8" spans="1:11" x14ac:dyDescent="0.35">
      <c r="B8">
        <v>9.1999999999999993</v>
      </c>
      <c r="D8" s="5"/>
      <c r="E8" s="11" t="s">
        <v>3</v>
      </c>
      <c r="F8" s="12">
        <v>3.1</v>
      </c>
      <c r="K8" s="29" t="s">
        <v>5</v>
      </c>
    </row>
    <row r="9" spans="1:11" x14ac:dyDescent="0.35">
      <c r="B9">
        <v>1.7</v>
      </c>
      <c r="D9" s="5"/>
      <c r="E9" s="6" t="s">
        <v>9</v>
      </c>
      <c r="F9" s="15">
        <f>AVERAGE(B4:B23)</f>
        <v>7.2650000000000006</v>
      </c>
      <c r="K9" s="29"/>
    </row>
    <row r="10" spans="1:11" x14ac:dyDescent="0.35">
      <c r="B10">
        <v>7.2</v>
      </c>
      <c r="D10" s="5"/>
      <c r="E10" s="1" t="s">
        <v>8</v>
      </c>
      <c r="F10" s="5">
        <f>ROUND(_xlfn.CONFIDENCE.NORM(0.1,F8,F7),4)</f>
        <v>1.1402000000000001</v>
      </c>
      <c r="H10" t="s">
        <v>7</v>
      </c>
      <c r="I10">
        <f>ABS(_xlfn.NORM.S.INV(0.1/2))</f>
        <v>1.6448536269514726</v>
      </c>
      <c r="K10" s="29" t="s">
        <v>6</v>
      </c>
    </row>
    <row r="11" spans="1:11" x14ac:dyDescent="0.35">
      <c r="B11">
        <v>8.6</v>
      </c>
      <c r="E11" s="1" t="s">
        <v>5</v>
      </c>
      <c r="F11" s="2">
        <f>F9-F10</f>
        <v>6.1248000000000005</v>
      </c>
      <c r="H11" t="s">
        <v>5</v>
      </c>
      <c r="I11" s="2">
        <f>F9-I10*F8/SQRT(F7)</f>
        <v>6.1248185979008234</v>
      </c>
      <c r="K11" s="29"/>
    </row>
    <row r="12" spans="1:11" x14ac:dyDescent="0.35">
      <c r="B12">
        <v>9</v>
      </c>
      <c r="E12" s="1" t="s">
        <v>6</v>
      </c>
      <c r="F12" s="2">
        <f>F9+F10</f>
        <v>8.4052000000000007</v>
      </c>
      <c r="H12" t="s">
        <v>6</v>
      </c>
      <c r="I12" s="2">
        <f>F9+I10*F8/SQRT(F7)</f>
        <v>8.4051814020991777</v>
      </c>
    </row>
    <row r="13" spans="1:11" x14ac:dyDescent="0.35">
      <c r="B13">
        <v>6.9</v>
      </c>
      <c r="E13" s="13" t="s">
        <v>4</v>
      </c>
      <c r="F13" t="str">
        <f>CONCATENATE("(",ROUND(F11,4),",",ROUND(F12,4),")")</f>
        <v>(6.1248,8.4052)</v>
      </c>
      <c r="H13" t="s">
        <v>4</v>
      </c>
      <c r="I13" t="str">
        <f>CONCATENATE("(",ROUND(I11,4),",",ROUND(I12,4),")")</f>
        <v>(6.1248,8.4052)</v>
      </c>
    </row>
    <row r="14" spans="1:11" x14ac:dyDescent="0.35">
      <c r="B14">
        <v>9.1999999999999993</v>
      </c>
      <c r="E14" s="4"/>
    </row>
    <row r="15" spans="1:11" x14ac:dyDescent="0.35">
      <c r="B15">
        <v>11.2</v>
      </c>
    </row>
    <row r="16" spans="1:11" x14ac:dyDescent="0.35">
      <c r="B16">
        <v>7.6</v>
      </c>
    </row>
    <row r="17" spans="2:2" x14ac:dyDescent="0.35">
      <c r="B17">
        <v>4.9000000000000004</v>
      </c>
    </row>
    <row r="18" spans="2:2" x14ac:dyDescent="0.35">
      <c r="B18">
        <v>5.3</v>
      </c>
    </row>
    <row r="19" spans="2:2" x14ac:dyDescent="0.35">
      <c r="B19">
        <v>2.8</v>
      </c>
    </row>
    <row r="20" spans="2:2" x14ac:dyDescent="0.35">
      <c r="B20">
        <v>12.3</v>
      </c>
    </row>
    <row r="21" spans="2:2" x14ac:dyDescent="0.35">
      <c r="B21">
        <v>10.6</v>
      </c>
    </row>
    <row r="22" spans="2:2" x14ac:dyDescent="0.35">
      <c r="B22">
        <v>5.7</v>
      </c>
    </row>
    <row r="23" spans="2:2" x14ac:dyDescent="0.35">
      <c r="B23">
        <v>3.8</v>
      </c>
    </row>
  </sheetData>
  <mergeCells count="2">
    <mergeCell ref="K8:K9"/>
    <mergeCell ref="K10:K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26" sqref="D26"/>
    </sheetView>
  </sheetViews>
  <sheetFormatPr defaultRowHeight="14.5" x14ac:dyDescent="0.35"/>
  <cols>
    <col min="3" max="3" width="26.54296875" bestFit="1" customWidth="1"/>
    <col min="4" max="4" width="13.7265625" bestFit="1" customWidth="1"/>
    <col min="6" max="6" width="17.1796875" bestFit="1" customWidth="1"/>
    <col min="7" max="7" width="14.36328125" bestFit="1" customWidth="1"/>
    <col min="8" max="8" width="10.54296875" customWidth="1"/>
    <col min="9" max="9" width="10.453125" bestFit="1" customWidth="1"/>
  </cols>
  <sheetData>
    <row r="1" spans="1:10" x14ac:dyDescent="0.35">
      <c r="A1" s="3" t="s">
        <v>19</v>
      </c>
      <c r="B1" s="3"/>
      <c r="C1" s="3"/>
      <c r="D1" s="3"/>
      <c r="E1" s="3"/>
      <c r="F1" s="3"/>
      <c r="G1" s="3"/>
      <c r="H1" s="3"/>
    </row>
    <row r="2" spans="1:10" x14ac:dyDescent="0.35">
      <c r="A2" s="3" t="s">
        <v>20</v>
      </c>
      <c r="B2" s="3"/>
      <c r="C2" s="3"/>
      <c r="D2" s="3"/>
      <c r="E2" s="3"/>
      <c r="F2" s="3"/>
      <c r="G2" s="3"/>
      <c r="H2" s="3"/>
    </row>
    <row r="3" spans="1:10" x14ac:dyDescent="0.35">
      <c r="A3" s="3" t="s">
        <v>21</v>
      </c>
      <c r="B3" s="3"/>
      <c r="C3" s="3"/>
      <c r="D3" s="3"/>
      <c r="E3" s="3"/>
      <c r="F3" s="3"/>
      <c r="G3" s="3"/>
      <c r="H3" s="3"/>
    </row>
    <row r="7" spans="1:10" x14ac:dyDescent="0.35">
      <c r="C7" t="s">
        <v>10</v>
      </c>
      <c r="D7">
        <v>100</v>
      </c>
      <c r="I7" t="s">
        <v>26</v>
      </c>
      <c r="J7" t="s">
        <v>27</v>
      </c>
    </row>
    <row r="8" spans="1:10" x14ac:dyDescent="0.35">
      <c r="C8" t="s">
        <v>23</v>
      </c>
      <c r="D8">
        <f>70/100</f>
        <v>0.7</v>
      </c>
      <c r="I8" s="29" t="s">
        <v>5</v>
      </c>
    </row>
    <row r="9" spans="1:10" x14ac:dyDescent="0.35">
      <c r="C9" t="s">
        <v>22</v>
      </c>
      <c r="D9">
        <f>1-D8</f>
        <v>0.30000000000000004</v>
      </c>
      <c r="I9" s="29"/>
    </row>
    <row r="10" spans="1:10" x14ac:dyDescent="0.35">
      <c r="C10" t="s">
        <v>3</v>
      </c>
      <c r="D10">
        <f>(D8*D9)^0.5</f>
        <v>0.45825756949558405</v>
      </c>
      <c r="I10" s="29" t="s">
        <v>6</v>
      </c>
    </row>
    <row r="11" spans="1:10" x14ac:dyDescent="0.35">
      <c r="C11" t="s">
        <v>8</v>
      </c>
      <c r="D11">
        <f>_xlfn.CONFIDENCE.NORM(0.05,D10,D7)</f>
        <v>8.9816833185420553E-2</v>
      </c>
      <c r="F11" t="s">
        <v>7</v>
      </c>
      <c r="G11">
        <f>ABS(_xlfn.NORM.S.INV(0.05/2))</f>
        <v>1.9599639845400538</v>
      </c>
      <c r="I11" s="29"/>
    </row>
    <row r="12" spans="1:10" x14ac:dyDescent="0.35">
      <c r="C12" t="s">
        <v>5</v>
      </c>
      <c r="D12" s="2">
        <f>D8-D11</f>
        <v>0.6101831668145794</v>
      </c>
      <c r="F12" t="s">
        <v>5</v>
      </c>
      <c r="G12" s="2">
        <f>D8-G11*D10/SQRT(D7)</f>
        <v>0.6101831668145794</v>
      </c>
    </row>
    <row r="13" spans="1:10" x14ac:dyDescent="0.35">
      <c r="C13" t="s">
        <v>6</v>
      </c>
      <c r="D13" s="2">
        <f>D8+D11</f>
        <v>0.78981683318542051</v>
      </c>
      <c r="F13" t="s">
        <v>6</v>
      </c>
      <c r="G13" s="2">
        <f>D8+G11*D10/SQRT(D7)</f>
        <v>0.78981683318542051</v>
      </c>
    </row>
    <row r="14" spans="1:10" x14ac:dyDescent="0.35">
      <c r="C14" t="s">
        <v>4</v>
      </c>
      <c r="D14" t="str">
        <f>CONCATENATE("(",ROUND(D12,4),",",ROUND(D13,4),")")</f>
        <v>(0.6102,0.7898)</v>
      </c>
      <c r="F14" t="s">
        <v>4</v>
      </c>
      <c r="G14" t="str">
        <f>CONCATENATE("(",ROUND(G12,4),",",ROUND(G13,4),")")</f>
        <v>(0.6102,0.7898)</v>
      </c>
    </row>
  </sheetData>
  <mergeCells count="2">
    <mergeCell ref="I8:I9"/>
    <mergeCell ref="I10:I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2" sqref="E22"/>
    </sheetView>
  </sheetViews>
  <sheetFormatPr defaultRowHeight="14.5" x14ac:dyDescent="0.35"/>
  <cols>
    <col min="3" max="3" width="23.54296875" bestFit="1" customWidth="1"/>
    <col min="4" max="4" width="11.81640625" bestFit="1" customWidth="1"/>
    <col min="6" max="6" width="17.1796875" bestFit="1" customWidth="1"/>
    <col min="7" max="7" width="11.81640625" bestFit="1" customWidth="1"/>
    <col min="9" max="9" width="10.453125" bestFit="1" customWidth="1"/>
  </cols>
  <sheetData>
    <row r="1" spans="1:10" x14ac:dyDescent="0.3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3" t="s">
        <v>31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5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</row>
    <row r="6" spans="1:10" x14ac:dyDescent="0.35">
      <c r="C6" t="s">
        <v>10</v>
      </c>
      <c r="D6">
        <v>70</v>
      </c>
    </row>
    <row r="7" spans="1:10" x14ac:dyDescent="0.35">
      <c r="C7" t="s">
        <v>9</v>
      </c>
      <c r="D7">
        <v>24</v>
      </c>
    </row>
    <row r="8" spans="1:10" x14ac:dyDescent="0.35">
      <c r="C8" t="s">
        <v>33</v>
      </c>
      <c r="D8">
        <v>3.8</v>
      </c>
      <c r="I8" s="29" t="s">
        <v>5</v>
      </c>
    </row>
    <row r="9" spans="1:10" x14ac:dyDescent="0.35">
      <c r="C9" t="s">
        <v>8</v>
      </c>
      <c r="D9">
        <f>_xlfn.CONFIDENCE.T(0.05,D8,D6)</f>
        <v>0.90607801699472534</v>
      </c>
      <c r="F9" t="s">
        <v>34</v>
      </c>
      <c r="G9">
        <f>ABS(_xlfn.T.INV(0.05/2,D6-1))</f>
        <v>1.9949454151072357</v>
      </c>
      <c r="I9" s="29"/>
    </row>
    <row r="10" spans="1:10" x14ac:dyDescent="0.35">
      <c r="C10" t="s">
        <v>5</v>
      </c>
      <c r="D10">
        <f>D7-D9</f>
        <v>23.093921983005274</v>
      </c>
      <c r="F10" t="s">
        <v>5</v>
      </c>
      <c r="G10">
        <f>D7-G9*D8/SQRT(D6)</f>
        <v>23.093921983005274</v>
      </c>
      <c r="I10" s="29" t="s">
        <v>6</v>
      </c>
    </row>
    <row r="11" spans="1:10" x14ac:dyDescent="0.35">
      <c r="C11" t="s">
        <v>6</v>
      </c>
      <c r="D11">
        <f>D7+D9</f>
        <v>24.906078016994726</v>
      </c>
      <c r="F11" t="s">
        <v>6</v>
      </c>
      <c r="G11">
        <f>D7+G9*D8/SQRT(D6)</f>
        <v>24.906078016994726</v>
      </c>
      <c r="I11" s="29"/>
    </row>
    <row r="12" spans="1:10" x14ac:dyDescent="0.35">
      <c r="C12" t="s">
        <v>4</v>
      </c>
      <c r="D12" t="str">
        <f>CONCATENATE("(",ROUND(D10,2),",",ROUND(D11,2),")")</f>
        <v>(23.09,24.91)</v>
      </c>
      <c r="F12" t="s">
        <v>4</v>
      </c>
      <c r="G12" t="str">
        <f>CONCATENATE("(",ROUND(G10,2),",",ROUND(G11,2),")")</f>
        <v>(23.09,24.91)</v>
      </c>
    </row>
  </sheetData>
  <mergeCells count="2">
    <mergeCell ref="I8:I9"/>
    <mergeCell ref="I10:I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18" sqref="D18"/>
    </sheetView>
  </sheetViews>
  <sheetFormatPr defaultRowHeight="14.5" x14ac:dyDescent="0.35"/>
  <cols>
    <col min="3" max="3" width="17.1796875" bestFit="1" customWidth="1"/>
    <col min="4" max="4" width="14.1796875" bestFit="1" customWidth="1"/>
    <col min="9" max="9" width="10.36328125" bestFit="1" customWidth="1"/>
    <col min="11" max="11" width="10.36328125" customWidth="1"/>
    <col min="12" max="12" width="8.7265625" customWidth="1"/>
  </cols>
  <sheetData>
    <row r="1" spans="1:12" x14ac:dyDescent="0.3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" t="s">
        <v>37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3" t="s">
        <v>38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8" spans="1:12" x14ac:dyDescent="0.35">
      <c r="C8" t="s">
        <v>10</v>
      </c>
      <c r="D8">
        <v>50</v>
      </c>
    </row>
    <row r="9" spans="1:12" x14ac:dyDescent="0.35">
      <c r="D9">
        <v>324</v>
      </c>
      <c r="I9" s="29" t="s">
        <v>5</v>
      </c>
    </row>
    <row r="10" spans="1:12" x14ac:dyDescent="0.35">
      <c r="C10" t="s">
        <v>5</v>
      </c>
      <c r="D10">
        <f>(D8-1)*D9/(_xlfn.CHISQ.INV.RT(0.05/2,D8-1))</f>
        <v>226.08166244500225</v>
      </c>
      <c r="I10" s="29"/>
    </row>
    <row r="11" spans="1:12" ht="18.5" customHeight="1" x14ac:dyDescent="0.35">
      <c r="C11" t="s">
        <v>6</v>
      </c>
      <c r="D11">
        <f>(D8-1)*D9/_xlfn.CHISQ.INV.RT(1-0.05/2,D8-1)</f>
        <v>503.122865775386</v>
      </c>
      <c r="I11" t="s">
        <v>6</v>
      </c>
    </row>
    <row r="12" spans="1:12" x14ac:dyDescent="0.35">
      <c r="C12" t="s">
        <v>4</v>
      </c>
      <c r="D12" t="str">
        <f>CONCATENATE("(",ROUND(D10,2),",",ROUND(D11,2),")")</f>
        <v>(226.08,503.12)</v>
      </c>
    </row>
  </sheetData>
  <mergeCells count="1">
    <mergeCell ref="I9:I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7" sqref="E17"/>
    </sheetView>
  </sheetViews>
  <sheetFormatPr defaultRowHeight="14.5" x14ac:dyDescent="0.35"/>
  <cols>
    <col min="4" max="4" width="26.54296875" bestFit="1" customWidth="1"/>
    <col min="5" max="5" width="21.90625" bestFit="1" customWidth="1"/>
    <col min="7" max="7" width="17.1796875" bestFit="1" customWidth="1"/>
    <col min="8" max="8" width="21.90625" bestFit="1" customWidth="1"/>
    <col min="10" max="10" width="10.453125" bestFit="1" customWidth="1"/>
  </cols>
  <sheetData>
    <row r="1" spans="1:10" x14ac:dyDescent="0.3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5">
      <c r="A3" s="3" t="s">
        <v>18</v>
      </c>
      <c r="B3" s="3"/>
      <c r="C3" s="3"/>
      <c r="D3" s="3"/>
      <c r="E3" s="3"/>
      <c r="F3" s="3"/>
      <c r="G3" s="3"/>
      <c r="H3" s="3"/>
      <c r="I3" s="3"/>
      <c r="J3" s="3"/>
    </row>
    <row r="5" spans="1:10" x14ac:dyDescent="0.35">
      <c r="C5" s="5"/>
      <c r="D5" s="19"/>
    </row>
    <row r="6" spans="1:10" x14ac:dyDescent="0.35">
      <c r="C6" s="5"/>
      <c r="D6" s="24"/>
      <c r="E6" s="24"/>
      <c r="F6" s="7"/>
    </row>
    <row r="7" spans="1:10" x14ac:dyDescent="0.35">
      <c r="C7" s="5"/>
      <c r="D7" s="11" t="s">
        <v>10</v>
      </c>
      <c r="E7" s="21">
        <v>200</v>
      </c>
      <c r="F7" s="7"/>
    </row>
    <row r="8" spans="1:10" x14ac:dyDescent="0.35">
      <c r="C8" s="25"/>
      <c r="D8" s="6" t="s">
        <v>3</v>
      </c>
      <c r="E8" s="18">
        <v>3800</v>
      </c>
      <c r="F8" s="26"/>
    </row>
    <row r="9" spans="1:10" x14ac:dyDescent="0.35">
      <c r="C9" s="7"/>
      <c r="D9" s="11" t="s">
        <v>9</v>
      </c>
      <c r="E9" s="27">
        <v>15200</v>
      </c>
      <c r="F9" s="7"/>
      <c r="J9" s="29" t="s">
        <v>5</v>
      </c>
    </row>
    <row r="10" spans="1:10" x14ac:dyDescent="0.35">
      <c r="C10" s="7"/>
      <c r="D10" s="13" t="s">
        <v>8</v>
      </c>
      <c r="E10" s="7">
        <f>_xlfn.CONFIDENCE.NORM(0.01,E8,E7)</f>
        <v>692.12681973301073</v>
      </c>
      <c r="F10" s="7"/>
      <c r="G10" t="s">
        <v>7</v>
      </c>
      <c r="H10">
        <f>ABS(_xlfn.NORM.S.INV(0.01/2))</f>
        <v>2.5758293035488999</v>
      </c>
      <c r="J10" s="29"/>
    </row>
    <row r="11" spans="1:10" x14ac:dyDescent="0.35">
      <c r="C11" s="5"/>
      <c r="D11" s="23" t="s">
        <v>5</v>
      </c>
      <c r="E11" s="2">
        <f>E9-E10</f>
        <v>14507.87318026699</v>
      </c>
      <c r="G11" t="s">
        <v>5</v>
      </c>
      <c r="H11" s="2">
        <f>E9-H10*E8/SQRT(E7)</f>
        <v>14507.87318026699</v>
      </c>
      <c r="J11" s="29" t="s">
        <v>6</v>
      </c>
    </row>
    <row r="12" spans="1:10" x14ac:dyDescent="0.35">
      <c r="D12" s="1" t="s">
        <v>6</v>
      </c>
      <c r="E12" s="2">
        <f>E9+E10</f>
        <v>15892.12681973301</v>
      </c>
      <c r="G12" t="s">
        <v>6</v>
      </c>
      <c r="H12" s="2">
        <f>E9+H10*E8/SQRT(E7)</f>
        <v>15892.12681973301</v>
      </c>
      <c r="J12" s="29"/>
    </row>
    <row r="13" spans="1:10" x14ac:dyDescent="0.35">
      <c r="D13" s="13" t="s">
        <v>4</v>
      </c>
      <c r="E13" t="str">
        <f>CONCATENATE("(",ROUND(E11,4),",",ROUND(E12,4),")")</f>
        <v>(14507.8732,15892.1268)</v>
      </c>
      <c r="G13" t="s">
        <v>4</v>
      </c>
      <c r="H13" t="str">
        <f>CONCATENATE("(",ROUND(H11,4),",",ROUND(H12,4),")")</f>
        <v>(14507.8732,15892.1268)</v>
      </c>
    </row>
  </sheetData>
  <mergeCells count="2">
    <mergeCell ref="J9:J10"/>
    <mergeCell ref="J11:J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8" sqref="H8"/>
    </sheetView>
  </sheetViews>
  <sheetFormatPr defaultRowHeight="14.5" x14ac:dyDescent="0.35"/>
  <cols>
    <col min="3" max="3" width="26.54296875" bestFit="1" customWidth="1"/>
    <col min="4" max="4" width="13.7265625" bestFit="1" customWidth="1"/>
    <col min="6" max="6" width="17.1796875" bestFit="1" customWidth="1"/>
    <col min="7" max="7" width="11.81640625" bestFit="1" customWidth="1"/>
    <col min="8" max="8" width="10.453125" customWidth="1"/>
    <col min="9" max="9" width="10.453125" bestFit="1" customWidth="1"/>
  </cols>
  <sheetData>
    <row r="1" spans="1:10" x14ac:dyDescent="0.35">
      <c r="A1" s="3" t="s">
        <v>24</v>
      </c>
      <c r="B1" s="3"/>
      <c r="C1" s="3"/>
      <c r="D1" s="3"/>
      <c r="E1" s="3"/>
      <c r="F1" s="3"/>
      <c r="G1" s="3"/>
      <c r="H1" s="3"/>
    </row>
    <row r="2" spans="1:10" x14ac:dyDescent="0.35">
      <c r="A2" s="3" t="s">
        <v>25</v>
      </c>
      <c r="B2" s="3"/>
      <c r="C2" s="3"/>
      <c r="D2" s="3"/>
      <c r="E2" s="3"/>
      <c r="F2" s="3"/>
      <c r="G2" s="3"/>
      <c r="H2" s="3"/>
    </row>
    <row r="6" spans="1:10" x14ac:dyDescent="0.35">
      <c r="C6" t="s">
        <v>10</v>
      </c>
      <c r="D6">
        <v>550</v>
      </c>
      <c r="I6" t="s">
        <v>26</v>
      </c>
      <c r="J6" t="s">
        <v>27</v>
      </c>
    </row>
    <row r="7" spans="1:10" x14ac:dyDescent="0.35">
      <c r="C7" t="s">
        <v>23</v>
      </c>
      <c r="D7">
        <f>7/100</f>
        <v>7.0000000000000007E-2</v>
      </c>
      <c r="I7" s="29" t="s">
        <v>5</v>
      </c>
    </row>
    <row r="8" spans="1:10" x14ac:dyDescent="0.35">
      <c r="C8" t="s">
        <v>22</v>
      </c>
      <c r="D8">
        <f>1-D7</f>
        <v>0.92999999999999994</v>
      </c>
      <c r="I8" s="29"/>
    </row>
    <row r="9" spans="1:10" x14ac:dyDescent="0.35">
      <c r="C9" t="s">
        <v>3</v>
      </c>
      <c r="D9">
        <f>(D7*D8)^0.5</f>
        <v>0.25514701644346149</v>
      </c>
      <c r="I9" s="29" t="s">
        <v>6</v>
      </c>
    </row>
    <row r="10" spans="1:10" x14ac:dyDescent="0.35">
      <c r="C10" t="s">
        <v>8</v>
      </c>
      <c r="D10">
        <f>_xlfn.CONFIDENCE.NORM(0.01,D9,D6)</f>
        <v>2.8023748653483203E-2</v>
      </c>
      <c r="F10" t="s">
        <v>7</v>
      </c>
      <c r="G10">
        <f>ABS(_xlfn.NORM.S.INV(0.01/2))</f>
        <v>2.5758293035488999</v>
      </c>
      <c r="I10" s="29"/>
    </row>
    <row r="11" spans="1:10" x14ac:dyDescent="0.35">
      <c r="C11" t="s">
        <v>5</v>
      </c>
      <c r="D11" s="2">
        <f>D7-D10</f>
        <v>4.1976251346516807E-2</v>
      </c>
      <c r="F11" t="s">
        <v>5</v>
      </c>
      <c r="G11" s="2">
        <f>D7-G10*D9/SQRT(D6)</f>
        <v>4.1976251346516807E-2</v>
      </c>
    </row>
    <row r="12" spans="1:10" x14ac:dyDescent="0.35">
      <c r="C12" t="s">
        <v>6</v>
      </c>
      <c r="D12" s="2">
        <f>D7+D10</f>
        <v>9.8023748653483206E-2</v>
      </c>
      <c r="F12" t="s">
        <v>6</v>
      </c>
      <c r="G12" s="2">
        <f>D7+G10*D9/SQRT(D6)</f>
        <v>9.8023748653483206E-2</v>
      </c>
    </row>
    <row r="13" spans="1:10" x14ac:dyDescent="0.35">
      <c r="C13" t="s">
        <v>4</v>
      </c>
      <c r="D13" t="str">
        <f>CONCATENATE("(",ROUND(D11,4),",",ROUND(D12,4),")")</f>
        <v>(0.042,0.098)</v>
      </c>
      <c r="F13" t="s">
        <v>4</v>
      </c>
      <c r="G13" t="str">
        <f>CONCATENATE("(",ROUND(G11,4),",",ROUND(G12,4),")")</f>
        <v>(0.042,0.098)</v>
      </c>
    </row>
  </sheetData>
  <mergeCells count="2">
    <mergeCell ref="I7:I8"/>
    <mergeCell ref="I9:I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19" sqref="F19"/>
    </sheetView>
  </sheetViews>
  <sheetFormatPr defaultRowHeight="14.5" x14ac:dyDescent="0.35"/>
  <cols>
    <col min="5" max="5" width="26.54296875" bestFit="1" customWidth="1"/>
    <col min="6" max="6" width="17.81640625" bestFit="1" customWidth="1"/>
    <col min="8" max="8" width="17.1796875" bestFit="1" customWidth="1"/>
    <col min="9" max="9" width="17.81640625" bestFit="1" customWidth="1"/>
    <col min="11" max="11" width="10.453125" bestFit="1" customWidth="1"/>
  </cols>
  <sheetData>
    <row r="1" spans="1:11" x14ac:dyDescent="0.35">
      <c r="A1" s="3" t="s">
        <v>28</v>
      </c>
      <c r="B1" s="3"/>
      <c r="C1" s="3"/>
      <c r="D1" s="3"/>
      <c r="E1" s="3"/>
      <c r="F1" s="3"/>
      <c r="G1" s="3"/>
      <c r="H1" s="3"/>
    </row>
    <row r="2" spans="1:11" x14ac:dyDescent="0.35">
      <c r="A2" s="3" t="s">
        <v>29</v>
      </c>
      <c r="B2" s="3"/>
      <c r="C2" s="3"/>
      <c r="D2" s="3"/>
      <c r="E2" s="3"/>
      <c r="F2" s="3"/>
      <c r="G2" s="3"/>
      <c r="H2" s="3"/>
    </row>
    <row r="5" spans="1:11" x14ac:dyDescent="0.35">
      <c r="B5">
        <v>64</v>
      </c>
    </row>
    <row r="6" spans="1:11" x14ac:dyDescent="0.35">
      <c r="B6">
        <v>96</v>
      </c>
    </row>
    <row r="7" spans="1:11" x14ac:dyDescent="0.35">
      <c r="B7">
        <v>122</v>
      </c>
      <c r="E7" s="6"/>
      <c r="F7" s="9"/>
    </row>
    <row r="8" spans="1:11" x14ac:dyDescent="0.35">
      <c r="B8">
        <v>53</v>
      </c>
      <c r="E8" s="11" t="s">
        <v>10</v>
      </c>
      <c r="F8" s="12">
        <f>COUNT(B5:B34)</f>
        <v>30</v>
      </c>
      <c r="K8" s="29" t="s">
        <v>5</v>
      </c>
    </row>
    <row r="9" spans="1:11" x14ac:dyDescent="0.35">
      <c r="B9">
        <v>166</v>
      </c>
      <c r="E9" s="6" t="s">
        <v>9</v>
      </c>
      <c r="F9" s="15">
        <f>AVERAGE(B4:B24)</f>
        <v>154.4</v>
      </c>
      <c r="K9" s="29"/>
    </row>
    <row r="10" spans="1:11" x14ac:dyDescent="0.35">
      <c r="B10">
        <v>153</v>
      </c>
      <c r="E10" s="1" t="s">
        <v>33</v>
      </c>
      <c r="F10" s="5">
        <f>_xlfn.VAR.S(B5:B34)^0.5</f>
        <v>94.52366364305685</v>
      </c>
      <c r="H10" t="s">
        <v>34</v>
      </c>
      <c r="I10">
        <f>ABS(_xlfn.T.INV(0.05/2,F8-1))</f>
        <v>2.0452296421327048</v>
      </c>
      <c r="K10" s="29" t="s">
        <v>6</v>
      </c>
    </row>
    <row r="11" spans="1:11" x14ac:dyDescent="0.35">
      <c r="B11">
        <v>129</v>
      </c>
      <c r="E11" s="1" t="s">
        <v>8</v>
      </c>
      <c r="F11" s="2">
        <f>CONFIDENCE(0.05,F10,F8)</f>
        <v>33.824237086569525</v>
      </c>
      <c r="H11" t="s">
        <v>5</v>
      </c>
      <c r="I11" s="2">
        <f>F9-I10*F10/SQRT(F8)</f>
        <v>119.10428392682405</v>
      </c>
      <c r="K11" s="29"/>
    </row>
    <row r="12" spans="1:11" x14ac:dyDescent="0.35">
      <c r="B12">
        <v>124</v>
      </c>
      <c r="E12" s="1" t="s">
        <v>5</v>
      </c>
      <c r="F12" s="28">
        <f>F9-F11</f>
        <v>120.57576291343048</v>
      </c>
      <c r="H12" t="s">
        <v>6</v>
      </c>
      <c r="I12" s="2">
        <f>F9+I10*F10/SQRT(F8)</f>
        <v>189.69571607317596</v>
      </c>
    </row>
    <row r="13" spans="1:11" x14ac:dyDescent="0.35">
      <c r="B13">
        <v>42</v>
      </c>
      <c r="E13" s="13" t="s">
        <v>6</v>
      </c>
      <c r="F13" s="28">
        <f>F9+F11</f>
        <v>188.22423708656953</v>
      </c>
      <c r="H13" t="s">
        <v>4</v>
      </c>
      <c r="I13" t="str">
        <f>CONCATENATE("(",ROUND(I11,4),",",ROUND(I12,4),")")</f>
        <v>(119.1043,189.6957)</v>
      </c>
    </row>
    <row r="14" spans="1:11" x14ac:dyDescent="0.35">
      <c r="B14">
        <v>22</v>
      </c>
      <c r="E14" s="4" t="s">
        <v>4</v>
      </c>
      <c r="F14" t="str">
        <f>CONCATENATE("(",ROUND(F12,4),",",ROUND(F13,4),")")</f>
        <v>(120.5758,188.2242)</v>
      </c>
    </row>
    <row r="15" spans="1:11" x14ac:dyDescent="0.35">
      <c r="B15">
        <v>236</v>
      </c>
    </row>
    <row r="16" spans="1:11" x14ac:dyDescent="0.35">
      <c r="B16">
        <v>232</v>
      </c>
    </row>
    <row r="17" spans="2:2" x14ac:dyDescent="0.35">
      <c r="B17">
        <v>201</v>
      </c>
    </row>
    <row r="18" spans="2:2" x14ac:dyDescent="0.35">
      <c r="B18">
        <v>191</v>
      </c>
    </row>
    <row r="19" spans="2:2" x14ac:dyDescent="0.35">
      <c r="B19">
        <v>200</v>
      </c>
    </row>
    <row r="20" spans="2:2" x14ac:dyDescent="0.35">
      <c r="B20">
        <v>189</v>
      </c>
    </row>
    <row r="21" spans="2:2" x14ac:dyDescent="0.35">
      <c r="B21">
        <v>211</v>
      </c>
    </row>
    <row r="22" spans="2:2" x14ac:dyDescent="0.35">
      <c r="B22">
        <v>181</v>
      </c>
    </row>
    <row r="23" spans="2:2" x14ac:dyDescent="0.35">
      <c r="B23">
        <v>238</v>
      </c>
    </row>
    <row r="24" spans="2:2" x14ac:dyDescent="0.35">
      <c r="B24">
        <v>238</v>
      </c>
    </row>
    <row r="25" spans="2:2" x14ac:dyDescent="0.35">
      <c r="B25">
        <v>99</v>
      </c>
    </row>
    <row r="26" spans="2:2" x14ac:dyDescent="0.35">
      <c r="B26">
        <v>47</v>
      </c>
    </row>
    <row r="27" spans="2:2" x14ac:dyDescent="0.35">
      <c r="B27">
        <v>417</v>
      </c>
    </row>
    <row r="28" spans="2:2" x14ac:dyDescent="0.35">
      <c r="B28">
        <v>46</v>
      </c>
    </row>
    <row r="29" spans="2:2" x14ac:dyDescent="0.35">
      <c r="B29">
        <v>101</v>
      </c>
    </row>
    <row r="30" spans="2:2" x14ac:dyDescent="0.35">
      <c r="B30">
        <v>373</v>
      </c>
    </row>
    <row r="31" spans="2:2" x14ac:dyDescent="0.35">
      <c r="B31">
        <v>43</v>
      </c>
    </row>
    <row r="32" spans="2:2" x14ac:dyDescent="0.35">
      <c r="B32">
        <v>120</v>
      </c>
    </row>
    <row r="33" spans="2:2" x14ac:dyDescent="0.35">
      <c r="B33">
        <v>211</v>
      </c>
    </row>
    <row r="34" spans="2:2" x14ac:dyDescent="0.35">
      <c r="B34">
        <v>224</v>
      </c>
    </row>
  </sheetData>
  <mergeCells count="2">
    <mergeCell ref="K8:K9"/>
    <mergeCell ref="K10:K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G21" sqref="G21"/>
    </sheetView>
  </sheetViews>
  <sheetFormatPr defaultRowHeight="14.5" x14ac:dyDescent="0.35"/>
  <cols>
    <col min="6" max="6" width="23.54296875" bestFit="1" customWidth="1"/>
    <col min="7" max="7" width="11.81640625" bestFit="1" customWidth="1"/>
    <col min="9" max="9" width="21" customWidth="1"/>
    <col min="10" max="10" width="11.81640625" bestFit="1" customWidth="1"/>
    <col min="12" max="12" width="10.453125" bestFit="1" customWidth="1"/>
  </cols>
  <sheetData>
    <row r="1" spans="1:12" x14ac:dyDescent="0.35">
      <c r="A1" s="3" t="s">
        <v>39</v>
      </c>
      <c r="B1" s="3"/>
      <c r="C1" s="3"/>
      <c r="D1" s="3"/>
      <c r="E1" s="3"/>
      <c r="F1" s="3"/>
      <c r="G1" s="3"/>
      <c r="H1" s="3"/>
      <c r="I1" s="3"/>
    </row>
    <row r="2" spans="1:12" x14ac:dyDescent="0.35">
      <c r="A2" s="3" t="s">
        <v>40</v>
      </c>
      <c r="B2" s="3"/>
      <c r="C2" s="3"/>
      <c r="D2" s="3"/>
      <c r="E2" s="3"/>
      <c r="F2" s="3"/>
      <c r="G2" s="3"/>
      <c r="H2" s="3"/>
      <c r="I2" s="3"/>
    </row>
    <row r="3" spans="1:12" x14ac:dyDescent="0.35">
      <c r="A3" s="3" t="s">
        <v>41</v>
      </c>
      <c r="B3" s="3"/>
      <c r="C3" s="3"/>
      <c r="D3" s="3"/>
      <c r="E3" s="3"/>
      <c r="F3" s="3"/>
      <c r="G3" s="3"/>
      <c r="H3" s="3"/>
      <c r="I3" s="3"/>
    </row>
    <row r="6" spans="1:12" x14ac:dyDescent="0.35">
      <c r="B6" t="s">
        <v>42</v>
      </c>
    </row>
    <row r="7" spans="1:12" x14ac:dyDescent="0.35">
      <c r="B7">
        <v>10</v>
      </c>
    </row>
    <row r="8" spans="1:12" x14ac:dyDescent="0.35">
      <c r="B8">
        <v>-16</v>
      </c>
      <c r="F8" t="s">
        <v>10</v>
      </c>
      <c r="G8">
        <f>COUNT(B7:B56)</f>
        <v>50</v>
      </c>
    </row>
    <row r="9" spans="1:12" x14ac:dyDescent="0.35">
      <c r="B9">
        <v>11</v>
      </c>
      <c r="F9" t="s">
        <v>9</v>
      </c>
      <c r="G9">
        <f>AVERAGE(B7:B56)</f>
        <v>13.5</v>
      </c>
    </row>
    <row r="10" spans="1:12" x14ac:dyDescent="0.35">
      <c r="B10">
        <v>17</v>
      </c>
      <c r="F10" t="s">
        <v>33</v>
      </c>
      <c r="G10">
        <f>_xlfn.VAR.S(B7:B56)^0.5</f>
        <v>18.863905713703886</v>
      </c>
      <c r="L10" s="29" t="s">
        <v>5</v>
      </c>
    </row>
    <row r="11" spans="1:12" x14ac:dyDescent="0.35">
      <c r="B11">
        <v>14</v>
      </c>
      <c r="F11" t="s">
        <v>8</v>
      </c>
      <c r="G11">
        <f>_xlfn.CONFIDENCE.T(0.01,G10,G8)</f>
        <v>7.1494663455225824</v>
      </c>
      <c r="I11" t="s">
        <v>34</v>
      </c>
      <c r="J11">
        <f>ABS(_xlfn.T.INV(0.01/2,G8-1))</f>
        <v>2.6799519736315514</v>
      </c>
      <c r="L11" s="29"/>
    </row>
    <row r="12" spans="1:12" x14ac:dyDescent="0.35">
      <c r="B12">
        <v>-5</v>
      </c>
      <c r="F12" t="s">
        <v>5</v>
      </c>
      <c r="G12">
        <f>G9-G11</f>
        <v>6.3505336544774176</v>
      </c>
      <c r="I12" t="s">
        <v>5</v>
      </c>
      <c r="J12">
        <f>G9-J11*G10/SQRT(G8)</f>
        <v>6.3505336544774167</v>
      </c>
      <c r="L12" s="29" t="s">
        <v>6</v>
      </c>
    </row>
    <row r="13" spans="1:12" x14ac:dyDescent="0.35">
      <c r="B13">
        <v>3</v>
      </c>
      <c r="F13" t="s">
        <v>6</v>
      </c>
      <c r="G13">
        <f>G9+G11</f>
        <v>20.649466345522583</v>
      </c>
      <c r="I13" t="s">
        <v>6</v>
      </c>
      <c r="J13">
        <f>G9+J11*G10/SQRT(G8)</f>
        <v>20.649466345522583</v>
      </c>
      <c r="L13" s="29"/>
    </row>
    <row r="14" spans="1:12" x14ac:dyDescent="0.35">
      <c r="B14">
        <v>0</v>
      </c>
      <c r="F14" t="s">
        <v>4</v>
      </c>
      <c r="G14" t="str">
        <f>CONCATENATE("(",ROUND(G12,2),",",ROUND(G13,2),")")</f>
        <v>(6.35,20.65)</v>
      </c>
      <c r="I14" t="s">
        <v>4</v>
      </c>
      <c r="J14" t="str">
        <f>CONCATENATE("(",ROUND(J12,2),",",ROUND(J13,2),")")</f>
        <v>(6.35,20.65)</v>
      </c>
    </row>
    <row r="15" spans="1:12" x14ac:dyDescent="0.35">
      <c r="B15">
        <v>2</v>
      </c>
    </row>
    <row r="16" spans="1:12" x14ac:dyDescent="0.35">
      <c r="B16">
        <v>3</v>
      </c>
    </row>
    <row r="17" spans="2:12" x14ac:dyDescent="0.35">
      <c r="B17">
        <v>42</v>
      </c>
    </row>
    <row r="18" spans="2:12" x14ac:dyDescent="0.35">
      <c r="B18">
        <v>23</v>
      </c>
      <c r="F18" t="s">
        <v>10</v>
      </c>
      <c r="G18">
        <f>COUNT(B7:B56)</f>
        <v>50</v>
      </c>
    </row>
    <row r="19" spans="2:12" x14ac:dyDescent="0.35">
      <c r="B19">
        <v>30</v>
      </c>
      <c r="G19">
        <f>_xlfn.VAR.S(B7:B56)</f>
        <v>355.84693877551018</v>
      </c>
      <c r="L19" s="29" t="s">
        <v>5</v>
      </c>
    </row>
    <row r="20" spans="2:12" x14ac:dyDescent="0.35">
      <c r="B20">
        <v>-3</v>
      </c>
      <c r="F20" t="s">
        <v>5</v>
      </c>
      <c r="G20">
        <f>((G18-1)*G19/(_xlfn.CHISQ.INV.RT(0.01/2,G18-1)))^0.5</f>
        <v>14.929354359736841</v>
      </c>
      <c r="L20" s="29"/>
    </row>
    <row r="21" spans="2:12" x14ac:dyDescent="0.35">
      <c r="B21">
        <v>45</v>
      </c>
      <c r="F21" t="s">
        <v>6</v>
      </c>
      <c r="G21">
        <f>((G18-1)*G19/_xlfn.CHISQ.INV.RT(1-0.05/2,G18-1))^0.5</f>
        <v>23.506942211661343</v>
      </c>
      <c r="L21" t="s">
        <v>6</v>
      </c>
    </row>
    <row r="22" spans="2:12" x14ac:dyDescent="0.35">
      <c r="B22">
        <v>24</v>
      </c>
      <c r="F22" t="s">
        <v>4</v>
      </c>
      <c r="G22" t="str">
        <f>CONCATENATE("(",ROUND(G20,2),",",ROUND(G21,2),")")</f>
        <v>(14.93,23.51)</v>
      </c>
    </row>
    <row r="23" spans="2:12" x14ac:dyDescent="0.35">
      <c r="B23">
        <v>30</v>
      </c>
    </row>
    <row r="24" spans="2:12" x14ac:dyDescent="0.35">
      <c r="B24">
        <v>43</v>
      </c>
    </row>
    <row r="25" spans="2:12" x14ac:dyDescent="0.35">
      <c r="B25">
        <v>44</v>
      </c>
    </row>
    <row r="26" spans="2:12" x14ac:dyDescent="0.35">
      <c r="B26">
        <v>-11</v>
      </c>
    </row>
    <row r="27" spans="2:12" x14ac:dyDescent="0.35">
      <c r="B27">
        <v>6</v>
      </c>
    </row>
    <row r="28" spans="2:12" x14ac:dyDescent="0.35">
      <c r="B28">
        <v>7</v>
      </c>
    </row>
    <row r="29" spans="2:12" x14ac:dyDescent="0.35">
      <c r="B29">
        <v>7</v>
      </c>
    </row>
    <row r="30" spans="2:12" x14ac:dyDescent="0.35">
      <c r="B30">
        <v>-6</v>
      </c>
    </row>
    <row r="31" spans="2:12" x14ac:dyDescent="0.35">
      <c r="B31">
        <v>7</v>
      </c>
    </row>
    <row r="32" spans="2:12" x14ac:dyDescent="0.35">
      <c r="B32">
        <v>9</v>
      </c>
    </row>
    <row r="33" spans="2:2" x14ac:dyDescent="0.35">
      <c r="B33">
        <v>-3</v>
      </c>
    </row>
    <row r="34" spans="2:2" x14ac:dyDescent="0.35">
      <c r="B34">
        <v>6</v>
      </c>
    </row>
    <row r="35" spans="2:2" x14ac:dyDescent="0.35">
      <c r="B35">
        <v>5</v>
      </c>
    </row>
    <row r="36" spans="2:2" x14ac:dyDescent="0.35">
      <c r="B36">
        <v>7</v>
      </c>
    </row>
    <row r="37" spans="2:2" x14ac:dyDescent="0.35">
      <c r="B37">
        <v>18</v>
      </c>
    </row>
    <row r="38" spans="2:2" x14ac:dyDescent="0.35">
      <c r="B38">
        <v>-9</v>
      </c>
    </row>
    <row r="39" spans="2:2" x14ac:dyDescent="0.35">
      <c r="B39">
        <v>20</v>
      </c>
    </row>
    <row r="40" spans="2:2" x14ac:dyDescent="0.35">
      <c r="B40">
        <v>-9</v>
      </c>
    </row>
    <row r="41" spans="2:2" x14ac:dyDescent="0.35">
      <c r="B41">
        <v>19</v>
      </c>
    </row>
    <row r="42" spans="2:2" x14ac:dyDescent="0.35">
      <c r="B42">
        <v>8</v>
      </c>
    </row>
    <row r="43" spans="2:2" x14ac:dyDescent="0.35">
      <c r="B43">
        <v>16</v>
      </c>
    </row>
    <row r="44" spans="2:2" x14ac:dyDescent="0.35">
      <c r="B44">
        <v>22</v>
      </c>
    </row>
    <row r="45" spans="2:2" x14ac:dyDescent="0.35">
      <c r="B45">
        <v>3</v>
      </c>
    </row>
    <row r="46" spans="2:2" x14ac:dyDescent="0.35">
      <c r="B46">
        <v>23</v>
      </c>
    </row>
    <row r="47" spans="2:2" x14ac:dyDescent="0.35">
      <c r="B47">
        <v>-18</v>
      </c>
    </row>
    <row r="48" spans="2:2" x14ac:dyDescent="0.35">
      <c r="B48">
        <v>59</v>
      </c>
    </row>
    <row r="49" spans="2:2" x14ac:dyDescent="0.35">
      <c r="B49">
        <v>42</v>
      </c>
    </row>
    <row r="50" spans="2:2" x14ac:dyDescent="0.35">
      <c r="B50">
        <v>-9</v>
      </c>
    </row>
    <row r="51" spans="2:2" x14ac:dyDescent="0.35">
      <c r="B51">
        <v>-9</v>
      </c>
    </row>
    <row r="52" spans="2:2" x14ac:dyDescent="0.35">
      <c r="B52">
        <v>42</v>
      </c>
    </row>
    <row r="53" spans="2:2" x14ac:dyDescent="0.35">
      <c r="B53">
        <v>51</v>
      </c>
    </row>
    <row r="54" spans="2:2" x14ac:dyDescent="0.35">
      <c r="B54">
        <v>-5</v>
      </c>
    </row>
    <row r="55" spans="2:2" x14ac:dyDescent="0.35">
      <c r="B55">
        <v>29</v>
      </c>
    </row>
    <row r="56" spans="2:2" x14ac:dyDescent="0.35">
      <c r="B56">
        <v>31</v>
      </c>
    </row>
  </sheetData>
  <mergeCells count="3">
    <mergeCell ref="L10:L11"/>
    <mergeCell ref="L12:L13"/>
    <mergeCell ref="L19:L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Question1</vt:lpstr>
      <vt:lpstr>Question2</vt:lpstr>
      <vt:lpstr>Question3</vt:lpstr>
      <vt:lpstr>Question4</vt:lpstr>
      <vt:lpstr>Question5</vt:lpstr>
      <vt:lpstr>Question6</vt:lpstr>
      <vt:lpstr>Question7</vt:lpstr>
      <vt:lpstr>Question8</vt:lpstr>
      <vt:lpstr>Question9</vt:lpstr>
      <vt:lpstr>Question10</vt:lpstr>
      <vt:lpstr>Question11</vt:lpstr>
      <vt:lpstr>Question12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2024-05-17T13:18:43Z</dcterms:modified>
</cp:coreProperties>
</file>