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Question1" sheetId="1" r:id="rId1"/>
    <sheet name="Question2" sheetId="2" r:id="rId2"/>
    <sheet name="Question3" sheetId="3" r:id="rId3"/>
    <sheet name="Question4" sheetId="4" r:id="rId4"/>
    <sheet name="Question5" sheetId="5" r:id="rId5"/>
    <sheet name="Question6" sheetId="6" r:id="rId6"/>
  </sheets>
  <calcPr calcId="152511"/>
</workbook>
</file>

<file path=xl/calcChain.xml><?xml version="1.0" encoding="utf-8"?>
<calcChain xmlns="http://schemas.openxmlformats.org/spreadsheetml/2006/main">
  <c r="R20" i="4" l="1"/>
  <c r="R23" i="2"/>
  <c r="Q23" i="2"/>
  <c r="P23" i="2"/>
  <c r="Q20" i="4"/>
  <c r="P20" i="4"/>
  <c r="O21" i="4"/>
  <c r="O20" i="4"/>
  <c r="N21" i="4"/>
  <c r="N20" i="4"/>
  <c r="N22" i="4" s="1"/>
  <c r="M22" i="4"/>
  <c r="M21" i="4"/>
  <c r="M20" i="4"/>
  <c r="P15" i="4"/>
  <c r="P14" i="4"/>
  <c r="P13" i="4"/>
  <c r="O14" i="4"/>
  <c r="O15" i="4"/>
  <c r="O13" i="4"/>
  <c r="N14" i="4"/>
  <c r="N15" i="4"/>
  <c r="N13" i="4"/>
  <c r="M14" i="4"/>
  <c r="M15" i="4"/>
  <c r="M13" i="4"/>
  <c r="J36" i="4"/>
  <c r="J34" i="4"/>
  <c r="J33" i="4"/>
  <c r="J32" i="4"/>
  <c r="J31" i="4"/>
  <c r="J30" i="4"/>
  <c r="J27" i="4"/>
  <c r="J26" i="4"/>
  <c r="J25" i="4"/>
  <c r="J24" i="4"/>
  <c r="J23" i="4"/>
  <c r="J22" i="4"/>
  <c r="J17" i="4"/>
  <c r="J16" i="4"/>
  <c r="J15" i="4"/>
  <c r="J14" i="4"/>
  <c r="J13" i="4"/>
  <c r="J12" i="4"/>
  <c r="J11" i="4"/>
  <c r="J28" i="4" s="1"/>
  <c r="J10" i="4"/>
  <c r="N24" i="2"/>
  <c r="N23" i="2"/>
  <c r="M25" i="2"/>
  <c r="M24" i="2"/>
  <c r="M23" i="2"/>
  <c r="P18" i="2"/>
  <c r="P17" i="2"/>
  <c r="P16" i="2"/>
  <c r="O17" i="2"/>
  <c r="O18" i="2"/>
  <c r="O16" i="2"/>
  <c r="N17" i="2"/>
  <c r="N18" i="2"/>
  <c r="N16" i="2"/>
  <c r="M17" i="2"/>
  <c r="M18" i="2"/>
  <c r="M16" i="2"/>
  <c r="O24" i="2"/>
  <c r="O23" i="2"/>
  <c r="N25" i="2"/>
  <c r="J29" i="4" l="1"/>
  <c r="J19" i="4"/>
  <c r="J20" i="4"/>
  <c r="J18" i="4"/>
  <c r="E18" i="4" s="1"/>
  <c r="E24" i="4"/>
  <c r="F8" i="4"/>
  <c r="F12" i="4"/>
  <c r="F24" i="4"/>
  <c r="F9" i="4"/>
  <c r="F21" i="4"/>
  <c r="F25" i="4"/>
  <c r="F14" i="4"/>
  <c r="F18" i="4"/>
  <c r="F15" i="4"/>
  <c r="G8" i="4"/>
  <c r="G13" i="4"/>
  <c r="G14" i="4"/>
  <c r="F11" i="4"/>
  <c r="G19" i="4"/>
  <c r="J21" i="4"/>
  <c r="J34" i="2"/>
  <c r="J33" i="2"/>
  <c r="J32" i="2"/>
  <c r="J29" i="2"/>
  <c r="J28" i="2"/>
  <c r="J27" i="2"/>
  <c r="J26" i="2"/>
  <c r="J22" i="2"/>
  <c r="J21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7" i="2"/>
  <c r="J17" i="2"/>
  <c r="J20" i="2" s="1"/>
  <c r="J16" i="2"/>
  <c r="J19" i="2" s="1"/>
  <c r="J15" i="2"/>
  <c r="J12" i="2"/>
  <c r="J21" i="1"/>
  <c r="G12" i="1" s="1"/>
  <c r="J20" i="1"/>
  <c r="J19" i="1"/>
  <c r="O14" i="1" s="1"/>
  <c r="J14" i="2"/>
  <c r="J13" i="2"/>
  <c r="J11" i="2"/>
  <c r="N16" i="1"/>
  <c r="J18" i="1"/>
  <c r="N15" i="1"/>
  <c r="J17" i="1"/>
  <c r="N14" i="1"/>
  <c r="J16" i="1"/>
  <c r="N22" i="1"/>
  <c r="N21" i="1"/>
  <c r="N23" i="1" s="1"/>
  <c r="O15" i="1"/>
  <c r="O16" i="1"/>
  <c r="M15" i="1"/>
  <c r="M16" i="1"/>
  <c r="M14" i="1"/>
  <c r="J34" i="1"/>
  <c r="R21" i="1" s="1"/>
  <c r="J30" i="1"/>
  <c r="J29" i="1"/>
  <c r="J26" i="1"/>
  <c r="M21" i="1" s="1"/>
  <c r="G10" i="1"/>
  <c r="G11" i="1"/>
  <c r="G13" i="1"/>
  <c r="G14" i="1"/>
  <c r="G15" i="1"/>
  <c r="G17" i="1"/>
  <c r="G18" i="1"/>
  <c r="G19" i="1"/>
  <c r="G21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9" i="1"/>
  <c r="E13" i="1"/>
  <c r="E14" i="1"/>
  <c r="E17" i="1"/>
  <c r="E18" i="1"/>
  <c r="E21" i="1"/>
  <c r="E22" i="1"/>
  <c r="E25" i="1"/>
  <c r="E26" i="1"/>
  <c r="E29" i="1"/>
  <c r="E30" i="1"/>
  <c r="E33" i="1"/>
  <c r="E34" i="1"/>
  <c r="E37" i="1"/>
  <c r="E38" i="1"/>
  <c r="J22" i="1"/>
  <c r="E23" i="4" l="1"/>
  <c r="E46" i="4"/>
  <c r="E21" i="4"/>
  <c r="G23" i="4"/>
  <c r="G15" i="4"/>
  <c r="G10" i="4"/>
  <c r="G24" i="4"/>
  <c r="F36" i="4"/>
  <c r="F27" i="4"/>
  <c r="F28" i="4"/>
  <c r="F29" i="4"/>
  <c r="F30" i="4"/>
  <c r="F31" i="4"/>
  <c r="F32" i="4"/>
  <c r="F33" i="4"/>
  <c r="F34" i="4"/>
  <c r="F35" i="4"/>
  <c r="G11" i="4"/>
  <c r="G7" i="4"/>
  <c r="G26" i="4"/>
  <c r="G21" i="4"/>
  <c r="G20" i="4"/>
  <c r="F26" i="4"/>
  <c r="F10" i="4"/>
  <c r="F17" i="4"/>
  <c r="F20" i="4"/>
  <c r="F19" i="4"/>
  <c r="F23" i="4"/>
  <c r="G18" i="4"/>
  <c r="G17" i="4"/>
  <c r="G16" i="4"/>
  <c r="F22" i="4"/>
  <c r="F7" i="4"/>
  <c r="F13" i="4"/>
  <c r="F16" i="4"/>
  <c r="E22" i="4"/>
  <c r="E27" i="4"/>
  <c r="E28" i="4"/>
  <c r="E29" i="4"/>
  <c r="E30" i="4"/>
  <c r="E31" i="4"/>
  <c r="E32" i="4"/>
  <c r="E33" i="4"/>
  <c r="E34" i="4"/>
  <c r="E35" i="4"/>
  <c r="E36" i="4"/>
  <c r="E37" i="4"/>
  <c r="E44" i="4"/>
  <c r="E8" i="4"/>
  <c r="E42" i="4"/>
  <c r="G22" i="4"/>
  <c r="G25" i="4"/>
  <c r="G9" i="4"/>
  <c r="G12" i="4"/>
  <c r="E13" i="4"/>
  <c r="E43" i="4"/>
  <c r="E26" i="4"/>
  <c r="E41" i="4"/>
  <c r="E40" i="4"/>
  <c r="E16" i="4"/>
  <c r="E39" i="4"/>
  <c r="E19" i="4"/>
  <c r="E14" i="4"/>
  <c r="E17" i="4"/>
  <c r="E25" i="4"/>
  <c r="E12" i="4"/>
  <c r="E11" i="4"/>
  <c r="E10" i="4"/>
  <c r="E45" i="4"/>
  <c r="E9" i="4"/>
  <c r="E20" i="4"/>
  <c r="E7" i="4"/>
  <c r="E15" i="4"/>
  <c r="E38" i="4"/>
  <c r="J10" i="2"/>
  <c r="J18" i="2"/>
  <c r="G28" i="1"/>
  <c r="G24" i="1"/>
  <c r="G20" i="1"/>
  <c r="G16" i="1"/>
  <c r="J25" i="1" s="1"/>
  <c r="P16" i="1" s="1"/>
  <c r="J24" i="1"/>
  <c r="P15" i="1" s="1"/>
  <c r="E36" i="1"/>
  <c r="E32" i="1"/>
  <c r="E28" i="1"/>
  <c r="E24" i="1"/>
  <c r="E20" i="1"/>
  <c r="E16" i="1"/>
  <c r="E12" i="1"/>
  <c r="E9" i="1"/>
  <c r="E35" i="1"/>
  <c r="E31" i="1"/>
  <c r="E27" i="1"/>
  <c r="E23" i="1"/>
  <c r="E19" i="1"/>
  <c r="E15" i="1"/>
  <c r="E11" i="1"/>
  <c r="E10" i="1"/>
  <c r="J31" i="1"/>
  <c r="J24" i="2" l="1"/>
  <c r="J23" i="2"/>
  <c r="J25" i="2"/>
  <c r="J30" i="2" s="1"/>
  <c r="J23" i="1"/>
  <c r="O21" i="1"/>
  <c r="P14" i="1" l="1"/>
  <c r="J27" i="1"/>
  <c r="J37" i="4" l="1"/>
  <c r="J31" i="2"/>
  <c r="J28" i="1"/>
  <c r="M23" i="1" s="1"/>
  <c r="M22" i="1"/>
  <c r="J32" i="1"/>
  <c r="J37" i="2" l="1"/>
  <c r="J36" i="2"/>
  <c r="O22" i="1"/>
  <c r="J33" i="1"/>
  <c r="J35" i="1" l="1"/>
  <c r="J38" i="1"/>
  <c r="P21" i="1"/>
  <c r="J37" i="1" l="1"/>
  <c r="Q21" i="1"/>
</calcChain>
</file>

<file path=xl/sharedStrings.xml><?xml version="1.0" encoding="utf-8"?>
<sst xmlns="http://schemas.openxmlformats.org/spreadsheetml/2006/main" count="189" uniqueCount="86">
  <si>
    <t>Ms. Rachael Khanna, the brand manager of ENZO detergent powder at the 'one stop' retail, was interested in understanding</t>
  </si>
  <si>
    <t>whether price discounts have any impact on the sales quantity of ENZO. Towards that end, discounts of 0%(no discount),10%</t>
  </si>
  <si>
    <t>and 20% were given on randomly selected days. The quantity (in kilograms) of ENZO sold in a day under different discounts</t>
  </si>
  <si>
    <t>levels  shown in table.Conduct a one-way ANOVA to check whether discount had any siginificant impact on the average sales</t>
  </si>
  <si>
    <r>
      <t xml:space="preserve">quantity at </t>
    </r>
    <r>
      <rPr>
        <sz val="11"/>
        <color theme="0"/>
        <rFont val="Calibri"/>
        <family val="2"/>
      </rPr>
      <t>α=0.05.</t>
    </r>
  </si>
  <si>
    <t>Sales</t>
  </si>
  <si>
    <t>Discount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</si>
  <si>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</si>
  <si>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</si>
  <si>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</si>
  <si>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</si>
  <si>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</si>
  <si>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</si>
  <si>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</si>
  <si>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</si>
  <si>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</si>
  <si>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</si>
  <si>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</si>
  <si>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</si>
  <si>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</si>
  <si>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Between Groups</t>
  </si>
  <si>
    <t>Within Groups</t>
  </si>
  <si>
    <t>Total</t>
  </si>
  <si>
    <t>n1</t>
  </si>
  <si>
    <t>n2</t>
  </si>
  <si>
    <t>n3</t>
  </si>
  <si>
    <t>mean2(10%)</t>
  </si>
  <si>
    <t>mean3(20%)</t>
  </si>
  <si>
    <t>overallMean</t>
  </si>
  <si>
    <t>Anova:Single Factor</t>
  </si>
  <si>
    <t>F-crit</t>
  </si>
  <si>
    <t>k(Groups)</t>
  </si>
  <si>
    <t>0%(X1)</t>
  </si>
  <si>
    <t>10%(X2)</t>
  </si>
  <si>
    <t>20%(X3)</t>
  </si>
  <si>
    <t>(X1-32)^2</t>
  </si>
  <si>
    <t>(X2-38.77)^2</t>
  </si>
  <si>
    <t>(X3-46.4)^2</t>
  </si>
  <si>
    <t>SSB</t>
  </si>
  <si>
    <t>SSW</t>
  </si>
  <si>
    <t>mean1(0%)</t>
  </si>
  <si>
    <t>p_value</t>
  </si>
  <si>
    <t>MSB</t>
  </si>
  <si>
    <t>SST</t>
  </si>
  <si>
    <t>dof1</t>
  </si>
  <si>
    <t>dof2</t>
  </si>
  <si>
    <t>n</t>
  </si>
  <si>
    <t>MSW</t>
  </si>
  <si>
    <t>alpha</t>
  </si>
  <si>
    <t>Fcalculated</t>
  </si>
  <si>
    <t>Ftabulated</t>
  </si>
  <si>
    <t>Result1</t>
  </si>
  <si>
    <t>Result2</t>
  </si>
  <si>
    <t>sum1</t>
  </si>
  <si>
    <t>sum2</t>
  </si>
  <si>
    <t>sum3</t>
  </si>
  <si>
    <t xml:space="preserve">Share Raja Khan is a top stockbroker and believes the average annual stock return depends on the industrial sector.To validate his belief,SRK </t>
  </si>
  <si>
    <t>collected annual return of stocks from three different industrial sector -consumer goods,services and industrial goods.The annual return of shares</t>
  </si>
  <si>
    <t>in 2015-2016 for different sectors given in table.</t>
  </si>
  <si>
    <t>Return of Stock</t>
  </si>
  <si>
    <t>Consumer Good</t>
  </si>
  <si>
    <t>Consumer Good(X1)</t>
  </si>
  <si>
    <t>Services(X2)</t>
  </si>
  <si>
    <t>Industrial Good(X3)</t>
  </si>
  <si>
    <t>(X1-0.08)^2</t>
  </si>
  <si>
    <t>(X2-0.08)^2</t>
  </si>
  <si>
    <t>(X3-0.06048)^2</t>
  </si>
  <si>
    <t>Null Hypothesis</t>
  </si>
  <si>
    <t>µ1 = µ2 = µ3</t>
  </si>
  <si>
    <t>Alternative Hypothesis</t>
  </si>
  <si>
    <r>
      <t xml:space="preserve">Not all </t>
    </r>
    <r>
      <rPr>
        <sz val="11"/>
        <color theme="1"/>
        <rFont val="Calibri"/>
        <family val="2"/>
      </rPr>
      <t>µ are equal.</t>
    </r>
  </si>
  <si>
    <t xml:space="preserve">Ms Sophia Smith,Senior Manager of Career Development Services (CDS) at the Institute of Science and Business (ISB),believes that the salary of graduating MBA  </t>
  </si>
  <si>
    <t>students depends on their degree of specialization.To test her belief she collected discipline-wise graduating annual salary (in millions of rupees) from the 2020</t>
  </si>
  <si>
    <t>Discipline</t>
  </si>
  <si>
    <t>Services</t>
  </si>
  <si>
    <t>Industrial Good</t>
  </si>
  <si>
    <t>Engineering(X1)</t>
  </si>
  <si>
    <t>Science(X2)</t>
  </si>
  <si>
    <t>Commerce(X3)</t>
  </si>
  <si>
    <t>(X1-2.20)^2</t>
  </si>
  <si>
    <t>(X2-1.93)^2</t>
  </si>
  <si>
    <t>(X3-1.87)^2</t>
  </si>
  <si>
    <t>Engineering</t>
  </si>
  <si>
    <t>Science</t>
  </si>
  <si>
    <t>Commerce</t>
  </si>
  <si>
    <r>
      <t xml:space="preserve"> graduating students and the data shown in table.Conduct a one-way ANOVA at </t>
    </r>
    <r>
      <rPr>
        <sz val="11"/>
        <color theme="0"/>
        <rFont val="Calibri"/>
        <family val="2"/>
      </rPr>
      <t>α=0.05 to check whether the annual salary depends on degreee discipline.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</si>
</sst>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2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9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2" fillId="3" borderId="0" xfId="0" applyFont="1" applyFill="1"/>
    <xf numFmtId="0" fontId="0" fillId="0" borderId="1" xfId="1" applyNumberFormat="1" applyFont="1" applyBorder="1"/>
    <xf numFmtId="0" fontId="3" fillId="0" borderId="0" xfId="0" applyFont="1"/>
    <xf numFmtId="166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L10" sqref="L10:R23"/>
    </sheetView>
  </sheetViews>
  <sheetFormatPr defaultRowHeight="14.5" x14ac:dyDescent="0.35"/>
  <cols>
    <col min="6" max="6" width="11.26953125" bestFit="1" customWidth="1"/>
    <col min="7" max="7" width="10.26953125" bestFit="1" customWidth="1"/>
    <col min="8" max="8" width="10.26953125" customWidth="1"/>
    <col min="9" max="9" width="19.7265625" bestFit="1" customWidth="1"/>
    <col min="10" max="10" width="19.36328125" bestFit="1" customWidth="1"/>
    <col min="12" max="12" width="17.7265625" bestFit="1" customWidth="1"/>
    <col min="17" max="17" width="10.81640625" bestFit="1" customWidth="1"/>
  </cols>
  <sheetData>
    <row r="1" spans="1:16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2"/>
      <c r="L1" s="12"/>
      <c r="M1" s="12"/>
      <c r="N1" s="12"/>
    </row>
    <row r="2" spans="1:16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2"/>
      <c r="L2" s="12"/>
      <c r="M2" s="12"/>
      <c r="N2" s="12"/>
    </row>
    <row r="3" spans="1:16" x14ac:dyDescent="0.3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2"/>
      <c r="L3" s="12"/>
      <c r="M3" s="12"/>
      <c r="N3" s="12"/>
    </row>
    <row r="4" spans="1:16" x14ac:dyDescent="0.3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2"/>
      <c r="L4" s="12"/>
      <c r="M4" s="12"/>
      <c r="N4" s="12"/>
    </row>
    <row r="5" spans="1:16" x14ac:dyDescent="0.35">
      <c r="A5" s="12" t="s">
        <v>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7" spans="1:16" x14ac:dyDescent="0.35">
      <c r="B7" s="9" t="s">
        <v>5</v>
      </c>
      <c r="C7" s="9"/>
      <c r="D7" s="9"/>
    </row>
    <row r="8" spans="1:16" x14ac:dyDescent="0.35">
      <c r="A8" s="1" t="s">
        <v>6</v>
      </c>
      <c r="B8" s="10" t="s">
        <v>32</v>
      </c>
      <c r="C8" s="10" t="s">
        <v>33</v>
      </c>
      <c r="D8" s="10" t="s">
        <v>34</v>
      </c>
      <c r="E8" s="7" t="s">
        <v>35</v>
      </c>
      <c r="F8" s="7" t="s">
        <v>36</v>
      </c>
      <c r="G8" s="7" t="s">
        <v>37</v>
      </c>
      <c r="H8" s="7"/>
    </row>
    <row r="9" spans="1:16" x14ac:dyDescent="0.35">
      <c r="B9" s="6">
        <v>39</v>
      </c>
      <c r="C9" s="6">
        <v>34</v>
      </c>
      <c r="D9" s="6">
        <v>42</v>
      </c>
      <c r="E9">
        <f>(B9-$J$19)^2</f>
        <v>49</v>
      </c>
      <c r="F9" s="2">
        <f>(C9-$J$20)^2</f>
        <v>22.721111111111103</v>
      </c>
      <c r="G9">
        <f>(D9-$J$21)^2</f>
        <v>19.359999999999989</v>
      </c>
      <c r="I9" t="s">
        <v>67</v>
      </c>
      <c r="J9" s="14" t="s">
        <v>68</v>
      </c>
    </row>
    <row r="10" spans="1:16" x14ac:dyDescent="0.35">
      <c r="B10" s="6">
        <v>32</v>
      </c>
      <c r="C10" s="6">
        <v>41</v>
      </c>
      <c r="D10" s="6">
        <v>43</v>
      </c>
      <c r="E10">
        <f>(B10-$J$19)^2</f>
        <v>0</v>
      </c>
      <c r="F10" s="2">
        <f>(C10-$J$20)^2</f>
        <v>4.9877777777777821</v>
      </c>
      <c r="G10">
        <f>(D10-$J$21)^2</f>
        <v>11.55999999999999</v>
      </c>
      <c r="I10" t="s">
        <v>69</v>
      </c>
      <c r="J10" t="s">
        <v>70</v>
      </c>
      <c r="L10" t="s">
        <v>29</v>
      </c>
    </row>
    <row r="11" spans="1:16" x14ac:dyDescent="0.35">
      <c r="B11" s="6">
        <v>25</v>
      </c>
      <c r="C11" s="6">
        <v>45</v>
      </c>
      <c r="D11" s="6">
        <v>44</v>
      </c>
      <c r="E11">
        <f>(B11-$J$19)^2</f>
        <v>49</v>
      </c>
      <c r="F11" s="2">
        <f>(C11-$J$20)^2</f>
        <v>38.854444444444454</v>
      </c>
      <c r="G11">
        <f>(D11-$J$21)^2</f>
        <v>5.7599999999999936</v>
      </c>
      <c r="I11" t="s">
        <v>46</v>
      </c>
      <c r="J11">
        <v>90</v>
      </c>
    </row>
    <row r="12" spans="1:16" x14ac:dyDescent="0.35">
      <c r="B12" s="6">
        <v>25</v>
      </c>
      <c r="C12" s="6">
        <v>39</v>
      </c>
      <c r="D12" s="6">
        <v>46</v>
      </c>
      <c r="E12">
        <f>(B12-$J$19)^2</f>
        <v>49</v>
      </c>
      <c r="F12" s="2">
        <f>(C12-$J$20)^2</f>
        <v>5.4444444444444885E-2</v>
      </c>
      <c r="G12">
        <f>(D12-$J$21)^2</f>
        <v>0.15999999999999887</v>
      </c>
      <c r="I12" t="s">
        <v>31</v>
      </c>
      <c r="J12">
        <v>3</v>
      </c>
      <c r="L12" s="3" t="s">
        <v>7</v>
      </c>
      <c r="M12" s="3"/>
      <c r="N12" s="3"/>
      <c r="O12" s="3"/>
      <c r="P12" s="3"/>
    </row>
    <row r="13" spans="1:16" x14ac:dyDescent="0.35">
      <c r="B13" s="6">
        <v>37</v>
      </c>
      <c r="C13" s="6">
        <v>38</v>
      </c>
      <c r="D13" s="6">
        <v>41</v>
      </c>
      <c r="E13">
        <f>(B13-$J$19)^2</f>
        <v>25</v>
      </c>
      <c r="F13" s="2">
        <f>(C13-$J$20)^2</f>
        <v>0.58777777777777629</v>
      </c>
      <c r="G13">
        <f>(D13-$J$21)^2</f>
        <v>29.159999999999986</v>
      </c>
      <c r="I13" t="s">
        <v>23</v>
      </c>
      <c r="J13">
        <v>30</v>
      </c>
      <c r="L13" s="4" t="s">
        <v>8</v>
      </c>
      <c r="M13" s="5" t="s">
        <v>9</v>
      </c>
      <c r="N13" s="5" t="s">
        <v>10</v>
      </c>
      <c r="O13" s="5" t="s">
        <v>11</v>
      </c>
      <c r="P13" s="5" t="s">
        <v>12</v>
      </c>
    </row>
    <row r="14" spans="1:16" x14ac:dyDescent="0.35">
      <c r="B14" s="6">
        <v>28</v>
      </c>
      <c r="C14" s="6">
        <v>33</v>
      </c>
      <c r="D14" s="6">
        <v>52</v>
      </c>
      <c r="E14">
        <f>(B14-$J$19)^2</f>
        <v>16</v>
      </c>
      <c r="F14" s="2">
        <f>(C14-$J$20)^2</f>
        <v>33.254444444444431</v>
      </c>
      <c r="G14">
        <f>(D14-$J$21)^2</f>
        <v>31.360000000000017</v>
      </c>
      <c r="I14" t="s">
        <v>24</v>
      </c>
      <c r="J14">
        <v>30</v>
      </c>
      <c r="L14" s="6">
        <v>0</v>
      </c>
      <c r="M14" s="6">
        <f>J13</f>
        <v>30</v>
      </c>
      <c r="N14" s="6">
        <f>J16</f>
        <v>960</v>
      </c>
      <c r="O14" s="6">
        <f>J19</f>
        <v>32</v>
      </c>
      <c r="P14" s="6">
        <f>J23/J13</f>
        <v>26.266666666666666</v>
      </c>
    </row>
    <row r="15" spans="1:16" x14ac:dyDescent="0.35">
      <c r="B15" s="6">
        <v>26</v>
      </c>
      <c r="C15" s="6">
        <v>35</v>
      </c>
      <c r="D15" s="6">
        <v>43</v>
      </c>
      <c r="E15">
        <f>(B15-$J$19)^2</f>
        <v>36</v>
      </c>
      <c r="F15" s="2">
        <f>(C15-$J$20)^2</f>
        <v>14.18777777777777</v>
      </c>
      <c r="G15">
        <f>(D15-$J$21)^2</f>
        <v>11.55999999999999</v>
      </c>
      <c r="I15" t="s">
        <v>25</v>
      </c>
      <c r="J15">
        <v>30</v>
      </c>
      <c r="L15" s="6">
        <v>0.1</v>
      </c>
      <c r="M15" s="6">
        <f t="shared" ref="M15:M16" si="0">J14</f>
        <v>30</v>
      </c>
      <c r="N15" s="6">
        <f>J17</f>
        <v>1163</v>
      </c>
      <c r="O15" s="6">
        <f>J20</f>
        <v>38.766666666666666</v>
      </c>
      <c r="P15" s="6">
        <f>J24/J14</f>
        <v>19.778888888888893</v>
      </c>
    </row>
    <row r="16" spans="1:16" x14ac:dyDescent="0.35">
      <c r="B16" s="6">
        <v>26</v>
      </c>
      <c r="C16" s="6">
        <v>41</v>
      </c>
      <c r="D16" s="6">
        <v>42</v>
      </c>
      <c r="E16">
        <f>(B16-$J$19)^2</f>
        <v>36</v>
      </c>
      <c r="F16" s="2">
        <f>(C16-$J$20)^2</f>
        <v>4.9877777777777821</v>
      </c>
      <c r="G16">
        <f>(D16-$J$21)^2</f>
        <v>19.359999999999989</v>
      </c>
      <c r="I16" t="s">
        <v>53</v>
      </c>
      <c r="J16">
        <f>SUM(B9:B38)</f>
        <v>960</v>
      </c>
      <c r="L16" s="6">
        <v>0.2</v>
      </c>
      <c r="M16" s="6">
        <f t="shared" si="0"/>
        <v>30</v>
      </c>
      <c r="N16" s="6">
        <f>J18</f>
        <v>1392</v>
      </c>
      <c r="O16" s="6">
        <f>J21</f>
        <v>46.4</v>
      </c>
      <c r="P16" s="6">
        <f>J25/J15</f>
        <v>22.506666666666668</v>
      </c>
    </row>
    <row r="17" spans="2:18" x14ac:dyDescent="0.35">
      <c r="B17" s="6">
        <v>40</v>
      </c>
      <c r="C17" s="6">
        <v>47</v>
      </c>
      <c r="D17" s="6">
        <v>50</v>
      </c>
      <c r="E17">
        <f>(B17-$J$19)^2</f>
        <v>64</v>
      </c>
      <c r="F17" s="2">
        <f>(C17-$J$20)^2</f>
        <v>67.787777777777791</v>
      </c>
      <c r="G17">
        <f>(D17-$J$21)^2</f>
        <v>12.96000000000001</v>
      </c>
      <c r="I17" t="s">
        <v>54</v>
      </c>
      <c r="J17">
        <f>SUM(C9:C38)</f>
        <v>1163</v>
      </c>
    </row>
    <row r="18" spans="2:18" x14ac:dyDescent="0.35">
      <c r="B18" s="6">
        <v>29</v>
      </c>
      <c r="C18" s="6">
        <v>34</v>
      </c>
      <c r="D18" s="6">
        <v>41</v>
      </c>
      <c r="E18">
        <f>(B18-$J$19)^2</f>
        <v>9</v>
      </c>
      <c r="F18" s="2">
        <f>(C18-$J$20)^2</f>
        <v>22.721111111111103</v>
      </c>
      <c r="G18">
        <f>(D18-$J$21)^2</f>
        <v>29.159999999999986</v>
      </c>
      <c r="I18" t="s">
        <v>55</v>
      </c>
      <c r="J18">
        <f>SUM(D9:D38)</f>
        <v>1392</v>
      </c>
    </row>
    <row r="19" spans="2:18" x14ac:dyDescent="0.35">
      <c r="B19" s="6">
        <v>37</v>
      </c>
      <c r="C19" s="6">
        <v>47</v>
      </c>
      <c r="D19" s="6">
        <v>41</v>
      </c>
      <c r="E19">
        <f>(B19-$J$19)^2</f>
        <v>25</v>
      </c>
      <c r="F19" s="2">
        <f>(C19-$J$20)^2</f>
        <v>67.787777777777791</v>
      </c>
      <c r="G19">
        <f>(D19-$J$21)^2</f>
        <v>29.159999999999986</v>
      </c>
      <c r="I19" t="s">
        <v>40</v>
      </c>
      <c r="J19">
        <f>J16/J13</f>
        <v>32</v>
      </c>
      <c r="L19" s="3" t="s">
        <v>13</v>
      </c>
      <c r="M19" s="3"/>
      <c r="N19" s="3"/>
      <c r="O19" s="3"/>
      <c r="P19" s="3"/>
      <c r="Q19" s="3"/>
      <c r="R19" s="3"/>
    </row>
    <row r="20" spans="2:18" x14ac:dyDescent="0.35">
      <c r="B20" s="6">
        <v>34</v>
      </c>
      <c r="C20" s="6">
        <v>44</v>
      </c>
      <c r="D20" s="6">
        <v>47</v>
      </c>
      <c r="E20">
        <f>(B20-$J$19)^2</f>
        <v>4</v>
      </c>
      <c r="F20" s="2">
        <f>(C20-$J$20)^2</f>
        <v>27.387777777777789</v>
      </c>
      <c r="G20">
        <f>(D20-$J$21)^2</f>
        <v>0.36000000000000171</v>
      </c>
      <c r="I20" t="s">
        <v>26</v>
      </c>
      <c r="J20" s="2">
        <f>J17/J14</f>
        <v>38.766666666666666</v>
      </c>
      <c r="L20" s="6" t="s">
        <v>14</v>
      </c>
      <c r="M20" s="6" t="s">
        <v>15</v>
      </c>
      <c r="N20" s="6" t="s">
        <v>16</v>
      </c>
      <c r="O20" s="6" t="s">
        <v>17</v>
      </c>
      <c r="P20" s="6" t="s">
        <v>18</v>
      </c>
      <c r="Q20" s="6" t="s">
        <v>19</v>
      </c>
      <c r="R20" s="6" t="s">
        <v>30</v>
      </c>
    </row>
    <row r="21" spans="2:18" x14ac:dyDescent="0.35">
      <c r="B21" s="6">
        <v>28</v>
      </c>
      <c r="C21" s="6">
        <v>46</v>
      </c>
      <c r="D21" s="6">
        <v>55</v>
      </c>
      <c r="E21">
        <f>(B21-$J$19)^2</f>
        <v>16</v>
      </c>
      <c r="F21" s="2">
        <f>(C21-$J$20)^2</f>
        <v>52.321111111111122</v>
      </c>
      <c r="G21">
        <f>(D21-$J$21)^2</f>
        <v>73.960000000000022</v>
      </c>
      <c r="I21" t="s">
        <v>27</v>
      </c>
      <c r="J21">
        <f>J18/J15</f>
        <v>46.4</v>
      </c>
      <c r="L21" s="6" t="s">
        <v>20</v>
      </c>
      <c r="M21" s="6">
        <f>J26</f>
        <v>3114.1555555555551</v>
      </c>
      <c r="N21" s="6">
        <f>J29</f>
        <v>2</v>
      </c>
      <c r="O21" s="6">
        <f>J31</f>
        <v>1557.0777777777776</v>
      </c>
      <c r="P21" s="6">
        <f>J33</f>
        <v>65.869864012836928</v>
      </c>
      <c r="Q21" s="6">
        <f>J35</f>
        <v>3.8215006697256715E-18</v>
      </c>
      <c r="R21" s="6">
        <f>J34</f>
        <v>3.1012957566671893</v>
      </c>
    </row>
    <row r="22" spans="2:18" x14ac:dyDescent="0.35">
      <c r="B22" s="6">
        <v>36</v>
      </c>
      <c r="C22" s="6">
        <v>38</v>
      </c>
      <c r="D22" s="6">
        <v>55</v>
      </c>
      <c r="E22">
        <f>(B22-$J$19)^2</f>
        <v>16</v>
      </c>
      <c r="F22" s="2">
        <f>(C22-$J$20)^2</f>
        <v>0.58777777777777629</v>
      </c>
      <c r="G22">
        <f>(D22-$J$21)^2</f>
        <v>73.960000000000022</v>
      </c>
      <c r="I22" t="s">
        <v>28</v>
      </c>
      <c r="J22" s="2">
        <f>AVERAGE(B9:D38)</f>
        <v>39.055555555555557</v>
      </c>
      <c r="L22" s="6" t="s">
        <v>21</v>
      </c>
      <c r="M22" s="11">
        <f>J27</f>
        <v>2056.5666666666666</v>
      </c>
      <c r="N22" s="6">
        <f>J30</f>
        <v>87</v>
      </c>
      <c r="O22" s="6">
        <f>J32</f>
        <v>23.638697318007662</v>
      </c>
      <c r="P22" s="6"/>
      <c r="Q22" s="6"/>
      <c r="R22" s="6"/>
    </row>
    <row r="23" spans="2:18" x14ac:dyDescent="0.35">
      <c r="B23" s="6">
        <v>38</v>
      </c>
      <c r="C23" s="6">
        <v>42</v>
      </c>
      <c r="D23" s="6">
        <v>47</v>
      </c>
      <c r="E23">
        <f>(B23-$J$19)^2</f>
        <v>36</v>
      </c>
      <c r="F23" s="2">
        <f>(C23-$J$20)^2</f>
        <v>10.45444444444445</v>
      </c>
      <c r="G23">
        <f>(D23-$J$21)^2</f>
        <v>0.36000000000000171</v>
      </c>
      <c r="I23" t="s">
        <v>35</v>
      </c>
      <c r="J23">
        <f>SUM(E9:E38)</f>
        <v>788</v>
      </c>
      <c r="L23" s="6" t="s">
        <v>22</v>
      </c>
      <c r="M23" s="11">
        <f>J28</f>
        <v>5170.7222222222217</v>
      </c>
      <c r="N23" s="6">
        <f>SUM(N21:N22)</f>
        <v>89</v>
      </c>
      <c r="O23" s="6"/>
      <c r="P23" s="6"/>
      <c r="Q23" s="6"/>
      <c r="R23" s="6"/>
    </row>
    <row r="24" spans="2:18" x14ac:dyDescent="0.35">
      <c r="B24" s="6">
        <v>38</v>
      </c>
      <c r="C24" s="6">
        <v>33</v>
      </c>
      <c r="D24" s="6">
        <v>48</v>
      </c>
      <c r="E24">
        <f>(B24-$J$19)^2</f>
        <v>36</v>
      </c>
      <c r="F24" s="2">
        <f>(C24-$J$20)^2</f>
        <v>33.254444444444431</v>
      </c>
      <c r="G24">
        <f>(D24-$J$21)^2</f>
        <v>2.5600000000000045</v>
      </c>
      <c r="I24" t="s">
        <v>36</v>
      </c>
      <c r="J24" s="2">
        <f>SUM(F9:F38)</f>
        <v>593.36666666666679</v>
      </c>
      <c r="L24" s="6"/>
      <c r="M24" s="6"/>
      <c r="N24" s="6"/>
      <c r="O24" s="6"/>
      <c r="P24" s="6"/>
      <c r="Q24" s="6"/>
      <c r="R24" s="6"/>
    </row>
    <row r="25" spans="2:18" x14ac:dyDescent="0.35">
      <c r="B25" s="6">
        <v>34</v>
      </c>
      <c r="C25" s="6">
        <v>37</v>
      </c>
      <c r="D25" s="6">
        <v>41</v>
      </c>
      <c r="E25">
        <f>(B25-$J$19)^2</f>
        <v>4</v>
      </c>
      <c r="F25" s="2">
        <f>(C25-$J$20)^2</f>
        <v>3.1211111111111078</v>
      </c>
      <c r="G25">
        <f>(D25-$J$21)^2</f>
        <v>29.159999999999986</v>
      </c>
      <c r="I25" t="s">
        <v>37</v>
      </c>
      <c r="J25">
        <f>SUM(G9:G38)</f>
        <v>675.2</v>
      </c>
    </row>
    <row r="26" spans="2:18" x14ac:dyDescent="0.35">
      <c r="B26" s="6">
        <v>31</v>
      </c>
      <c r="C26" s="6">
        <v>45</v>
      </c>
      <c r="D26" s="6">
        <v>42</v>
      </c>
      <c r="E26">
        <f>(B26-$J$19)^2</f>
        <v>1</v>
      </c>
      <c r="F26" s="2">
        <f>(C26-$J$20)^2</f>
        <v>38.854444444444454</v>
      </c>
      <c r="G26">
        <f>(D26-$J$21)^2</f>
        <v>19.359999999999989</v>
      </c>
      <c r="I26" t="s">
        <v>38</v>
      </c>
      <c r="J26">
        <f>J13*(J19-J22)^2+J14*(J20-J22)^2+J15*(J21-J22)^2</f>
        <v>3114.1555555555551</v>
      </c>
    </row>
    <row r="27" spans="2:18" x14ac:dyDescent="0.35">
      <c r="B27" s="6">
        <v>39</v>
      </c>
      <c r="C27" s="6">
        <v>38</v>
      </c>
      <c r="D27" s="6">
        <v>45</v>
      </c>
      <c r="E27">
        <f>(B27-$J$19)^2</f>
        <v>49</v>
      </c>
      <c r="F27" s="2">
        <f>(C27-$J$20)^2</f>
        <v>0.58777777777777629</v>
      </c>
      <c r="G27">
        <f>(D27-$J$21)^2</f>
        <v>1.959999999999996</v>
      </c>
      <c r="I27" t="s">
        <v>39</v>
      </c>
      <c r="J27" s="2">
        <f>J23+J24+J25</f>
        <v>2056.5666666666666</v>
      </c>
    </row>
    <row r="28" spans="2:18" x14ac:dyDescent="0.35">
      <c r="B28" s="6">
        <v>36</v>
      </c>
      <c r="C28" s="6">
        <v>44</v>
      </c>
      <c r="D28" s="6">
        <v>48</v>
      </c>
      <c r="E28">
        <f>(B28-$J$19)^2</f>
        <v>16</v>
      </c>
      <c r="F28" s="2">
        <f>(C28-$J$20)^2</f>
        <v>27.387777777777789</v>
      </c>
      <c r="G28">
        <f>(D28-$J$21)^2</f>
        <v>2.5600000000000045</v>
      </c>
      <c r="I28" t="s">
        <v>43</v>
      </c>
      <c r="J28" s="2">
        <f>J26+J27</f>
        <v>5170.7222222222217</v>
      </c>
    </row>
    <row r="29" spans="2:18" x14ac:dyDescent="0.35">
      <c r="B29" s="6">
        <v>34</v>
      </c>
      <c r="C29" s="6">
        <v>38</v>
      </c>
      <c r="D29" s="6">
        <v>40</v>
      </c>
      <c r="E29">
        <f>(B29-$J$19)^2</f>
        <v>4</v>
      </c>
      <c r="F29" s="2">
        <f>(C29-$J$20)^2</f>
        <v>0.58777777777777629</v>
      </c>
      <c r="G29">
        <f>(D29-$J$21)^2</f>
        <v>40.95999999999998</v>
      </c>
      <c r="I29" t="s">
        <v>44</v>
      </c>
      <c r="J29">
        <f>J12-1</f>
        <v>2</v>
      </c>
    </row>
    <row r="30" spans="2:18" x14ac:dyDescent="0.35">
      <c r="B30" s="6">
        <v>25</v>
      </c>
      <c r="C30" s="6">
        <v>35</v>
      </c>
      <c r="D30" s="6">
        <v>50</v>
      </c>
      <c r="E30">
        <f>(B30-$J$19)^2</f>
        <v>49</v>
      </c>
      <c r="F30" s="2">
        <f>(C30-$J$20)^2</f>
        <v>14.18777777777777</v>
      </c>
      <c r="G30">
        <f>(D30-$J$21)^2</f>
        <v>12.96000000000001</v>
      </c>
      <c r="I30" t="s">
        <v>45</v>
      </c>
      <c r="J30">
        <f>J11-J12</f>
        <v>87</v>
      </c>
    </row>
    <row r="31" spans="2:18" x14ac:dyDescent="0.35">
      <c r="B31" s="6">
        <v>33</v>
      </c>
      <c r="C31" s="6">
        <v>34</v>
      </c>
      <c r="D31" s="6">
        <v>52</v>
      </c>
      <c r="E31">
        <f>(B31-$J$19)^2</f>
        <v>1</v>
      </c>
      <c r="F31" s="2">
        <f>(C31-$J$20)^2</f>
        <v>22.721111111111103</v>
      </c>
      <c r="G31">
        <f>(D31-$J$21)^2</f>
        <v>31.360000000000017</v>
      </c>
      <c r="I31" t="s">
        <v>42</v>
      </c>
      <c r="J31">
        <f>J26/J29</f>
        <v>1557.0777777777776</v>
      </c>
    </row>
    <row r="32" spans="2:18" x14ac:dyDescent="0.35">
      <c r="B32" s="6">
        <v>26</v>
      </c>
      <c r="C32" s="6">
        <v>34</v>
      </c>
      <c r="D32" s="6">
        <v>43</v>
      </c>
      <c r="E32">
        <f>(B32-$J$19)^2</f>
        <v>36</v>
      </c>
      <c r="F32" s="2">
        <f>(C32-$J$20)^2</f>
        <v>22.721111111111103</v>
      </c>
      <c r="G32">
        <f>(D32-$J$21)^2</f>
        <v>11.55999999999999</v>
      </c>
      <c r="I32" t="s">
        <v>47</v>
      </c>
      <c r="J32">
        <f>J27/J30</f>
        <v>23.638697318007662</v>
      </c>
    </row>
    <row r="33" spans="2:10" x14ac:dyDescent="0.35">
      <c r="B33" s="6">
        <v>33</v>
      </c>
      <c r="C33" s="6">
        <v>37</v>
      </c>
      <c r="D33" s="6">
        <v>47</v>
      </c>
      <c r="E33">
        <f>(B33-$J$19)^2</f>
        <v>1</v>
      </c>
      <c r="F33" s="2">
        <f>(C33-$J$20)^2</f>
        <v>3.1211111111111078</v>
      </c>
      <c r="G33">
        <f>(D33-$J$21)^2</f>
        <v>0.36000000000000171</v>
      </c>
      <c r="I33" t="s">
        <v>49</v>
      </c>
      <c r="J33">
        <f>J31/J32</f>
        <v>65.869864012836928</v>
      </c>
    </row>
    <row r="34" spans="2:10" x14ac:dyDescent="0.35">
      <c r="B34" s="6">
        <v>26</v>
      </c>
      <c r="C34" s="6">
        <v>39</v>
      </c>
      <c r="D34" s="6">
        <v>55</v>
      </c>
      <c r="E34">
        <f>(B34-$J$19)^2</f>
        <v>36</v>
      </c>
      <c r="F34" s="2">
        <f>(C34-$J$20)^2</f>
        <v>5.4444444444444885E-2</v>
      </c>
      <c r="G34">
        <f>(D34-$J$21)^2</f>
        <v>73.960000000000022</v>
      </c>
      <c r="I34" t="s">
        <v>50</v>
      </c>
      <c r="J34">
        <f>_xlfn.F.INV.RT(J36,J29,J30)</f>
        <v>3.1012957566671893</v>
      </c>
    </row>
    <row r="35" spans="2:10" x14ac:dyDescent="0.35">
      <c r="B35" s="6">
        <v>26</v>
      </c>
      <c r="C35" s="6">
        <v>34</v>
      </c>
      <c r="D35" s="6">
        <v>49</v>
      </c>
      <c r="E35">
        <f>(B35-$J$19)^2</f>
        <v>36</v>
      </c>
      <c r="F35" s="2">
        <f>(C35-$J$20)^2</f>
        <v>22.721111111111103</v>
      </c>
      <c r="G35">
        <f>(D35-$J$21)^2</f>
        <v>6.7600000000000078</v>
      </c>
      <c r="I35" t="s">
        <v>41</v>
      </c>
      <c r="J35">
        <f>_xlfn.F.DIST.RT(J33,J29,J30)</f>
        <v>3.8215006697256715E-18</v>
      </c>
    </row>
    <row r="36" spans="2:10" x14ac:dyDescent="0.35">
      <c r="B36" s="6">
        <v>27</v>
      </c>
      <c r="C36" s="6">
        <v>34</v>
      </c>
      <c r="D36" s="6">
        <v>46</v>
      </c>
      <c r="E36">
        <f>(B36-$J$19)^2</f>
        <v>25</v>
      </c>
      <c r="F36" s="2">
        <f>(C36-$J$20)^2</f>
        <v>22.721111111111103</v>
      </c>
      <c r="G36">
        <f>(D36-$J$21)^2</f>
        <v>0.15999999999999887</v>
      </c>
      <c r="I36" t="s">
        <v>48</v>
      </c>
      <c r="J36">
        <v>0.05</v>
      </c>
    </row>
    <row r="37" spans="2:10" x14ac:dyDescent="0.35">
      <c r="B37" s="6">
        <v>32</v>
      </c>
      <c r="C37" s="6">
        <v>36</v>
      </c>
      <c r="D37" s="6">
        <v>55</v>
      </c>
      <c r="E37">
        <f>(B37-$J$19)^2</f>
        <v>0</v>
      </c>
      <c r="F37" s="2">
        <f>(C37-$J$20)^2</f>
        <v>7.6544444444444393</v>
      </c>
      <c r="G37">
        <f>(D37-$J$21)^2</f>
        <v>73.960000000000022</v>
      </c>
      <c r="I37" t="s">
        <v>51</v>
      </c>
      <c r="J37" t="str">
        <f>IF(J35&lt;J36,"Reject Null Hypothesis","Accept Null Hypothesis")</f>
        <v>Reject Null Hypothesis</v>
      </c>
    </row>
    <row r="38" spans="2:10" x14ac:dyDescent="0.35">
      <c r="B38" s="6">
        <v>40</v>
      </c>
      <c r="C38" s="6">
        <v>41</v>
      </c>
      <c r="D38" s="6">
        <v>42</v>
      </c>
      <c r="E38">
        <f>(B38-$J$19)^2</f>
        <v>64</v>
      </c>
      <c r="F38" s="2">
        <f>(C38-$J$20)^2</f>
        <v>4.9877777777777821</v>
      </c>
      <c r="G38">
        <f>(D38-$J$21)^2</f>
        <v>19.359999999999989</v>
      </c>
      <c r="I38" t="s">
        <v>52</v>
      </c>
      <c r="J38" t="str">
        <f>IF(J33&lt;J34,"Accept Null Hypothesis","Reject Null Hypothesis")</f>
        <v>Reject Null Hypothesis</v>
      </c>
    </row>
  </sheetData>
  <mergeCells count="3">
    <mergeCell ref="B7:D7"/>
    <mergeCell ref="L19:R19"/>
    <mergeCell ref="L12:P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19" sqref="A19"/>
    </sheetView>
  </sheetViews>
  <sheetFormatPr defaultRowHeight="14.5" x14ac:dyDescent="0.35"/>
  <cols>
    <col min="2" max="2" width="17.81640625" bestFit="1" customWidth="1"/>
    <col min="3" max="3" width="10.7265625" bestFit="1" customWidth="1"/>
    <col min="4" max="4" width="17.1796875" bestFit="1" customWidth="1"/>
    <col min="5" max="6" width="10.26953125" bestFit="1" customWidth="1"/>
    <col min="7" max="7" width="13.36328125" bestFit="1" customWidth="1"/>
    <col min="9" max="9" width="25.1796875" customWidth="1"/>
    <col min="10" max="10" width="51.453125" bestFit="1" customWidth="1"/>
    <col min="12" max="12" width="17.26953125" bestFit="1" customWidth="1"/>
    <col min="13" max="13" width="9.36328125" bestFit="1" customWidth="1"/>
  </cols>
  <sheetData>
    <row r="1" spans="1:16" x14ac:dyDescent="0.35">
      <c r="A1" s="1" t="s">
        <v>56</v>
      </c>
      <c r="B1" s="1"/>
      <c r="C1" s="1"/>
      <c r="D1" s="1"/>
      <c r="E1" s="1"/>
      <c r="F1" s="1"/>
      <c r="G1" s="1"/>
      <c r="H1" s="1"/>
      <c r="I1" s="1"/>
    </row>
    <row r="2" spans="1:16" x14ac:dyDescent="0.35">
      <c r="A2" s="1" t="s">
        <v>57</v>
      </c>
      <c r="B2" s="1"/>
      <c r="C2" s="1"/>
      <c r="D2" s="1"/>
      <c r="E2" s="1"/>
      <c r="F2" s="1"/>
      <c r="G2" s="1"/>
      <c r="H2" s="1"/>
      <c r="I2" s="1"/>
    </row>
    <row r="3" spans="1:16" x14ac:dyDescent="0.35">
      <c r="A3" s="1" t="s">
        <v>58</v>
      </c>
      <c r="B3" s="1"/>
      <c r="C3" s="1"/>
      <c r="D3" s="1"/>
      <c r="E3" s="1"/>
      <c r="F3" s="1"/>
      <c r="G3" s="1"/>
      <c r="H3" s="1"/>
      <c r="I3" s="1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</row>
    <row r="5" spans="1:16" x14ac:dyDescent="0.35">
      <c r="B5" s="9" t="s">
        <v>59</v>
      </c>
      <c r="C5" s="9"/>
      <c r="D5" s="9"/>
    </row>
    <row r="6" spans="1:16" x14ac:dyDescent="0.35">
      <c r="B6" s="6" t="s">
        <v>61</v>
      </c>
      <c r="C6" s="6" t="s">
        <v>62</v>
      </c>
      <c r="D6" s="6" t="s">
        <v>63</v>
      </c>
      <c r="E6" t="s">
        <v>64</v>
      </c>
      <c r="F6" t="s">
        <v>65</v>
      </c>
      <c r="G6" t="s">
        <v>66</v>
      </c>
    </row>
    <row r="7" spans="1:16" x14ac:dyDescent="0.35">
      <c r="B7" s="13">
        <v>6.32</v>
      </c>
      <c r="C7" s="13">
        <v>13.7</v>
      </c>
      <c r="D7" s="13">
        <v>6.74</v>
      </c>
      <c r="E7" s="8">
        <f>(B7*0.01-$J$18)^2</f>
        <v>3.8546777777777731E-4</v>
      </c>
      <c r="F7" s="8">
        <f>(C7*0.01-$J$19)^2</f>
        <v>3.2691712111111095E-3</v>
      </c>
      <c r="G7" s="8">
        <f>(D7*0.01-$J$20)^2</f>
        <v>4.7886400000000037E-5</v>
      </c>
    </row>
    <row r="8" spans="1:16" x14ac:dyDescent="0.35">
      <c r="B8" s="13">
        <v>14.73</v>
      </c>
      <c r="C8" s="13">
        <v>3.58</v>
      </c>
      <c r="D8" s="13">
        <v>7.11</v>
      </c>
      <c r="E8" s="8">
        <f t="shared" ref="E8:E36" si="0">(B8*0.01-$J$18)^2</f>
        <v>4.155951111111114E-3</v>
      </c>
      <c r="F8" s="8">
        <f t="shared" ref="F8:F36" si="1">(C8*0.01-$J$19)^2</f>
        <v>1.9380538777777777E-3</v>
      </c>
      <c r="G8" s="8">
        <f t="shared" ref="G8:G36" si="2">(D8*0.01-$J$20)^2</f>
        <v>1.1278440000000024E-4</v>
      </c>
      <c r="I8" t="s">
        <v>67</v>
      </c>
      <c r="J8" s="14" t="s">
        <v>68</v>
      </c>
    </row>
    <row r="9" spans="1:16" x14ac:dyDescent="0.35">
      <c r="B9" s="13">
        <v>11.95</v>
      </c>
      <c r="C9" s="13">
        <v>1.36</v>
      </c>
      <c r="D9" s="13">
        <v>5.69</v>
      </c>
      <c r="E9" s="8">
        <f t="shared" si="0"/>
        <v>1.3444444444444445E-3</v>
      </c>
      <c r="F9" s="8">
        <f t="shared" si="1"/>
        <v>4.3855298777777775E-3</v>
      </c>
      <c r="G9" s="8">
        <f t="shared" si="2"/>
        <v>1.2816399999999949E-5</v>
      </c>
      <c r="I9" t="s">
        <v>69</v>
      </c>
      <c r="J9" t="s">
        <v>70</v>
      </c>
    </row>
    <row r="10" spans="1:16" x14ac:dyDescent="0.35">
      <c r="B10" s="13">
        <v>12.36</v>
      </c>
      <c r="C10" s="13">
        <v>17.41</v>
      </c>
      <c r="D10" s="13">
        <v>2.48</v>
      </c>
      <c r="E10" s="8">
        <f t="shared" si="0"/>
        <v>1.6619211111111116E-3</v>
      </c>
      <c r="F10" s="8">
        <f t="shared" si="1"/>
        <v>8.8880898777777793E-3</v>
      </c>
      <c r="G10" s="8">
        <f t="shared" si="2"/>
        <v>1.2730624000000003E-3</v>
      </c>
      <c r="I10" t="s">
        <v>46</v>
      </c>
      <c r="J10">
        <f>COUNT(B7:D36)</f>
        <v>90</v>
      </c>
    </row>
    <row r="11" spans="1:16" x14ac:dyDescent="0.35">
      <c r="B11" s="13">
        <v>10.82</v>
      </c>
      <c r="C11" s="13">
        <v>10.01</v>
      </c>
      <c r="D11" s="13">
        <v>5.42</v>
      </c>
      <c r="E11" s="8">
        <f t="shared" si="0"/>
        <v>6.4346777777777827E-4</v>
      </c>
      <c r="F11" s="8">
        <f t="shared" si="1"/>
        <v>4.1114321111111106E-4</v>
      </c>
      <c r="G11" s="8">
        <f t="shared" si="2"/>
        <v>3.9438400000000012E-5</v>
      </c>
      <c r="I11" t="s">
        <v>31</v>
      </c>
      <c r="J11">
        <f>COUNTA(B6:D6)</f>
        <v>3</v>
      </c>
    </row>
    <row r="12" spans="1:16" x14ac:dyDescent="0.35">
      <c r="B12" s="13">
        <v>3.81</v>
      </c>
      <c r="C12" s="13">
        <v>10.88</v>
      </c>
      <c r="D12" s="13">
        <v>8</v>
      </c>
      <c r="E12" s="8">
        <f t="shared" si="0"/>
        <v>2.0010711111111104E-3</v>
      </c>
      <c r="F12" s="8">
        <f t="shared" si="1"/>
        <v>8.3964721111111178E-4</v>
      </c>
      <c r="G12" s="8">
        <f t="shared" si="2"/>
        <v>3.8103040000000011E-4</v>
      </c>
      <c r="I12" t="s">
        <v>23</v>
      </c>
      <c r="J12">
        <f>COUNT(B7:B36)</f>
        <v>30</v>
      </c>
      <c r="L12" t="s">
        <v>29</v>
      </c>
    </row>
    <row r="13" spans="1:16" x14ac:dyDescent="0.35">
      <c r="B13" s="13">
        <v>10.15</v>
      </c>
      <c r="C13" s="13">
        <v>15.63</v>
      </c>
      <c r="D13" s="13">
        <v>2.5499999999999998</v>
      </c>
      <c r="E13" s="8">
        <f t="shared" si="0"/>
        <v>3.484444444444449E-4</v>
      </c>
      <c r="F13" s="8">
        <f t="shared" si="1"/>
        <v>5.8486805444444481E-3</v>
      </c>
      <c r="G13" s="8">
        <f t="shared" si="2"/>
        <v>1.2236003999999997E-3</v>
      </c>
      <c r="I13" t="s">
        <v>24</v>
      </c>
      <c r="J13">
        <f>COUNT(C7:C36)</f>
        <v>30</v>
      </c>
    </row>
    <row r="14" spans="1:16" x14ac:dyDescent="0.35">
      <c r="B14" s="13">
        <v>11.06</v>
      </c>
      <c r="C14" s="13">
        <v>-0.04</v>
      </c>
      <c r="D14" s="13">
        <v>8.34</v>
      </c>
      <c r="E14" s="8">
        <f t="shared" si="0"/>
        <v>7.7098777777777827E-4</v>
      </c>
      <c r="F14" s="8">
        <f t="shared" si="1"/>
        <v>6.43578321111111E-3</v>
      </c>
      <c r="G14" s="8">
        <f t="shared" si="2"/>
        <v>5.2532640000000014E-4</v>
      </c>
      <c r="I14" t="s">
        <v>25</v>
      </c>
      <c r="J14">
        <f>COUNT(D7:D36)</f>
        <v>30</v>
      </c>
      <c r="L14" s="3" t="s">
        <v>7</v>
      </c>
      <c r="M14" s="3"/>
      <c r="N14" s="3"/>
      <c r="O14" s="3"/>
      <c r="P14" s="3"/>
    </row>
    <row r="15" spans="1:16" x14ac:dyDescent="0.35">
      <c r="B15" s="13">
        <v>6.29</v>
      </c>
      <c r="C15" s="13">
        <v>10.32</v>
      </c>
      <c r="D15" s="13">
        <v>4.99</v>
      </c>
      <c r="E15" s="8">
        <f t="shared" si="0"/>
        <v>3.9733777777777767E-4</v>
      </c>
      <c r="F15" s="8">
        <f t="shared" si="1"/>
        <v>5.4646854444444465E-4</v>
      </c>
      <c r="G15" s="8">
        <f t="shared" si="2"/>
        <v>1.1193639999999998E-4</v>
      </c>
      <c r="I15" t="s">
        <v>53</v>
      </c>
      <c r="J15" s="8">
        <f>SUM(B7:B36)/100</f>
        <v>2.4849999999999999</v>
      </c>
      <c r="L15" s="4" t="s">
        <v>8</v>
      </c>
      <c r="M15" s="5" t="s">
        <v>9</v>
      </c>
      <c r="N15" s="5" t="s">
        <v>10</v>
      </c>
      <c r="O15" s="5" t="s">
        <v>11</v>
      </c>
      <c r="P15" s="5" t="s">
        <v>12</v>
      </c>
    </row>
    <row r="16" spans="1:16" x14ac:dyDescent="0.35">
      <c r="B16" s="13">
        <v>5.15</v>
      </c>
      <c r="C16" s="13">
        <v>7.4</v>
      </c>
      <c r="D16" s="13">
        <v>3.39</v>
      </c>
      <c r="E16" s="8">
        <f t="shared" si="0"/>
        <v>9.8177777777777716E-4</v>
      </c>
      <c r="F16" s="8">
        <f t="shared" si="1"/>
        <v>3.3911211111110948E-5</v>
      </c>
      <c r="G16" s="8">
        <f t="shared" si="2"/>
        <v>7.0649639999999995E-4</v>
      </c>
      <c r="I16" t="s">
        <v>54</v>
      </c>
      <c r="J16" s="8">
        <f>SUM(C7:C36)/100</f>
        <v>2.3946999999999998</v>
      </c>
      <c r="L16" s="16" t="s">
        <v>60</v>
      </c>
      <c r="M16" s="6">
        <f>J12</f>
        <v>30</v>
      </c>
      <c r="N16" s="15">
        <f>J15</f>
        <v>2.4849999999999999</v>
      </c>
      <c r="O16" s="15">
        <f>J18</f>
        <v>8.2833333333333328E-2</v>
      </c>
      <c r="P16" s="6">
        <f>J22/M16</f>
        <v>9.8462355555555556E-4</v>
      </c>
    </row>
    <row r="17" spans="2:18" x14ac:dyDescent="0.35">
      <c r="B17" s="13">
        <v>8.44</v>
      </c>
      <c r="C17" s="13">
        <v>11.48</v>
      </c>
      <c r="D17" s="13">
        <v>8.73</v>
      </c>
      <c r="E17" s="8">
        <f t="shared" si="0"/>
        <v>2.4544444444444691E-6</v>
      </c>
      <c r="F17" s="8">
        <f t="shared" si="1"/>
        <v>1.2233672111111123E-3</v>
      </c>
      <c r="G17" s="8">
        <f t="shared" si="2"/>
        <v>7.1931240000000019E-4</v>
      </c>
      <c r="I17" t="s">
        <v>55</v>
      </c>
      <c r="J17" s="8">
        <f>SUM(D7:D36)/100</f>
        <v>1.8144</v>
      </c>
      <c r="L17" s="16" t="s">
        <v>74</v>
      </c>
      <c r="M17" s="6">
        <f t="shared" ref="M17:M18" si="3">J13</f>
        <v>30</v>
      </c>
      <c r="N17" s="15">
        <f t="shared" ref="N17:N18" si="4">J16</f>
        <v>2.3946999999999998</v>
      </c>
      <c r="O17" s="15">
        <f t="shared" ref="O17:O18" si="5">J19</f>
        <v>7.9823333333333329E-2</v>
      </c>
      <c r="P17" s="6">
        <f>J23/M17</f>
        <v>2.9702624555555555E-3</v>
      </c>
    </row>
    <row r="18" spans="2:18" x14ac:dyDescent="0.35">
      <c r="B18" s="13">
        <v>14.28</v>
      </c>
      <c r="C18" s="13">
        <v>9.7100000000000009</v>
      </c>
      <c r="D18" s="13">
        <v>13.85</v>
      </c>
      <c r="E18" s="8">
        <f t="shared" si="0"/>
        <v>3.5960011111111131E-3</v>
      </c>
      <c r="F18" s="8">
        <f t="shared" si="1"/>
        <v>2.9848321111111144E-4</v>
      </c>
      <c r="G18" s="8">
        <f t="shared" si="2"/>
        <v>6.0871204000000007E-3</v>
      </c>
      <c r="I18" t="s">
        <v>40</v>
      </c>
      <c r="J18" s="8">
        <f>J15/J12</f>
        <v>8.2833333333333328E-2</v>
      </c>
      <c r="L18" s="16" t="s">
        <v>75</v>
      </c>
      <c r="M18" s="6">
        <f t="shared" si="3"/>
        <v>30</v>
      </c>
      <c r="N18" s="15">
        <f t="shared" si="4"/>
        <v>1.8144</v>
      </c>
      <c r="O18" s="15">
        <f t="shared" si="5"/>
        <v>6.0479999999999999E-2</v>
      </c>
      <c r="P18" s="6">
        <f>J24/M18</f>
        <v>9.2912093333333344E-4</v>
      </c>
    </row>
    <row r="19" spans="2:18" x14ac:dyDescent="0.35">
      <c r="B19" s="13">
        <v>8.89</v>
      </c>
      <c r="C19" s="13">
        <v>11.19</v>
      </c>
      <c r="D19" s="13">
        <v>5.29</v>
      </c>
      <c r="E19" s="8">
        <f t="shared" si="0"/>
        <v>3.6804444444444587E-5</v>
      </c>
      <c r="F19" s="8">
        <f t="shared" si="1"/>
        <v>1.0289125444444447E-3</v>
      </c>
      <c r="G19" s="8">
        <f t="shared" si="2"/>
        <v>5.7456399999999947E-5</v>
      </c>
      <c r="I19" t="s">
        <v>26</v>
      </c>
      <c r="J19" s="8">
        <f>J16/J13</f>
        <v>7.9823333333333329E-2</v>
      </c>
    </row>
    <row r="20" spans="2:18" x14ac:dyDescent="0.35">
      <c r="B20" s="13">
        <v>5.98</v>
      </c>
      <c r="C20" s="13">
        <v>8.2100000000000009</v>
      </c>
      <c r="D20" s="13">
        <v>9.06</v>
      </c>
      <c r="E20" s="8">
        <f t="shared" si="0"/>
        <v>5.3053444444444396E-4</v>
      </c>
      <c r="F20" s="8">
        <f t="shared" si="1"/>
        <v>5.1832111111111578E-6</v>
      </c>
      <c r="G20" s="8">
        <f t="shared" si="2"/>
        <v>9.0721440000000007E-4</v>
      </c>
      <c r="I20" t="s">
        <v>27</v>
      </c>
      <c r="J20" s="8">
        <f>J17/J14</f>
        <v>6.0479999999999999E-2</v>
      </c>
    </row>
    <row r="21" spans="2:18" x14ac:dyDescent="0.35">
      <c r="B21" s="13">
        <v>6.96</v>
      </c>
      <c r="C21" s="13">
        <v>1.64</v>
      </c>
      <c r="D21" s="13">
        <v>2.84</v>
      </c>
      <c r="E21" s="8">
        <f t="shared" si="0"/>
        <v>1.7512111111111109E-4</v>
      </c>
      <c r="F21" s="8">
        <f t="shared" si="1"/>
        <v>4.0225192111111108E-3</v>
      </c>
      <c r="G21" s="8">
        <f t="shared" si="2"/>
        <v>1.0291263999999999E-3</v>
      </c>
      <c r="I21" t="s">
        <v>28</v>
      </c>
      <c r="J21" s="8">
        <f>SUM(B7:D36)/J10*0.01</f>
        <v>7.4378888888888911E-2</v>
      </c>
      <c r="L21" s="3" t="s">
        <v>13</v>
      </c>
      <c r="M21" s="3"/>
      <c r="N21" s="3"/>
      <c r="O21" s="3"/>
      <c r="P21" s="3"/>
      <c r="Q21" s="3"/>
      <c r="R21" s="3"/>
    </row>
    <row r="22" spans="2:18" x14ac:dyDescent="0.35">
      <c r="B22" s="13">
        <v>11.62</v>
      </c>
      <c r="C22" s="13">
        <v>1.45</v>
      </c>
      <c r="D22" s="13">
        <v>5.82</v>
      </c>
      <c r="E22" s="8">
        <f t="shared" si="0"/>
        <v>1.1133344444444447E-3</v>
      </c>
      <c r="F22" s="8">
        <f t="shared" si="1"/>
        <v>4.2671378777777774E-3</v>
      </c>
      <c r="G22" s="8">
        <f t="shared" si="2"/>
        <v>5.1983999999999874E-6</v>
      </c>
      <c r="I22" t="s">
        <v>35</v>
      </c>
      <c r="J22" s="8">
        <f>SUM(E7:E36)</f>
        <v>2.9538706666666668E-2</v>
      </c>
      <c r="L22" s="6" t="s">
        <v>14</v>
      </c>
      <c r="M22" s="6" t="s">
        <v>15</v>
      </c>
      <c r="N22" s="6" t="s">
        <v>16</v>
      </c>
      <c r="O22" s="6" t="s">
        <v>17</v>
      </c>
      <c r="P22" s="6" t="s">
        <v>18</v>
      </c>
      <c r="Q22" s="6" t="s">
        <v>19</v>
      </c>
      <c r="R22" s="6" t="s">
        <v>30</v>
      </c>
    </row>
    <row r="23" spans="2:18" x14ac:dyDescent="0.35">
      <c r="B23" s="13">
        <v>5.22</v>
      </c>
      <c r="C23" s="13">
        <v>10.119999999999999</v>
      </c>
      <c r="D23" s="13">
        <v>7.66</v>
      </c>
      <c r="E23" s="8">
        <f t="shared" si="0"/>
        <v>9.3840111111111104E-4</v>
      </c>
      <c r="F23" s="8">
        <f t="shared" si="1"/>
        <v>4.5696187777777785E-4</v>
      </c>
      <c r="G23" s="8">
        <f t="shared" si="2"/>
        <v>2.5985440000000009E-4</v>
      </c>
      <c r="I23" t="s">
        <v>36</v>
      </c>
      <c r="J23" s="8">
        <f>SUM(F7:F36)</f>
        <v>8.910787366666667E-2</v>
      </c>
      <c r="L23" s="6" t="s">
        <v>20</v>
      </c>
      <c r="M23" s="15">
        <f>J25</f>
        <v>8.8289615555555527E-3</v>
      </c>
      <c r="N23" s="6">
        <f>J28</f>
        <v>2</v>
      </c>
      <c r="O23" s="6">
        <f>J33</f>
        <v>3.1012957566671893</v>
      </c>
      <c r="P23" s="15">
        <f>J32</f>
        <v>2.621207218003204</v>
      </c>
      <c r="Q23" s="6">
        <f>J34</f>
        <v>7.8451940399654529E-2</v>
      </c>
      <c r="R23" s="6">
        <f>J33</f>
        <v>3.1012957566671893</v>
      </c>
    </row>
    <row r="24" spans="2:18" x14ac:dyDescent="0.35">
      <c r="B24" s="13">
        <v>5.34</v>
      </c>
      <c r="C24" s="13">
        <v>13.85</v>
      </c>
      <c r="D24" s="13">
        <v>4.12</v>
      </c>
      <c r="E24" s="8">
        <f t="shared" si="0"/>
        <v>8.6632111111111063E-4</v>
      </c>
      <c r="F24" s="8">
        <f t="shared" si="1"/>
        <v>3.4429512111111131E-3</v>
      </c>
      <c r="G24" s="8">
        <f t="shared" si="2"/>
        <v>3.7171839999999997E-4</v>
      </c>
      <c r="I24" t="s">
        <v>37</v>
      </c>
      <c r="J24" s="8">
        <f>SUM(G7:G36)</f>
        <v>2.7873628000000004E-2</v>
      </c>
      <c r="L24" s="6" t="s">
        <v>21</v>
      </c>
      <c r="M24" s="15">
        <f>J26</f>
        <v>0.14652020833333335</v>
      </c>
      <c r="N24" s="6">
        <f>J29</f>
        <v>87</v>
      </c>
      <c r="O24" s="6">
        <f>J34</f>
        <v>7.8451940399654529E-2</v>
      </c>
      <c r="P24" s="6"/>
      <c r="Q24" s="6"/>
      <c r="R24" s="6"/>
    </row>
    <row r="25" spans="2:18" x14ac:dyDescent="0.35">
      <c r="B25" s="13">
        <v>5.93</v>
      </c>
      <c r="C25" s="13">
        <v>-10.27</v>
      </c>
      <c r="D25" s="13">
        <v>9.1</v>
      </c>
      <c r="E25" s="8">
        <f t="shared" si="0"/>
        <v>5.5381777777777758E-4</v>
      </c>
      <c r="F25" s="8">
        <f t="shared" si="1"/>
        <v>3.3314767211111103E-2</v>
      </c>
      <c r="G25" s="8">
        <f t="shared" si="2"/>
        <v>9.3147039999999992E-4</v>
      </c>
      <c r="I25" t="s">
        <v>38</v>
      </c>
      <c r="J25" s="8">
        <f>J12*(J18-J21)^2+J13*(J19-J21)^2+J14*(J20-J21)^2</f>
        <v>8.8289615555555527E-3</v>
      </c>
      <c r="L25" s="6" t="s">
        <v>22</v>
      </c>
      <c r="M25" s="15">
        <f>J27</f>
        <v>0.15534916988888889</v>
      </c>
      <c r="N25" s="6">
        <f>SUM(N23:N24)</f>
        <v>89</v>
      </c>
      <c r="O25" s="6"/>
      <c r="P25" s="6"/>
      <c r="Q25" s="6"/>
      <c r="R25" s="6"/>
    </row>
    <row r="26" spans="2:18" x14ac:dyDescent="0.35">
      <c r="B26" s="13">
        <v>7.1</v>
      </c>
      <c r="C26" s="13">
        <v>5.26</v>
      </c>
      <c r="D26" s="13">
        <v>8.76</v>
      </c>
      <c r="E26" s="8">
        <f t="shared" si="0"/>
        <v>1.4002777777777782E-4</v>
      </c>
      <c r="F26" s="8">
        <f t="shared" si="1"/>
        <v>7.4110987777777754E-4</v>
      </c>
      <c r="G26" s="8">
        <f t="shared" si="2"/>
        <v>7.3549439999999987E-4</v>
      </c>
      <c r="I26" t="s">
        <v>39</v>
      </c>
      <c r="J26" s="8">
        <f>J22+J23+J24</f>
        <v>0.14652020833333335</v>
      </c>
    </row>
    <row r="27" spans="2:18" x14ac:dyDescent="0.35">
      <c r="B27" s="13">
        <v>10.91</v>
      </c>
      <c r="C27" s="13">
        <v>12.05</v>
      </c>
      <c r="D27" s="13">
        <v>10.7</v>
      </c>
      <c r="E27" s="8">
        <f t="shared" si="0"/>
        <v>6.8993777777777822E-4</v>
      </c>
      <c r="F27" s="8">
        <f t="shared" si="1"/>
        <v>1.6545912111111123E-3</v>
      </c>
      <c r="G27" s="8">
        <f t="shared" si="2"/>
        <v>2.1641104E-3</v>
      </c>
      <c r="I27" t="s">
        <v>43</v>
      </c>
      <c r="J27" s="8">
        <f>J25+J26</f>
        <v>0.15534916988888889</v>
      </c>
    </row>
    <row r="28" spans="2:18" x14ac:dyDescent="0.35">
      <c r="B28" s="13">
        <v>8.1999999999999993</v>
      </c>
      <c r="C28" s="13">
        <v>4.47</v>
      </c>
      <c r="D28" s="13">
        <v>1.48</v>
      </c>
      <c r="E28" s="8">
        <f t="shared" si="0"/>
        <v>6.9444444444445337E-7</v>
      </c>
      <c r="F28" s="8">
        <f t="shared" si="1"/>
        <v>1.2336485444444443E-3</v>
      </c>
      <c r="G28" s="8">
        <f t="shared" si="2"/>
        <v>2.0866623999999997E-3</v>
      </c>
      <c r="I28" t="s">
        <v>44</v>
      </c>
      <c r="J28">
        <f>J11-1</f>
        <v>2</v>
      </c>
    </row>
    <row r="29" spans="2:18" x14ac:dyDescent="0.35">
      <c r="B29" s="13">
        <v>10.19</v>
      </c>
      <c r="C29" s="13">
        <v>8.7100000000000009</v>
      </c>
      <c r="D29" s="13">
        <v>4.71</v>
      </c>
      <c r="E29" s="8">
        <f t="shared" si="0"/>
        <v>3.6353777777777761E-4</v>
      </c>
      <c r="F29" s="8">
        <f t="shared" si="1"/>
        <v>5.2949877777777992E-5</v>
      </c>
      <c r="G29" s="8">
        <f t="shared" si="2"/>
        <v>1.7902439999999991E-4</v>
      </c>
      <c r="I29" t="s">
        <v>45</v>
      </c>
      <c r="J29">
        <f>J10-J11</f>
        <v>87</v>
      </c>
    </row>
    <row r="30" spans="2:18" x14ac:dyDescent="0.35">
      <c r="B30" s="13">
        <v>9.0399999999999991</v>
      </c>
      <c r="C30" s="13">
        <v>5.59</v>
      </c>
      <c r="D30" s="13">
        <v>10.66</v>
      </c>
      <c r="E30" s="8">
        <f t="shared" si="0"/>
        <v>5.7254444444444434E-5</v>
      </c>
      <c r="F30" s="8">
        <f t="shared" si="1"/>
        <v>5.723258777777777E-4</v>
      </c>
      <c r="G30" s="8">
        <f t="shared" si="2"/>
        <v>2.1270544000000003E-3</v>
      </c>
      <c r="I30" t="s">
        <v>42</v>
      </c>
      <c r="J30" s="8">
        <f>J25/J28</f>
        <v>4.4144807777777764E-3</v>
      </c>
    </row>
    <row r="31" spans="2:18" x14ac:dyDescent="0.35">
      <c r="B31" s="13">
        <v>8.61</v>
      </c>
      <c r="C31" s="13">
        <v>10.02</v>
      </c>
      <c r="D31" s="13">
        <v>0.44</v>
      </c>
      <c r="E31" s="8">
        <f t="shared" si="0"/>
        <v>1.0671111111111118E-5</v>
      </c>
      <c r="F31" s="8">
        <f t="shared" si="1"/>
        <v>4.1520854444444447E-4</v>
      </c>
      <c r="G31" s="8">
        <f t="shared" si="2"/>
        <v>3.1449663999999996E-3</v>
      </c>
      <c r="I31" t="s">
        <v>47</v>
      </c>
      <c r="J31" s="8">
        <f>J26/J29</f>
        <v>1.6841403256704982E-3</v>
      </c>
    </row>
    <row r="32" spans="2:18" x14ac:dyDescent="0.35">
      <c r="B32" s="13">
        <v>9.39</v>
      </c>
      <c r="C32" s="13">
        <v>7.65</v>
      </c>
      <c r="D32" s="13">
        <v>2.94</v>
      </c>
      <c r="E32" s="8">
        <f t="shared" si="0"/>
        <v>1.2247111111111147E-4</v>
      </c>
      <c r="F32" s="8">
        <f t="shared" si="1"/>
        <v>1.1044544444444428E-5</v>
      </c>
      <c r="G32" s="8">
        <f t="shared" si="2"/>
        <v>9.6596639999999999E-4</v>
      </c>
      <c r="I32" t="s">
        <v>49</v>
      </c>
      <c r="J32" s="8">
        <f>J30/J31</f>
        <v>2.621207218003204</v>
      </c>
    </row>
    <row r="33" spans="2:10" x14ac:dyDescent="0.35">
      <c r="B33" s="13">
        <v>2.63</v>
      </c>
      <c r="C33" s="13">
        <v>10.029999999999999</v>
      </c>
      <c r="D33" s="13">
        <v>6.55</v>
      </c>
      <c r="E33" s="8">
        <f t="shared" si="0"/>
        <v>3.1960177777777769E-3</v>
      </c>
      <c r="F33" s="8">
        <f t="shared" si="1"/>
        <v>4.1929387777777793E-4</v>
      </c>
      <c r="G33" s="8">
        <f t="shared" si="2"/>
        <v>2.5200400000000037E-5</v>
      </c>
      <c r="I33" t="s">
        <v>50</v>
      </c>
      <c r="J33">
        <f>_xlfn.F.INV.RT(J35,J28,J29)</f>
        <v>3.1012957566671893</v>
      </c>
    </row>
    <row r="34" spans="2:10" x14ac:dyDescent="0.35">
      <c r="B34" s="13">
        <v>2.77</v>
      </c>
      <c r="C34" s="13">
        <v>7.87</v>
      </c>
      <c r="D34" s="13">
        <v>2.84</v>
      </c>
      <c r="E34" s="8">
        <f t="shared" si="0"/>
        <v>3.0396844444444435E-3</v>
      </c>
      <c r="F34" s="8">
        <f t="shared" si="1"/>
        <v>1.2618777777777555E-6</v>
      </c>
      <c r="G34" s="8">
        <f t="shared" si="2"/>
        <v>1.0291263999999999E-3</v>
      </c>
      <c r="I34" t="s">
        <v>41</v>
      </c>
      <c r="J34">
        <f>_xlfn.F.DIST.RT(J32,J28,J29)</f>
        <v>7.8451940399654529E-2</v>
      </c>
    </row>
    <row r="35" spans="2:10" x14ac:dyDescent="0.35">
      <c r="B35" s="13">
        <v>4.76</v>
      </c>
      <c r="C35" s="13">
        <v>6.59</v>
      </c>
      <c r="D35" s="13">
        <v>3.9</v>
      </c>
      <c r="E35" s="8">
        <f t="shared" si="0"/>
        <v>1.2413877777777778E-3</v>
      </c>
      <c r="F35" s="8">
        <f t="shared" si="1"/>
        <v>1.9385921111111099E-4</v>
      </c>
      <c r="G35" s="8">
        <f t="shared" si="2"/>
        <v>4.6139039999999997E-4</v>
      </c>
      <c r="I35" t="s">
        <v>48</v>
      </c>
      <c r="J35">
        <v>0.05</v>
      </c>
    </row>
    <row r="36" spans="2:10" x14ac:dyDescent="0.35">
      <c r="B36" s="13">
        <v>9.6</v>
      </c>
      <c r="C36" s="13">
        <v>13.6</v>
      </c>
      <c r="D36" s="13">
        <v>7.28</v>
      </c>
      <c r="E36" s="8">
        <f t="shared" si="0"/>
        <v>1.733611111111113E-4</v>
      </c>
      <c r="F36" s="8">
        <f t="shared" si="1"/>
        <v>3.1558178777777793E-3</v>
      </c>
      <c r="G36" s="8">
        <f t="shared" si="2"/>
        <v>1.517824000000001E-4</v>
      </c>
      <c r="I36" t="s">
        <v>51</v>
      </c>
      <c r="J36" t="str">
        <f>IF(J34&lt;J35,"Reject Null Hypothesis","Accept Null Hypothesis")</f>
        <v>Accept Null Hypothesis</v>
      </c>
    </row>
    <row r="37" spans="2:10" x14ac:dyDescent="0.35">
      <c r="I37" t="s">
        <v>52</v>
      </c>
      <c r="J37" t="str">
        <f>IF(J32&lt;J33,"Accept Null Hypothesis","Reject Null Hypothesis")</f>
        <v>Accept Null Hypothesis</v>
      </c>
    </row>
  </sheetData>
  <mergeCells count="3">
    <mergeCell ref="B5:D5"/>
    <mergeCell ref="L14:P14"/>
    <mergeCell ref="L21:R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H4" sqref="H4"/>
    </sheetView>
  </sheetViews>
  <sheetFormatPr defaultRowHeight="14.5" x14ac:dyDescent="0.35"/>
  <cols>
    <col min="2" max="2" width="13.90625" bestFit="1" customWidth="1"/>
    <col min="3" max="3" width="10.1796875" bestFit="1" customWidth="1"/>
    <col min="4" max="4" width="13.1796875" bestFit="1" customWidth="1"/>
    <col min="5" max="7" width="10.26953125" bestFit="1" customWidth="1"/>
    <col min="9" max="9" width="19.7265625" bestFit="1" customWidth="1"/>
    <col min="10" max="10" width="19.36328125" bestFit="1" customWidth="1"/>
    <col min="12" max="12" width="17.26953125" bestFit="1" customWidth="1"/>
    <col min="13" max="13" width="9.36328125" bestFit="1" customWidth="1"/>
    <col min="14" max="15" width="11.81640625" bestFit="1" customWidth="1"/>
    <col min="16" max="16" width="9.36328125" bestFit="1" customWidth="1"/>
    <col min="17" max="17" width="11.81640625" bestFit="1" customWidth="1"/>
  </cols>
  <sheetData>
    <row r="1" spans="1:16" x14ac:dyDescent="0.35">
      <c r="A1" s="1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x14ac:dyDescent="0.35">
      <c r="A2" s="1" t="s">
        <v>72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</row>
    <row r="5" spans="1:16" x14ac:dyDescent="0.35">
      <c r="B5" s="9" t="s">
        <v>73</v>
      </c>
      <c r="C5" s="9"/>
      <c r="D5" s="9"/>
    </row>
    <row r="6" spans="1:16" x14ac:dyDescent="0.35">
      <c r="B6" s="6" t="s">
        <v>76</v>
      </c>
      <c r="C6" s="6" t="s">
        <v>77</v>
      </c>
      <c r="D6" s="6" t="s">
        <v>78</v>
      </c>
      <c r="E6" t="s">
        <v>79</v>
      </c>
      <c r="F6" t="s">
        <v>80</v>
      </c>
      <c r="G6" t="s">
        <v>81</v>
      </c>
    </row>
    <row r="7" spans="1:16" x14ac:dyDescent="0.35">
      <c r="B7" s="6">
        <v>1.79</v>
      </c>
      <c r="C7" s="6">
        <v>2.91</v>
      </c>
      <c r="D7" s="6">
        <v>1.58</v>
      </c>
      <c r="E7">
        <f>(B7-$J$18)^2</f>
        <v>0.17598025000000017</v>
      </c>
      <c r="F7">
        <f>(C7-$J$19)^2</f>
        <v>0.94413611111111195</v>
      </c>
      <c r="G7">
        <f>(D7-$J$20)^2</f>
        <v>8.8506250000000064E-2</v>
      </c>
    </row>
    <row r="8" spans="1:16" x14ac:dyDescent="0.35">
      <c r="B8" s="6">
        <v>2.34</v>
      </c>
      <c r="C8" s="6">
        <v>2.19</v>
      </c>
      <c r="D8" s="6">
        <v>2.42</v>
      </c>
      <c r="E8">
        <f t="shared" ref="E8:E46" si="0">(B8-$J$18)^2</f>
        <v>1.70302499999999E-2</v>
      </c>
      <c r="F8">
        <f t="shared" ref="F8:F36" si="1">(C8-$J$19)^2</f>
        <v>6.3336111111111246E-2</v>
      </c>
      <c r="G8">
        <f t="shared" ref="G8:G37" si="2">(D8-$J$20)^2</f>
        <v>0.29430624999999971</v>
      </c>
      <c r="I8" t="s">
        <v>67</v>
      </c>
      <c r="J8" s="14" t="s">
        <v>68</v>
      </c>
    </row>
    <row r="9" spans="1:16" x14ac:dyDescent="0.35">
      <c r="B9" s="6">
        <v>2.83</v>
      </c>
      <c r="C9" s="6">
        <v>1.72</v>
      </c>
      <c r="D9" s="6">
        <v>2.5499999999999998</v>
      </c>
      <c r="E9">
        <f t="shared" si="0"/>
        <v>0.38502024999999979</v>
      </c>
      <c r="F9">
        <f t="shared" si="1"/>
        <v>4.766944444444432E-2</v>
      </c>
      <c r="G9">
        <f t="shared" si="2"/>
        <v>0.45225624999999953</v>
      </c>
      <c r="I9" t="s">
        <v>69</v>
      </c>
      <c r="J9" t="s">
        <v>70</v>
      </c>
      <c r="L9" t="s">
        <v>29</v>
      </c>
    </row>
    <row r="10" spans="1:16" x14ac:dyDescent="0.35">
      <c r="B10" s="6">
        <v>2.52</v>
      </c>
      <c r="C10" s="6">
        <v>2.02</v>
      </c>
      <c r="D10" s="6">
        <v>1.79</v>
      </c>
      <c r="E10">
        <f t="shared" si="0"/>
        <v>9.6410249999999864E-2</v>
      </c>
      <c r="F10">
        <f t="shared" si="1"/>
        <v>6.6694444444444986E-3</v>
      </c>
      <c r="G10">
        <f t="shared" si="2"/>
        <v>7.6562500000000233E-3</v>
      </c>
      <c r="I10" t="s">
        <v>46</v>
      </c>
      <c r="J10">
        <f>COUNT(B7:D36)</f>
        <v>80</v>
      </c>
    </row>
    <row r="11" spans="1:16" x14ac:dyDescent="0.35">
      <c r="B11" s="6">
        <v>1.92</v>
      </c>
      <c r="C11" s="6">
        <v>1.36</v>
      </c>
      <c r="D11" s="6">
        <v>1.91</v>
      </c>
      <c r="E11">
        <f t="shared" si="0"/>
        <v>8.3810250000000183E-2</v>
      </c>
      <c r="F11">
        <f t="shared" si="1"/>
        <v>0.33446944444444399</v>
      </c>
      <c r="G11">
        <f t="shared" si="2"/>
        <v>1.0562499999999839E-3</v>
      </c>
      <c r="I11" t="s">
        <v>31</v>
      </c>
      <c r="J11">
        <f>COUNTA(B6:D6)</f>
        <v>3</v>
      </c>
      <c r="L11" s="3" t="s">
        <v>7</v>
      </c>
      <c r="M11" s="3"/>
      <c r="N11" s="3"/>
      <c r="O11" s="3"/>
      <c r="P11" s="3"/>
    </row>
    <row r="12" spans="1:16" x14ac:dyDescent="0.35">
      <c r="B12" s="6">
        <v>1.72</v>
      </c>
      <c r="C12" s="6">
        <v>1.84</v>
      </c>
      <c r="D12" s="6">
        <v>0.82</v>
      </c>
      <c r="E12">
        <f t="shared" si="0"/>
        <v>0.23961025000000027</v>
      </c>
      <c r="F12">
        <f t="shared" si="1"/>
        <v>9.6694444444443677E-3</v>
      </c>
      <c r="G12">
        <f t="shared" si="2"/>
        <v>1.1183062500000003</v>
      </c>
      <c r="I12" t="s">
        <v>23</v>
      </c>
      <c r="J12">
        <f>COUNT(B7:B46)</f>
        <v>40</v>
      </c>
      <c r="L12" s="4" t="s">
        <v>8</v>
      </c>
      <c r="M12" s="5" t="s">
        <v>9</v>
      </c>
      <c r="N12" s="5" t="s">
        <v>10</v>
      </c>
      <c r="O12" s="5" t="s">
        <v>11</v>
      </c>
      <c r="P12" s="5" t="s">
        <v>12</v>
      </c>
    </row>
    <row r="13" spans="1:16" x14ac:dyDescent="0.35">
      <c r="B13" s="6">
        <v>2.33</v>
      </c>
      <c r="C13" s="6">
        <v>1.88</v>
      </c>
      <c r="D13" s="6">
        <v>0.63</v>
      </c>
      <c r="E13">
        <f t="shared" si="0"/>
        <v>1.4520249999999959E-2</v>
      </c>
      <c r="F13">
        <f t="shared" si="1"/>
        <v>3.4027777777777537E-3</v>
      </c>
      <c r="G13">
        <f t="shared" si="2"/>
        <v>1.5562562500000001</v>
      </c>
      <c r="I13" t="s">
        <v>24</v>
      </c>
      <c r="J13">
        <f>COUNT(C7:C36)</f>
        <v>30</v>
      </c>
      <c r="L13" s="16" t="s">
        <v>82</v>
      </c>
      <c r="M13" s="6">
        <f>J12</f>
        <v>40</v>
      </c>
      <c r="N13" s="15">
        <f>J15</f>
        <v>88.38000000000001</v>
      </c>
      <c r="O13" s="15">
        <f>J18</f>
        <v>2.2095000000000002</v>
      </c>
      <c r="P13" s="6">
        <f>J22/M13</f>
        <v>0.12951974999999999</v>
      </c>
    </row>
    <row r="14" spans="1:16" x14ac:dyDescent="0.35">
      <c r="B14" s="6">
        <v>2.08</v>
      </c>
      <c r="C14" s="6">
        <v>1.75</v>
      </c>
      <c r="D14" s="6">
        <v>2.14</v>
      </c>
      <c r="E14">
        <f t="shared" si="0"/>
        <v>1.6770250000000046E-2</v>
      </c>
      <c r="F14">
        <f t="shared" si="1"/>
        <v>3.5469444444444324E-2</v>
      </c>
      <c r="G14">
        <f t="shared" si="2"/>
        <v>6.8906249999999974E-2</v>
      </c>
      <c r="I14" t="s">
        <v>25</v>
      </c>
      <c r="J14">
        <f>COUNT(D7:D26)</f>
        <v>20</v>
      </c>
      <c r="L14" s="16" t="s">
        <v>83</v>
      </c>
      <c r="M14" s="6">
        <f t="shared" ref="M14:M15" si="3">J13</f>
        <v>30</v>
      </c>
      <c r="N14" s="15">
        <f t="shared" ref="N14:N15" si="4">J16</f>
        <v>58.149999999999991</v>
      </c>
      <c r="O14" s="15">
        <f t="shared" ref="O14:O15" si="5">J19</f>
        <v>1.938333333333333</v>
      </c>
      <c r="P14" s="6">
        <f>J23/M14</f>
        <v>0.14750055555555558</v>
      </c>
    </row>
    <row r="15" spans="1:16" x14ac:dyDescent="0.35">
      <c r="B15" s="6">
        <v>1.84</v>
      </c>
      <c r="C15" s="6">
        <v>2.04</v>
      </c>
      <c r="D15" s="6">
        <v>1.21</v>
      </c>
      <c r="E15">
        <f t="shared" si="0"/>
        <v>0.13653025000000013</v>
      </c>
      <c r="F15">
        <f t="shared" si="1"/>
        <v>1.0336111111111183E-2</v>
      </c>
      <c r="G15">
        <f t="shared" si="2"/>
        <v>0.44555625000000026</v>
      </c>
      <c r="I15" t="s">
        <v>53</v>
      </c>
      <c r="J15" s="8">
        <f>SUM(B7:B46)</f>
        <v>88.38000000000001</v>
      </c>
      <c r="L15" s="16" t="s">
        <v>84</v>
      </c>
      <c r="M15" s="6">
        <f t="shared" si="3"/>
        <v>20</v>
      </c>
      <c r="N15" s="15">
        <f t="shared" si="4"/>
        <v>37.550000000000004</v>
      </c>
      <c r="O15" s="15">
        <f t="shared" si="5"/>
        <v>1.8775000000000002</v>
      </c>
      <c r="P15" s="6">
        <f>J24/M15</f>
        <v>0.46588874999999985</v>
      </c>
    </row>
    <row r="16" spans="1:16" x14ac:dyDescent="0.35">
      <c r="B16" s="6">
        <v>2.12</v>
      </c>
      <c r="C16" s="6">
        <v>1.76</v>
      </c>
      <c r="D16" s="6">
        <v>2.65</v>
      </c>
      <c r="E16">
        <f t="shared" si="0"/>
        <v>8.0102500000000243E-3</v>
      </c>
      <c r="F16">
        <f t="shared" si="1"/>
        <v>3.1802777777777666E-2</v>
      </c>
      <c r="G16">
        <f t="shared" si="2"/>
        <v>0.59675624999999966</v>
      </c>
      <c r="I16" t="s">
        <v>54</v>
      </c>
      <c r="J16" s="8">
        <f>SUM(C7:C36)</f>
        <v>58.149999999999991</v>
      </c>
    </row>
    <row r="17" spans="2:18" x14ac:dyDescent="0.35">
      <c r="B17" s="6">
        <v>2.2000000000000002</v>
      </c>
      <c r="C17" s="6">
        <v>2.3199999999999998</v>
      </c>
      <c r="D17" s="6">
        <v>2.2400000000000002</v>
      </c>
      <c r="E17">
        <f t="shared" si="0"/>
        <v>9.0250000000001218E-5</v>
      </c>
      <c r="F17">
        <f t="shared" si="1"/>
        <v>0.14566944444444457</v>
      </c>
      <c r="G17">
        <f t="shared" si="2"/>
        <v>0.13140625000000003</v>
      </c>
      <c r="I17" t="s">
        <v>55</v>
      </c>
      <c r="J17" s="8">
        <f>SUM(D7:D26)</f>
        <v>37.550000000000004</v>
      </c>
    </row>
    <row r="18" spans="2:18" x14ac:dyDescent="0.35">
      <c r="B18" s="6">
        <v>2.76</v>
      </c>
      <c r="C18" s="6">
        <v>2.11</v>
      </c>
      <c r="D18" s="6">
        <v>2.11</v>
      </c>
      <c r="E18">
        <f t="shared" si="0"/>
        <v>0.30305024999999952</v>
      </c>
      <c r="F18">
        <f t="shared" si="1"/>
        <v>2.946944444444451E-2</v>
      </c>
      <c r="G18">
        <f t="shared" si="2"/>
        <v>5.4056249999999861E-2</v>
      </c>
      <c r="I18" t="s">
        <v>40</v>
      </c>
      <c r="J18" s="8">
        <f>J15/J12</f>
        <v>2.2095000000000002</v>
      </c>
      <c r="L18" s="3" t="s">
        <v>13</v>
      </c>
      <c r="M18" s="3"/>
      <c r="N18" s="3"/>
      <c r="O18" s="3"/>
      <c r="P18" s="3"/>
      <c r="Q18" s="3"/>
      <c r="R18" s="3"/>
    </row>
    <row r="19" spans="2:18" x14ac:dyDescent="0.35">
      <c r="B19" s="6">
        <v>1.81</v>
      </c>
      <c r="C19" s="6">
        <v>1.86</v>
      </c>
      <c r="D19" s="6">
        <v>1.83</v>
      </c>
      <c r="E19">
        <f t="shared" si="0"/>
        <v>0.15960025000000014</v>
      </c>
      <c r="F19">
        <f t="shared" si="1"/>
        <v>6.1361111111110462E-3</v>
      </c>
      <c r="G19">
        <f t="shared" si="2"/>
        <v>2.2562500000000091E-3</v>
      </c>
      <c r="I19" t="s">
        <v>26</v>
      </c>
      <c r="J19" s="8">
        <f>J16/J13</f>
        <v>1.938333333333333</v>
      </c>
      <c r="L19" s="6" t="s">
        <v>14</v>
      </c>
      <c r="M19" s="6" t="s">
        <v>15</v>
      </c>
      <c r="N19" s="6" t="s">
        <v>16</v>
      </c>
      <c r="O19" s="6" t="s">
        <v>17</v>
      </c>
      <c r="P19" s="6" t="s">
        <v>18</v>
      </c>
      <c r="Q19" s="6" t="s">
        <v>19</v>
      </c>
      <c r="R19" s="6" t="s">
        <v>30</v>
      </c>
    </row>
    <row r="20" spans="2:18" x14ac:dyDescent="0.35">
      <c r="B20" s="6">
        <v>2.42</v>
      </c>
      <c r="C20" s="6">
        <v>1.86</v>
      </c>
      <c r="D20" s="6">
        <v>1.68</v>
      </c>
      <c r="E20">
        <f t="shared" si="0"/>
        <v>4.4310249999999871E-2</v>
      </c>
      <c r="F20">
        <f t="shared" si="1"/>
        <v>6.1361111111110462E-3</v>
      </c>
      <c r="G20">
        <f t="shared" si="2"/>
        <v>3.9006250000000089E-2</v>
      </c>
      <c r="I20" t="s">
        <v>27</v>
      </c>
      <c r="J20" s="8">
        <f>J17/J14</f>
        <v>1.8775000000000002</v>
      </c>
      <c r="L20" s="6" t="s">
        <v>20</v>
      </c>
      <c r="M20" s="15">
        <f>J25</f>
        <v>7.8677483333333429</v>
      </c>
      <c r="N20" s="6">
        <f>J28</f>
        <v>2</v>
      </c>
      <c r="O20" s="15">
        <f>J30</f>
        <v>3.9338741666666714</v>
      </c>
      <c r="P20" s="15">
        <f>J32</f>
        <v>16.006922799762471</v>
      </c>
      <c r="Q20" s="6">
        <f>J34</f>
        <v>1.5376199376778628E-6</v>
      </c>
      <c r="R20" s="6">
        <f>J33</f>
        <v>3.1153657966336636</v>
      </c>
    </row>
    <row r="21" spans="2:18" x14ac:dyDescent="0.35">
      <c r="B21" s="6">
        <v>1.66</v>
      </c>
      <c r="C21" s="6">
        <v>1.97</v>
      </c>
      <c r="D21" s="6">
        <v>2.06</v>
      </c>
      <c r="E21">
        <f t="shared" si="0"/>
        <v>0.30195025000000036</v>
      </c>
      <c r="F21">
        <f t="shared" si="1"/>
        <v>1.002777777777796E-3</v>
      </c>
      <c r="G21">
        <f t="shared" si="2"/>
        <v>3.3306249999999961E-2</v>
      </c>
      <c r="I21" t="s">
        <v>28</v>
      </c>
      <c r="J21" s="8">
        <f>SUM(J15:J17)/J10</f>
        <v>2.3010000000000002</v>
      </c>
      <c r="L21" s="6" t="s">
        <v>21</v>
      </c>
      <c r="M21" s="15">
        <f>J26</f>
        <v>18.923581666666664</v>
      </c>
      <c r="N21" s="6">
        <f>J29</f>
        <v>77</v>
      </c>
      <c r="O21" s="15">
        <f>J31</f>
        <v>0.24576080086580082</v>
      </c>
      <c r="P21" s="6"/>
      <c r="Q21" s="6"/>
      <c r="R21" s="6"/>
    </row>
    <row r="22" spans="2:18" x14ac:dyDescent="0.35">
      <c r="B22" s="6">
        <v>2.14</v>
      </c>
      <c r="C22" s="6">
        <v>2.76</v>
      </c>
      <c r="D22" s="6">
        <v>0.51</v>
      </c>
      <c r="E22">
        <f t="shared" si="0"/>
        <v>4.830250000000016E-3</v>
      </c>
      <c r="F22">
        <f t="shared" si="1"/>
        <v>0.67513611111111127</v>
      </c>
      <c r="G22">
        <f t="shared" si="2"/>
        <v>1.8700562500000004</v>
      </c>
      <c r="I22" t="s">
        <v>79</v>
      </c>
      <c r="J22" s="8">
        <f>SUM(E7:E46)</f>
        <v>5.1807899999999991</v>
      </c>
      <c r="L22" s="6" t="s">
        <v>22</v>
      </c>
      <c r="M22" s="15">
        <f>J27</f>
        <v>26.791330000000006</v>
      </c>
      <c r="N22" s="6">
        <f>SUM(N20:N21)</f>
        <v>79</v>
      </c>
      <c r="O22" s="6"/>
      <c r="P22" s="6"/>
      <c r="Q22" s="6"/>
      <c r="R22" s="6"/>
    </row>
    <row r="23" spans="2:18" x14ac:dyDescent="0.35">
      <c r="B23" s="6">
        <v>2.93</v>
      </c>
      <c r="C23" s="6">
        <v>2.62</v>
      </c>
      <c r="D23" s="6">
        <v>2.92</v>
      </c>
      <c r="E23">
        <f t="shared" si="0"/>
        <v>0.51912024999999984</v>
      </c>
      <c r="F23">
        <f t="shared" si="1"/>
        <v>0.46466944444444502</v>
      </c>
      <c r="G23">
        <f t="shared" si="2"/>
        <v>1.0868062499999995</v>
      </c>
      <c r="I23" t="s">
        <v>80</v>
      </c>
      <c r="J23" s="8">
        <f>SUM(F7:F36)</f>
        <v>4.425016666666667</v>
      </c>
    </row>
    <row r="24" spans="2:18" x14ac:dyDescent="0.35">
      <c r="B24" s="6">
        <v>2.0299999999999998</v>
      </c>
      <c r="C24" s="6">
        <v>1.61</v>
      </c>
      <c r="D24" s="6">
        <v>2.5299999999999998</v>
      </c>
      <c r="E24">
        <f t="shared" si="0"/>
        <v>3.2220250000000158E-2</v>
      </c>
      <c r="F24">
        <f t="shared" si="1"/>
        <v>0.10780277777777751</v>
      </c>
      <c r="G24">
        <f t="shared" si="2"/>
        <v>0.4257562499999995</v>
      </c>
      <c r="I24" t="s">
        <v>81</v>
      </c>
      <c r="J24" s="8">
        <f>SUM(G7:G26)</f>
        <v>9.3177749999999975</v>
      </c>
    </row>
    <row r="25" spans="2:18" x14ac:dyDescent="0.35">
      <c r="B25" s="6">
        <v>2.6</v>
      </c>
      <c r="C25" s="6">
        <v>1.58</v>
      </c>
      <c r="D25" s="6">
        <v>1.27</v>
      </c>
      <c r="E25">
        <f t="shared" si="0"/>
        <v>0.15249024999999988</v>
      </c>
      <c r="F25">
        <f t="shared" si="1"/>
        <v>0.1284027777777775</v>
      </c>
      <c r="G25">
        <f t="shared" si="2"/>
        <v>0.3690562500000002</v>
      </c>
      <c r="I25" t="s">
        <v>38</v>
      </c>
      <c r="J25" s="8">
        <f>J12*(J18-J21)^2+J13*(J19-J21)^2+J14*(J20-J21)^2</f>
        <v>7.8677483333333429</v>
      </c>
    </row>
    <row r="26" spans="2:18" x14ac:dyDescent="0.35">
      <c r="B26" s="6">
        <v>2.02</v>
      </c>
      <c r="C26" s="6">
        <v>1.57</v>
      </c>
      <c r="D26" s="6">
        <v>2.7</v>
      </c>
      <c r="E26">
        <f t="shared" si="0"/>
        <v>3.5910250000000088E-2</v>
      </c>
      <c r="F26">
        <f t="shared" si="1"/>
        <v>0.13566944444444418</v>
      </c>
      <c r="G26">
        <f t="shared" si="2"/>
        <v>0.67650624999999998</v>
      </c>
      <c r="I26" t="s">
        <v>39</v>
      </c>
      <c r="J26" s="8">
        <f>J22+J23+J24</f>
        <v>18.923581666666664</v>
      </c>
    </row>
    <row r="27" spans="2:18" x14ac:dyDescent="0.35">
      <c r="B27" s="6">
        <v>2.11</v>
      </c>
      <c r="C27" s="6">
        <v>2.2000000000000002</v>
      </c>
      <c r="D27" s="6"/>
      <c r="E27">
        <f t="shared" si="0"/>
        <v>9.9002500000000722E-3</v>
      </c>
      <c r="F27">
        <f t="shared" si="1"/>
        <v>6.8469444444444708E-2</v>
      </c>
      <c r="I27" t="s">
        <v>43</v>
      </c>
      <c r="J27" s="8">
        <f>J25+J26</f>
        <v>26.791330000000006</v>
      </c>
    </row>
    <row r="28" spans="2:18" x14ac:dyDescent="0.35">
      <c r="B28" s="6">
        <v>2.39</v>
      </c>
      <c r="C28" s="6">
        <v>1.61</v>
      </c>
      <c r="D28" s="6"/>
      <c r="E28">
        <f t="shared" si="0"/>
        <v>3.2580249999999956E-2</v>
      </c>
      <c r="F28">
        <f t="shared" si="1"/>
        <v>0.10780277777777751</v>
      </c>
      <c r="I28" t="s">
        <v>44</v>
      </c>
      <c r="J28">
        <f>J11-1</f>
        <v>2</v>
      </c>
    </row>
    <row r="29" spans="2:18" x14ac:dyDescent="0.35">
      <c r="B29" s="6">
        <v>1.92</v>
      </c>
      <c r="C29" s="6">
        <v>1.56</v>
      </c>
      <c r="D29" s="6"/>
      <c r="E29">
        <f t="shared" si="0"/>
        <v>8.3810250000000183E-2</v>
      </c>
      <c r="F29">
        <f t="shared" si="1"/>
        <v>0.14313611111111083</v>
      </c>
      <c r="I29" t="s">
        <v>45</v>
      </c>
      <c r="J29">
        <f>J10-J11</f>
        <v>77</v>
      </c>
    </row>
    <row r="30" spans="2:18" x14ac:dyDescent="0.35">
      <c r="B30" s="6">
        <v>2.35</v>
      </c>
      <c r="C30" s="6">
        <v>1.59</v>
      </c>
      <c r="D30" s="6"/>
      <c r="E30">
        <f t="shared" si="0"/>
        <v>1.9740249999999956E-2</v>
      </c>
      <c r="F30">
        <f t="shared" si="1"/>
        <v>0.12133611111111084</v>
      </c>
      <c r="I30" t="s">
        <v>42</v>
      </c>
      <c r="J30" s="8">
        <f>J25/J28</f>
        <v>3.9338741666666714</v>
      </c>
    </row>
    <row r="31" spans="2:18" x14ac:dyDescent="0.35">
      <c r="B31" s="6">
        <v>2.5499999999999998</v>
      </c>
      <c r="C31" s="6">
        <v>1.86</v>
      </c>
      <c r="D31" s="6"/>
      <c r="E31">
        <f t="shared" si="0"/>
        <v>0.11594024999999972</v>
      </c>
      <c r="F31">
        <f t="shared" si="1"/>
        <v>6.1361111111110462E-3</v>
      </c>
      <c r="I31" t="s">
        <v>47</v>
      </c>
      <c r="J31" s="8">
        <f>J26/J29</f>
        <v>0.24576080086580082</v>
      </c>
    </row>
    <row r="32" spans="2:18" x14ac:dyDescent="0.35">
      <c r="B32" s="6">
        <v>2.82</v>
      </c>
      <c r="C32" s="6">
        <v>2.56</v>
      </c>
      <c r="D32" s="6"/>
      <c r="E32">
        <f t="shared" si="0"/>
        <v>0.37271024999999952</v>
      </c>
      <c r="F32">
        <f t="shared" si="1"/>
        <v>0.38646944444444492</v>
      </c>
      <c r="I32" t="s">
        <v>49</v>
      </c>
      <c r="J32" s="8">
        <f>J30/J31</f>
        <v>16.006922799762471</v>
      </c>
    </row>
    <row r="33" spans="2:10" x14ac:dyDescent="0.35">
      <c r="B33" s="6">
        <v>1.81</v>
      </c>
      <c r="C33" s="6">
        <v>1.55</v>
      </c>
      <c r="D33" s="6"/>
      <c r="E33">
        <f t="shared" si="0"/>
        <v>0.15960025000000014</v>
      </c>
      <c r="F33">
        <f t="shared" si="1"/>
        <v>0.15080277777777751</v>
      </c>
      <c r="I33" t="s">
        <v>50</v>
      </c>
      <c r="J33">
        <f>_xlfn.F.INV.RT(J35,J28,J29)</f>
        <v>3.1153657966336636</v>
      </c>
    </row>
    <row r="34" spans="2:10" x14ac:dyDescent="0.35">
      <c r="B34" s="6">
        <v>2.4500000000000002</v>
      </c>
      <c r="C34" s="6">
        <v>1.9</v>
      </c>
      <c r="D34" s="6"/>
      <c r="E34">
        <f t="shared" si="0"/>
        <v>5.7840249999999968E-2</v>
      </c>
      <c r="F34">
        <f t="shared" si="1"/>
        <v>1.4694444444444271E-3</v>
      </c>
      <c r="I34" t="s">
        <v>41</v>
      </c>
      <c r="J34">
        <f>_xlfn.F.DIST.RT(J32,J28,J29)</f>
        <v>1.5376199376778628E-6</v>
      </c>
    </row>
    <row r="35" spans="2:10" x14ac:dyDescent="0.35">
      <c r="B35" s="6">
        <v>2.56</v>
      </c>
      <c r="C35" s="6">
        <v>1.47</v>
      </c>
      <c r="D35" s="6"/>
      <c r="E35">
        <f t="shared" si="0"/>
        <v>0.12285024999999987</v>
      </c>
      <c r="F35">
        <f t="shared" si="1"/>
        <v>0.21933611111111084</v>
      </c>
      <c r="I35" t="s">
        <v>48</v>
      </c>
      <c r="J35">
        <v>0.05</v>
      </c>
    </row>
    <row r="36" spans="2:10" x14ac:dyDescent="0.35">
      <c r="B36" s="6">
        <v>2.13</v>
      </c>
      <c r="C36" s="6">
        <v>2.12</v>
      </c>
      <c r="D36" s="6"/>
      <c r="E36">
        <f t="shared" si="0"/>
        <v>6.320250000000055E-3</v>
      </c>
      <c r="F36">
        <f t="shared" si="1"/>
        <v>3.3002777777777929E-2</v>
      </c>
      <c r="I36" t="s">
        <v>51</v>
      </c>
      <c r="J36" t="str">
        <f>IF(J34&lt;J35,"Reject Null Hypothesis","Accept Null Hypothesis")</f>
        <v>Reject Null Hypothesis</v>
      </c>
    </row>
    <row r="37" spans="2:10" x14ac:dyDescent="0.35">
      <c r="B37" s="6">
        <v>1.79</v>
      </c>
      <c r="C37" s="6"/>
      <c r="D37" s="6"/>
      <c r="E37">
        <f t="shared" si="0"/>
        <v>0.17598025000000017</v>
      </c>
      <c r="I37" t="s">
        <v>52</v>
      </c>
      <c r="J37" t="str">
        <f>IF(J32&lt;J33,"Accept Null Hypothesis","Reject Null Hypothesis")</f>
        <v>Reject Null Hypothesis</v>
      </c>
    </row>
    <row r="38" spans="2:10" x14ac:dyDescent="0.35">
      <c r="B38" s="6">
        <v>2.61</v>
      </c>
      <c r="C38" s="6"/>
      <c r="D38" s="6"/>
      <c r="E38">
        <f t="shared" si="0"/>
        <v>0.16040024999999972</v>
      </c>
    </row>
    <row r="39" spans="2:10" x14ac:dyDescent="0.35">
      <c r="B39" s="6">
        <v>1.32</v>
      </c>
      <c r="C39" s="6"/>
      <c r="D39" s="6"/>
      <c r="E39">
        <f t="shared" si="0"/>
        <v>0.79121025000000034</v>
      </c>
    </row>
    <row r="40" spans="2:10" x14ac:dyDescent="0.35">
      <c r="B40" s="6">
        <v>1.95</v>
      </c>
      <c r="C40" s="6"/>
      <c r="D40" s="6"/>
      <c r="E40">
        <f t="shared" si="0"/>
        <v>6.7340250000000143E-2</v>
      </c>
    </row>
    <row r="41" spans="2:10" x14ac:dyDescent="0.35">
      <c r="B41" s="6">
        <v>2.4700000000000002</v>
      </c>
      <c r="C41" s="6"/>
      <c r="D41" s="6"/>
      <c r="E41">
        <f t="shared" si="0"/>
        <v>6.7860249999999969E-2</v>
      </c>
    </row>
    <row r="42" spans="2:10" x14ac:dyDescent="0.35">
      <c r="B42" s="6">
        <v>1.91</v>
      </c>
      <c r="C42" s="6"/>
      <c r="D42" s="6"/>
      <c r="E42">
        <f t="shared" si="0"/>
        <v>8.970025000000019E-2</v>
      </c>
    </row>
    <row r="43" spans="2:10" x14ac:dyDescent="0.35">
      <c r="B43" s="6">
        <v>2.36</v>
      </c>
      <c r="C43" s="6"/>
      <c r="D43" s="6"/>
      <c r="E43">
        <f t="shared" si="0"/>
        <v>2.2650249999999889E-2</v>
      </c>
    </row>
    <row r="44" spans="2:10" x14ac:dyDescent="0.35">
      <c r="B44" s="6">
        <v>2.4300000000000002</v>
      </c>
      <c r="C44" s="6"/>
      <c r="D44" s="6"/>
      <c r="E44">
        <f t="shared" si="0"/>
        <v>4.8620249999999962E-2</v>
      </c>
    </row>
    <row r="45" spans="2:10" x14ac:dyDescent="0.35">
      <c r="B45" s="6">
        <v>2.04</v>
      </c>
      <c r="C45" s="6"/>
      <c r="D45" s="6"/>
      <c r="E45">
        <f t="shared" si="0"/>
        <v>2.8730250000000068E-2</v>
      </c>
    </row>
    <row r="46" spans="2:10" x14ac:dyDescent="0.35">
      <c r="B46" s="6">
        <v>2.35</v>
      </c>
      <c r="C46" s="6"/>
      <c r="D46" s="6"/>
      <c r="E46">
        <f t="shared" si="0"/>
        <v>1.9740249999999956E-2</v>
      </c>
    </row>
  </sheetData>
  <mergeCells count="3">
    <mergeCell ref="B5:D5"/>
    <mergeCell ref="L11:P11"/>
    <mergeCell ref="L18:R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4" sqref="H1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Question2</vt:lpstr>
      <vt:lpstr>Question3</vt:lpstr>
      <vt:lpstr>Question4</vt:lpstr>
      <vt:lpstr>Question5</vt:lpstr>
      <vt:lpstr>Question6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2024-05-11T17:52:50Z</dcterms:modified>
</cp:coreProperties>
</file>