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6" i="1" l="1"/>
  <c r="M6" i="1" s="1"/>
  <c r="J9" i="1"/>
  <c r="M9" i="1" s="1"/>
  <c r="J10" i="1"/>
  <c r="M10" i="1" s="1"/>
  <c r="J13" i="1"/>
  <c r="M13" i="1" s="1"/>
  <c r="J14" i="1"/>
  <c r="M14" i="1" s="1"/>
  <c r="J17" i="1"/>
  <c r="M17" i="1" s="1"/>
  <c r="J18" i="1"/>
  <c r="M18" i="1" s="1"/>
  <c r="J21" i="1"/>
  <c r="M21" i="1" s="1"/>
  <c r="J25" i="1"/>
  <c r="M25" i="1" s="1"/>
  <c r="J29" i="1"/>
  <c r="M29" i="1" s="1"/>
  <c r="I6" i="1"/>
  <c r="I9" i="1"/>
  <c r="I10" i="1"/>
  <c r="I13" i="1"/>
  <c r="I14" i="1"/>
  <c r="I17" i="1"/>
  <c r="I18" i="1"/>
  <c r="I21" i="1"/>
  <c r="I22" i="1"/>
  <c r="J22" i="1" s="1"/>
  <c r="M22" i="1" s="1"/>
  <c r="I25" i="1"/>
  <c r="I26" i="1"/>
  <c r="J26" i="1" s="1"/>
  <c r="M26" i="1" s="1"/>
  <c r="I29" i="1"/>
  <c r="I30" i="1"/>
  <c r="J30" i="1" s="1"/>
  <c r="M30" i="1" s="1"/>
  <c r="H6" i="1"/>
  <c r="H7" i="1"/>
  <c r="I7" i="1" s="1"/>
  <c r="J7" i="1" s="1"/>
  <c r="M7" i="1" s="1"/>
  <c r="H8" i="1"/>
  <c r="I8" i="1" s="1"/>
  <c r="J8" i="1" s="1"/>
  <c r="M8" i="1" s="1"/>
  <c r="H9" i="1"/>
  <c r="H10" i="1"/>
  <c r="H11" i="1"/>
  <c r="I11" i="1" s="1"/>
  <c r="J11" i="1" s="1"/>
  <c r="M11" i="1" s="1"/>
  <c r="H12" i="1"/>
  <c r="I12" i="1" s="1"/>
  <c r="J12" i="1" s="1"/>
  <c r="M12" i="1" s="1"/>
  <c r="H13" i="1"/>
  <c r="H14" i="1"/>
  <c r="H15" i="1"/>
  <c r="I15" i="1" s="1"/>
  <c r="J15" i="1" s="1"/>
  <c r="M15" i="1" s="1"/>
  <c r="H16" i="1"/>
  <c r="I16" i="1" s="1"/>
  <c r="J16" i="1" s="1"/>
  <c r="M16" i="1" s="1"/>
  <c r="H17" i="1"/>
  <c r="H18" i="1"/>
  <c r="H19" i="1"/>
  <c r="I19" i="1" s="1"/>
  <c r="J19" i="1" s="1"/>
  <c r="M19" i="1" s="1"/>
  <c r="H20" i="1"/>
  <c r="I20" i="1" s="1"/>
  <c r="J20" i="1" s="1"/>
  <c r="M20" i="1" s="1"/>
  <c r="H21" i="1"/>
  <c r="H22" i="1"/>
  <c r="H23" i="1"/>
  <c r="I23" i="1" s="1"/>
  <c r="J23" i="1" s="1"/>
  <c r="M23" i="1" s="1"/>
  <c r="H24" i="1"/>
  <c r="I24" i="1" s="1"/>
  <c r="J24" i="1" s="1"/>
  <c r="M24" i="1" s="1"/>
  <c r="H25" i="1"/>
  <c r="H26" i="1"/>
  <c r="H27" i="1"/>
  <c r="I27" i="1" s="1"/>
  <c r="J27" i="1" s="1"/>
  <c r="M27" i="1" s="1"/>
  <c r="H28" i="1"/>
  <c r="I28" i="1" s="1"/>
  <c r="J28" i="1" s="1"/>
  <c r="M28" i="1" s="1"/>
  <c r="H29" i="1"/>
  <c r="H30" i="1"/>
  <c r="H31" i="1"/>
  <c r="I31" i="1" s="1"/>
  <c r="J31" i="1" s="1"/>
  <c r="M31" i="1" s="1"/>
  <c r="H5" i="1"/>
  <c r="I5" i="1" s="1"/>
  <c r="J5" i="1" s="1"/>
  <c r="M5" i="1" s="1"/>
  <c r="F6" i="1" l="1"/>
  <c r="K6" i="1" s="1"/>
  <c r="L6" i="1" s="1"/>
  <c r="F7" i="1"/>
  <c r="F8" i="1"/>
  <c r="K8" i="1" s="1"/>
  <c r="L8" i="1" s="1"/>
  <c r="F9" i="1"/>
  <c r="K9" i="1" s="1"/>
  <c r="L9" i="1" s="1"/>
  <c r="F10" i="1"/>
  <c r="K10" i="1" s="1"/>
  <c r="L10" i="1" s="1"/>
  <c r="F11" i="1"/>
  <c r="K11" i="1" s="1"/>
  <c r="L11" i="1" s="1"/>
  <c r="F12" i="1"/>
  <c r="K12" i="1" s="1"/>
  <c r="L12" i="1" s="1"/>
  <c r="F13" i="1"/>
  <c r="K13" i="1" s="1"/>
  <c r="L13" i="1" s="1"/>
  <c r="F14" i="1"/>
  <c r="K14" i="1" s="1"/>
  <c r="L14" i="1" s="1"/>
  <c r="F15" i="1"/>
  <c r="K15" i="1" s="1"/>
  <c r="L15" i="1" s="1"/>
  <c r="F16" i="1"/>
  <c r="K16" i="1" s="1"/>
  <c r="L16" i="1" s="1"/>
  <c r="F17" i="1"/>
  <c r="K17" i="1" s="1"/>
  <c r="L17" i="1" s="1"/>
  <c r="F18" i="1"/>
  <c r="K18" i="1" s="1"/>
  <c r="L18" i="1" s="1"/>
  <c r="F19" i="1"/>
  <c r="K19" i="1" s="1"/>
  <c r="L19" i="1" s="1"/>
  <c r="F20" i="1"/>
  <c r="K20" i="1" s="1"/>
  <c r="L20" i="1" s="1"/>
  <c r="F21" i="1"/>
  <c r="K21" i="1" s="1"/>
  <c r="L21" i="1" s="1"/>
  <c r="F22" i="1"/>
  <c r="K22" i="1" s="1"/>
  <c r="L22" i="1" s="1"/>
  <c r="F23" i="1"/>
  <c r="K23" i="1" s="1"/>
  <c r="L23" i="1" s="1"/>
  <c r="F24" i="1"/>
  <c r="K24" i="1" s="1"/>
  <c r="L24" i="1" s="1"/>
  <c r="F25" i="1"/>
  <c r="K25" i="1" s="1"/>
  <c r="L25" i="1" s="1"/>
  <c r="F26" i="1"/>
  <c r="K26" i="1" s="1"/>
  <c r="L26" i="1" s="1"/>
  <c r="F27" i="1"/>
  <c r="K27" i="1" s="1"/>
  <c r="L27" i="1" s="1"/>
  <c r="F28" i="1"/>
  <c r="K28" i="1" s="1"/>
  <c r="L28" i="1" s="1"/>
  <c r="F29" i="1"/>
  <c r="K29" i="1" s="1"/>
  <c r="L29" i="1" s="1"/>
  <c r="F30" i="1"/>
  <c r="K30" i="1" s="1"/>
  <c r="L30" i="1" s="1"/>
  <c r="F31" i="1"/>
  <c r="K31" i="1" s="1"/>
  <c r="L31" i="1" s="1"/>
  <c r="F5" i="1"/>
  <c r="K7" i="1" l="1"/>
  <c r="L7" i="1" s="1"/>
  <c r="Q7" i="1"/>
  <c r="Q8" i="1"/>
  <c r="K5" i="1"/>
  <c r="L5" i="1" s="1"/>
  <c r="L1" i="1" s="1"/>
  <c r="R7" i="1"/>
  <c r="R8" i="1"/>
  <c r="P14" i="1" l="1"/>
  <c r="P13" i="1"/>
  <c r="P12" i="1"/>
</calcChain>
</file>

<file path=xl/sharedStrings.xml><?xml version="1.0" encoding="utf-8"?>
<sst xmlns="http://schemas.openxmlformats.org/spreadsheetml/2006/main" count="68" uniqueCount="30">
  <si>
    <t>Student</t>
  </si>
  <si>
    <t>MBA CGPA</t>
  </si>
  <si>
    <t>Experience</t>
  </si>
  <si>
    <t>UG CGPA</t>
  </si>
  <si>
    <t>Extra-curricular</t>
  </si>
  <si>
    <t>Day-0 placed</t>
  </si>
  <si>
    <t>Placed</t>
  </si>
  <si>
    <t>Not Placed</t>
  </si>
  <si>
    <t>Placement</t>
  </si>
  <si>
    <t>Correlation Analysis</t>
  </si>
  <si>
    <t>b0</t>
  </si>
  <si>
    <t>b1</t>
  </si>
  <si>
    <t>b2</t>
  </si>
  <si>
    <t>b3</t>
  </si>
  <si>
    <t>b4</t>
  </si>
  <si>
    <t>logit-log(odds)</t>
  </si>
  <si>
    <t>Odds</t>
  </si>
  <si>
    <t>Probability of Day0 Job</t>
  </si>
  <si>
    <t>Probabilty of Correct Estimate</t>
  </si>
  <si>
    <t>LogLikelihood</t>
  </si>
  <si>
    <t>Sum of Log Likelihood</t>
  </si>
  <si>
    <t>Threshold</t>
  </si>
  <si>
    <t>Classification</t>
  </si>
  <si>
    <t>Confusion Matrix</t>
  </si>
  <si>
    <t>Predicted</t>
  </si>
  <si>
    <t>Actual</t>
  </si>
  <si>
    <t>Accuracy</t>
  </si>
  <si>
    <t>Precision</t>
  </si>
  <si>
    <t>Recall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</si>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</sst>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0" fontId="0" fillId="0" borderId="2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Performance</a:t>
            </a:r>
            <a:r>
              <a:rPr lang="en-IN" baseline="0"/>
              <a:t> Indicators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Sheet1!$U$4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Sheet1!$T$5:$T$14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Sheet1!$U$5:$U$14</c:f>
              <c:numCache>
                <c:formatCode>General</c:formatCode>
                <c:ptCount val="10"/>
                <c:pt idx="0">
                  <c:v>40.74</c:v>
                </c:pt>
                <c:pt idx="1">
                  <c:v>77.78</c:v>
                </c:pt>
                <c:pt idx="2">
                  <c:v>81.48</c:v>
                </c:pt>
                <c:pt idx="3">
                  <c:v>77.78</c:v>
                </c:pt>
                <c:pt idx="4">
                  <c:v>85.19</c:v>
                </c:pt>
                <c:pt idx="5">
                  <c:v>81.48</c:v>
                </c:pt>
                <c:pt idx="6">
                  <c:v>81.48</c:v>
                </c:pt>
                <c:pt idx="7">
                  <c:v>88.89</c:v>
                </c:pt>
                <c:pt idx="8">
                  <c:v>85.19</c:v>
                </c:pt>
                <c:pt idx="9">
                  <c:v>81.48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Sheet1!$V$4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Sheet1!$T$5:$T$14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Sheet1!$V$5:$V$14</c:f>
              <c:numCache>
                <c:formatCode>General</c:formatCode>
                <c:ptCount val="10"/>
                <c:pt idx="0">
                  <c:v>40.74</c:v>
                </c:pt>
                <c:pt idx="1">
                  <c:v>64.709999999999994</c:v>
                </c:pt>
                <c:pt idx="2">
                  <c:v>68.75</c:v>
                </c:pt>
                <c:pt idx="3">
                  <c:v>69.23</c:v>
                </c:pt>
                <c:pt idx="4">
                  <c:v>81.819999999999993</c:v>
                </c:pt>
                <c:pt idx="5">
                  <c:v>80</c:v>
                </c:pt>
                <c:pt idx="6">
                  <c:v>80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Sheet1!$W$4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Sheet1!$T$5:$T$14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Sheet1!$W$5:$W$14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81.819999999999993</c:v>
                </c:pt>
                <c:pt idx="4">
                  <c:v>81.819999999999993</c:v>
                </c:pt>
                <c:pt idx="5">
                  <c:v>72.73</c:v>
                </c:pt>
                <c:pt idx="6">
                  <c:v>72.73</c:v>
                </c:pt>
                <c:pt idx="7">
                  <c:v>72.73</c:v>
                </c:pt>
                <c:pt idx="8">
                  <c:v>63.64</c:v>
                </c:pt>
                <c:pt idx="9">
                  <c:v>54.55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326720"/>
        <c:axId val="380847616"/>
      </c:lineChart>
      <c:catAx>
        <c:axId val="385326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Threshold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47616"/>
        <c:crosses val="autoZero"/>
        <c:auto val="1"/>
        <c:lblAlgn val="ctr"/>
        <c:lblOffset val="100"/>
        <c:noMultiLvlLbl val="0"/>
      </c:catAx>
      <c:valAx>
        <c:axId val="380847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</a:t>
                </a:r>
                <a:r>
                  <a:rPr lang="en-IN" baseline="0"/>
                  <a:t> Percentage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2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CGPA vs MBA Placement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MBA CGPA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Sheet1!$B$5:$B$31</c:f>
              <c:numCache>
                <c:formatCode>General</c:formatCode>
                <c:ptCount val="27"/>
                <c:pt idx="0">
                  <c:v>9.1</c:v>
                </c:pt>
                <c:pt idx="1">
                  <c:v>8.9</c:v>
                </c:pt>
                <c:pt idx="2">
                  <c:v>7</c:v>
                </c:pt>
                <c:pt idx="3">
                  <c:v>9.1</c:v>
                </c:pt>
                <c:pt idx="4">
                  <c:v>8.1999999999999993</c:v>
                </c:pt>
                <c:pt idx="5">
                  <c:v>6.5</c:v>
                </c:pt>
                <c:pt idx="6">
                  <c:v>7.9</c:v>
                </c:pt>
                <c:pt idx="7">
                  <c:v>5.43</c:v>
                </c:pt>
                <c:pt idx="8">
                  <c:v>8.1</c:v>
                </c:pt>
                <c:pt idx="9">
                  <c:v>7.89</c:v>
                </c:pt>
                <c:pt idx="10">
                  <c:v>8.65</c:v>
                </c:pt>
                <c:pt idx="11">
                  <c:v>9.4499999999999993</c:v>
                </c:pt>
                <c:pt idx="12">
                  <c:v>7.8</c:v>
                </c:pt>
                <c:pt idx="13">
                  <c:v>9.01</c:v>
                </c:pt>
                <c:pt idx="14">
                  <c:v>6.8</c:v>
                </c:pt>
                <c:pt idx="15">
                  <c:v>7.14</c:v>
                </c:pt>
                <c:pt idx="16">
                  <c:v>8.56</c:v>
                </c:pt>
                <c:pt idx="17">
                  <c:v>7.4</c:v>
                </c:pt>
                <c:pt idx="18">
                  <c:v>8.23</c:v>
                </c:pt>
                <c:pt idx="19">
                  <c:v>7.3</c:v>
                </c:pt>
                <c:pt idx="20">
                  <c:v>9.1</c:v>
                </c:pt>
                <c:pt idx="21">
                  <c:v>7.8</c:v>
                </c:pt>
                <c:pt idx="22">
                  <c:v>5.6</c:v>
                </c:pt>
                <c:pt idx="23">
                  <c:v>8.1</c:v>
                </c:pt>
                <c:pt idx="24">
                  <c:v>8.7899999999999991</c:v>
                </c:pt>
                <c:pt idx="25">
                  <c:v>7.19</c:v>
                </c:pt>
                <c:pt idx="26">
                  <c:v>8.18</c:v>
                </c:pt>
              </c:numCache>
            </c:numRef>
          </c:xVal>
          <c:yVal>
            <c:numRef>
              <c:f>Sheet1!$J$5:$J$31</c:f>
              <c:numCache>
                <c:formatCode>General</c:formatCode>
                <c:ptCount val="27"/>
                <c:pt idx="0">
                  <c:v>0.97516756102040136</c:v>
                </c:pt>
                <c:pt idx="1">
                  <c:v>0.91806848054820112</c:v>
                </c:pt>
                <c:pt idx="2">
                  <c:v>4.5759985350455274E-3</c:v>
                </c:pt>
                <c:pt idx="3">
                  <c:v>0.3703257090712489</c:v>
                </c:pt>
                <c:pt idx="4">
                  <c:v>0.7753366121345785</c:v>
                </c:pt>
                <c:pt idx="5">
                  <c:v>8.8074123558285603E-5</c:v>
                </c:pt>
                <c:pt idx="6">
                  <c:v>0.37492478190828071</c:v>
                </c:pt>
                <c:pt idx="7">
                  <c:v>8.7247177575370905E-6</c:v>
                </c:pt>
                <c:pt idx="8">
                  <c:v>0.46636582837354418</c:v>
                </c:pt>
                <c:pt idx="9">
                  <c:v>0.23874874371569763</c:v>
                </c:pt>
                <c:pt idx="10">
                  <c:v>0.27498881069887116</c:v>
                </c:pt>
                <c:pt idx="11">
                  <c:v>0.98623171063597737</c:v>
                </c:pt>
                <c:pt idx="12">
                  <c:v>0.89783494910406592</c:v>
                </c:pt>
                <c:pt idx="13">
                  <c:v>0.91725528989297134</c:v>
                </c:pt>
                <c:pt idx="14">
                  <c:v>0.11822122625528889</c:v>
                </c:pt>
                <c:pt idx="15">
                  <c:v>6.7795178057768052E-3</c:v>
                </c:pt>
                <c:pt idx="16">
                  <c:v>0.66325160798031813</c:v>
                </c:pt>
                <c:pt idx="17">
                  <c:v>4.5574497243974412E-3</c:v>
                </c:pt>
                <c:pt idx="18">
                  <c:v>6.7351533515435227E-2</c:v>
                </c:pt>
                <c:pt idx="19">
                  <c:v>1.1547626639857823E-2</c:v>
                </c:pt>
                <c:pt idx="20">
                  <c:v>0.98175125305824151</c:v>
                </c:pt>
                <c:pt idx="21">
                  <c:v>6.3486922371942547E-2</c:v>
                </c:pt>
                <c:pt idx="22">
                  <c:v>1.5373725115292895E-4</c:v>
                </c:pt>
                <c:pt idx="23">
                  <c:v>0.23040055989381591</c:v>
                </c:pt>
                <c:pt idx="24">
                  <c:v>0.95633705487753029</c:v>
                </c:pt>
                <c:pt idx="25">
                  <c:v>4.318514316907089E-3</c:v>
                </c:pt>
                <c:pt idx="26">
                  <c:v>0.69192069549534485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91856"/>
        <c:axId val="547489112"/>
      </c:scatterChart>
      <c:valAx>
        <c:axId val="547491856"/>
        <c:scaling>
          <c:orientation val="minMax"/>
          <c:min val="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CGPA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89112"/>
        <c:crosses val="autoZero"/>
        <c:crossBetween val="midCat"/>
      </c:valAx>
      <c:valAx>
        <c:axId val="547489112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Probability</a:t>
                </a:r>
                <a:r>
                  <a:rPr lang="en-IN" baseline="0"/>
                  <a:t> of Placement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9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117475</xdr:colOff>
      <xdr:row>15</xdr:row>
      <xdr:rowOff>3175</xdr:rowOff>
    </xdr:from>
    <xdr:to>
      <xdr:col>23</xdr:col>
      <xdr:colOff>422275</xdr:colOff>
      <xdr:row>29</xdr:row>
      <xdr:rowOff>168275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179456</xdr:colOff>
      <xdr:row>14</xdr:row>
      <xdr:rowOff>171725</xdr:rowOff>
    </xdr:from>
    <xdr:to>
      <xdr:col>31</xdr:col>
      <xdr:colOff>499718</xdr:colOff>
      <xdr:row>29</xdr:row>
      <xdr:rowOff>181664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zoomScale="115" zoomScaleNormal="115" workbookViewId="0">
      <selection activeCell="Z10" sqref="Z10"/>
    </sheetView>
  </sheetViews>
  <sheetFormatPr defaultRowHeight="14.5" x14ac:dyDescent="0.35"/>
  <cols>
    <col min="2" max="2" width="9.81640625" bestFit="1" customWidth="1"/>
    <col min="3" max="3" width="9.90625" bestFit="1" customWidth="1"/>
    <col min="4" max="4" width="8.36328125" bestFit="1" customWidth="1"/>
    <col min="5" max="5" width="13.7265625" bestFit="1" customWidth="1"/>
    <col min="6" max="6" width="9.453125" bestFit="1" customWidth="1"/>
    <col min="7" max="7" width="11.54296875" bestFit="1" customWidth="1"/>
    <col min="8" max="8" width="12.90625" bestFit="1" customWidth="1"/>
    <col min="9" max="9" width="13.7265625" bestFit="1" customWidth="1"/>
    <col min="10" max="10" width="20" bestFit="1" customWidth="1"/>
    <col min="11" max="11" width="26" bestFit="1" customWidth="1"/>
    <col min="12" max="12" width="11.81640625" bestFit="1" customWidth="1"/>
    <col min="13" max="13" width="14.26953125" bestFit="1" customWidth="1"/>
    <col min="14" max="14" width="10" bestFit="1" customWidth="1"/>
    <col min="16" max="16" width="13.7265625" bestFit="1" customWidth="1"/>
    <col min="17" max="18" width="12.81640625" bestFit="1" customWidth="1"/>
    <col min="19" max="19" width="12.1796875" bestFit="1" customWidth="1"/>
    <col min="20" max="20" width="13.7265625" bestFit="1" customWidth="1"/>
    <col min="21" max="21" width="9.453125" bestFit="1" customWidth="1"/>
  </cols>
  <sheetData>
    <row r="1" spans="1:23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K1" t="s">
        <v>20</v>
      </c>
      <c r="L1">
        <f>SUM(L5:L31)</f>
        <v>-7.8757264812152483</v>
      </c>
    </row>
    <row r="2" spans="1:23" x14ac:dyDescent="0.35">
      <c r="A2">
        <v>-41.751161655231577</v>
      </c>
      <c r="B2">
        <v>3.2741492433917223</v>
      </c>
      <c r="C2">
        <v>0.59159581820674401</v>
      </c>
      <c r="D2">
        <v>0.83093044410282335</v>
      </c>
      <c r="E2">
        <v>0.87623895966545062</v>
      </c>
      <c r="K2" t="s">
        <v>21</v>
      </c>
      <c r="L2">
        <v>0.5</v>
      </c>
    </row>
    <row r="4" spans="1:23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8</v>
      </c>
      <c r="G4" s="1" t="s">
        <v>5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22</v>
      </c>
      <c r="O4" s="6" t="s">
        <v>23</v>
      </c>
      <c r="P4" s="6"/>
      <c r="Q4" s="6"/>
      <c r="R4" s="6"/>
      <c r="S4" s="5"/>
      <c r="T4" s="9" t="s">
        <v>29</v>
      </c>
      <c r="U4" s="9" t="s">
        <v>26</v>
      </c>
      <c r="V4" s="9" t="s">
        <v>27</v>
      </c>
      <c r="W4" s="9" t="s">
        <v>28</v>
      </c>
    </row>
    <row r="5" spans="1:23" x14ac:dyDescent="0.35">
      <c r="A5" s="1">
        <v>1</v>
      </c>
      <c r="B5" s="1">
        <v>9.1</v>
      </c>
      <c r="C5" s="1">
        <v>2.2999999999999998</v>
      </c>
      <c r="D5" s="1">
        <v>8.1</v>
      </c>
      <c r="E5" s="1">
        <v>8.6</v>
      </c>
      <c r="F5">
        <f>IF(G5="Placed",1,0)</f>
        <v>1</v>
      </c>
      <c r="G5" s="1" t="s">
        <v>6</v>
      </c>
      <c r="H5">
        <f>$A$2  + SUMPRODUCT($B$2:$E$2,B5:E5)</f>
        <v>3.6704584918643448</v>
      </c>
      <c r="I5">
        <f>EXP(H5)</f>
        <v>39.269906666097647</v>
      </c>
      <c r="J5">
        <f>I5/(1+I5)</f>
        <v>0.97516756102040136</v>
      </c>
      <c r="K5">
        <f>IF(F5=1,J5,1-J5)</f>
        <v>0.97516756102040136</v>
      </c>
      <c r="L5">
        <f>LN(K5)</f>
        <v>-2.5145965293268978E-2</v>
      </c>
      <c r="M5">
        <f>IF(J5&gt;$L$2,1,0)</f>
        <v>1</v>
      </c>
      <c r="O5" s="7"/>
      <c r="Q5" s="2" t="s">
        <v>24</v>
      </c>
      <c r="R5" s="4"/>
      <c r="T5" s="9">
        <v>0</v>
      </c>
      <c r="U5" s="9">
        <v>40.74</v>
      </c>
      <c r="V5" s="9">
        <v>40.74</v>
      </c>
      <c r="W5" s="9">
        <v>100</v>
      </c>
    </row>
    <row r="6" spans="1:23" x14ac:dyDescent="0.35">
      <c r="A6" s="1">
        <v>2</v>
      </c>
      <c r="B6" s="1">
        <v>8.9</v>
      </c>
      <c r="C6" s="1">
        <v>0</v>
      </c>
      <c r="D6" s="1">
        <v>8.6999999999999993</v>
      </c>
      <c r="E6" s="1">
        <v>8.9</v>
      </c>
      <c r="F6">
        <f t="shared" ref="F6:F31" si="0">IF(G6="Placed",1,0)</f>
        <v>1</v>
      </c>
      <c r="G6" s="1" t="s">
        <v>6</v>
      </c>
      <c r="H6">
        <f t="shared" ref="H6:H31" si="1">$A$2  + SUMPRODUCT($B$2:$E$2,B6:E6)</f>
        <v>2.4163882156718302</v>
      </c>
      <c r="I6">
        <f t="shared" ref="I6:I31" si="2">EXP(H6)</f>
        <v>11.205314959260704</v>
      </c>
      <c r="J6">
        <f t="shared" ref="J6:J31" si="3">I6/(1+I6)</f>
        <v>0.91806848054820112</v>
      </c>
      <c r="K6">
        <f t="shared" ref="K6:K31" si="4">IF(F6=1,J6,1-J6)</f>
        <v>0.91806848054820112</v>
      </c>
      <c r="L6">
        <f t="shared" ref="L6:L31" si="5">LN(K6)</f>
        <v>-8.54832935968452E-2</v>
      </c>
      <c r="M6">
        <f t="shared" ref="M6:M31" si="6">IF(J6&gt;$L$2,1,0)</f>
        <v>1</v>
      </c>
      <c r="O6" s="7"/>
      <c r="P6" s="7"/>
      <c r="Q6" s="7">
        <v>0</v>
      </c>
      <c r="R6" s="7">
        <v>1</v>
      </c>
      <c r="T6" s="9">
        <v>0.1</v>
      </c>
      <c r="U6" s="9">
        <v>77.78</v>
      </c>
      <c r="V6" s="9">
        <v>64.709999999999994</v>
      </c>
      <c r="W6" s="9">
        <v>100</v>
      </c>
    </row>
    <row r="7" spans="1:23" x14ac:dyDescent="0.35">
      <c r="A7" s="1">
        <v>3</v>
      </c>
      <c r="B7" s="1">
        <v>7</v>
      </c>
      <c r="C7" s="1">
        <v>3.9</v>
      </c>
      <c r="D7" s="1">
        <v>8</v>
      </c>
      <c r="E7" s="1">
        <v>5.13</v>
      </c>
      <c r="F7">
        <f t="shared" si="0"/>
        <v>0</v>
      </c>
      <c r="G7" s="1" t="s">
        <v>7</v>
      </c>
      <c r="H7">
        <f t="shared" si="1"/>
        <v>-5.382343844576873</v>
      </c>
      <c r="I7">
        <f t="shared" si="2"/>
        <v>4.5970345584505504E-3</v>
      </c>
      <c r="J7">
        <f t="shared" si="3"/>
        <v>4.5759985350455274E-3</v>
      </c>
      <c r="K7">
        <f t="shared" si="4"/>
        <v>0.99542400146495447</v>
      </c>
      <c r="L7">
        <f t="shared" si="5"/>
        <v>-4.5865004664707937E-3</v>
      </c>
      <c r="M7">
        <f t="shared" si="6"/>
        <v>0</v>
      </c>
      <c r="O7" s="8" t="s">
        <v>25</v>
      </c>
      <c r="P7" s="7">
        <v>0</v>
      </c>
      <c r="Q7" s="7">
        <f>COUNTIFS($M$5:$M$31,Q6,$F$5:$F$31,P7)</f>
        <v>14</v>
      </c>
      <c r="R7" s="7">
        <f>COUNTIFS($M$5:$M$31,R6,$F$5:$F$31,P7)</f>
        <v>2</v>
      </c>
      <c r="T7" s="9">
        <v>0.2</v>
      </c>
      <c r="U7" s="9">
        <v>81.48</v>
      </c>
      <c r="V7" s="9">
        <v>68.75</v>
      </c>
      <c r="W7" s="9">
        <v>100</v>
      </c>
    </row>
    <row r="8" spans="1:23" x14ac:dyDescent="0.35">
      <c r="A8" s="1">
        <v>4</v>
      </c>
      <c r="B8" s="1">
        <v>9.1</v>
      </c>
      <c r="C8" s="1">
        <v>1.1000000000000001</v>
      </c>
      <c r="D8" s="1">
        <v>7.8</v>
      </c>
      <c r="E8" s="1">
        <v>4.9000000000000004</v>
      </c>
      <c r="F8">
        <f t="shared" si="0"/>
        <v>0</v>
      </c>
      <c r="G8" s="1" t="s">
        <v>7</v>
      </c>
      <c r="H8">
        <f t="shared" si="1"/>
        <v>-0.53081977397675928</v>
      </c>
      <c r="I8">
        <f t="shared" si="2"/>
        <v>0.58812264436750217</v>
      </c>
      <c r="J8">
        <f t="shared" si="3"/>
        <v>0.3703257090712489</v>
      </c>
      <c r="K8">
        <f t="shared" si="4"/>
        <v>0.62967429092875116</v>
      </c>
      <c r="L8">
        <f t="shared" si="5"/>
        <v>-0.46255259181216862</v>
      </c>
      <c r="M8">
        <f t="shared" si="6"/>
        <v>0</v>
      </c>
      <c r="O8" s="8"/>
      <c r="P8" s="7">
        <v>1</v>
      </c>
      <c r="Q8" s="7">
        <f>COUNTIFS($M$5:$M$31,Q6,$F$5:$F$31,P8)</f>
        <v>3</v>
      </c>
      <c r="R8" s="7">
        <f>COUNTIFS($M$5:$M$31,R6,$F$5:$F$31,P8)</f>
        <v>8</v>
      </c>
      <c r="T8" s="9">
        <v>0.3</v>
      </c>
      <c r="U8" s="9">
        <v>77.78</v>
      </c>
      <c r="V8" s="9">
        <v>69.23</v>
      </c>
      <c r="W8" s="9">
        <v>81.819999999999993</v>
      </c>
    </row>
    <row r="9" spans="1:23" x14ac:dyDescent="0.35">
      <c r="A9" s="1">
        <v>5</v>
      </c>
      <c r="B9" s="1">
        <v>8.1999999999999993</v>
      </c>
      <c r="C9" s="1">
        <v>0.7</v>
      </c>
      <c r="D9" s="1">
        <v>9.3000000000000007</v>
      </c>
      <c r="E9" s="1">
        <v>9.1300000000000008</v>
      </c>
      <c r="F9">
        <f t="shared" si="0"/>
        <v>1</v>
      </c>
      <c r="G9" s="1" t="s">
        <v>6</v>
      </c>
      <c r="H9">
        <f t="shared" si="1"/>
        <v>1.2386940452270849</v>
      </c>
      <c r="I9">
        <f t="shared" si="2"/>
        <v>3.451103535387896</v>
      </c>
      <c r="J9">
        <f t="shared" si="3"/>
        <v>0.7753366121345785</v>
      </c>
      <c r="K9">
        <f t="shared" si="4"/>
        <v>0.7753366121345785</v>
      </c>
      <c r="L9">
        <f t="shared" si="5"/>
        <v>-0.25445800568817312</v>
      </c>
      <c r="M9">
        <f t="shared" si="6"/>
        <v>1</v>
      </c>
      <c r="T9" s="9">
        <v>0.4</v>
      </c>
      <c r="U9" s="9">
        <v>85.19</v>
      </c>
      <c r="V9" s="9">
        <v>81.819999999999993</v>
      </c>
      <c r="W9" s="9">
        <v>81.819999999999993</v>
      </c>
    </row>
    <row r="10" spans="1:23" x14ac:dyDescent="0.35">
      <c r="A10" s="1">
        <v>6</v>
      </c>
      <c r="B10" s="1">
        <v>6.5</v>
      </c>
      <c r="C10" s="1">
        <v>1.5</v>
      </c>
      <c r="D10" s="1">
        <v>7.9</v>
      </c>
      <c r="E10" s="1">
        <v>4.2</v>
      </c>
      <c r="F10">
        <f t="shared" si="0"/>
        <v>0</v>
      </c>
      <c r="G10" s="1" t="s">
        <v>7</v>
      </c>
      <c r="H10">
        <f t="shared" si="1"/>
        <v>-9.3372437068680725</v>
      </c>
      <c r="I10">
        <f t="shared" si="2"/>
        <v>8.808188129278182E-5</v>
      </c>
      <c r="J10">
        <f t="shared" si="3"/>
        <v>8.8074123558285603E-5</v>
      </c>
      <c r="K10">
        <f t="shared" si="4"/>
        <v>0.99991192587644173</v>
      </c>
      <c r="L10">
        <f t="shared" si="5"/>
        <v>-8.8078002311635427E-5</v>
      </c>
      <c r="M10">
        <f t="shared" si="6"/>
        <v>0</v>
      </c>
      <c r="T10" s="9">
        <v>0.5</v>
      </c>
      <c r="U10" s="9">
        <v>81.48</v>
      </c>
      <c r="V10" s="9">
        <v>80</v>
      </c>
      <c r="W10" s="9">
        <v>72.73</v>
      </c>
    </row>
    <row r="11" spans="1:23" x14ac:dyDescent="0.35">
      <c r="A11" s="1">
        <v>7</v>
      </c>
      <c r="B11" s="1">
        <v>7.9</v>
      </c>
      <c r="C11" s="1">
        <v>3.1</v>
      </c>
      <c r="D11" s="1">
        <v>9.23</v>
      </c>
      <c r="E11" s="1">
        <v>6.7</v>
      </c>
      <c r="F11">
        <f t="shared" si="0"/>
        <v>0</v>
      </c>
      <c r="G11" s="1" t="s">
        <v>7</v>
      </c>
      <c r="H11">
        <f t="shared" si="1"/>
        <v>-0.51114656716848117</v>
      </c>
      <c r="I11">
        <f t="shared" si="2"/>
        <v>0.59980746485660041</v>
      </c>
      <c r="J11">
        <f t="shared" si="3"/>
        <v>0.37492478190828071</v>
      </c>
      <c r="K11">
        <f t="shared" si="4"/>
        <v>0.62507521809171929</v>
      </c>
      <c r="L11">
        <f t="shared" si="5"/>
        <v>-0.4698832875403382</v>
      </c>
      <c r="M11">
        <f t="shared" si="6"/>
        <v>0</v>
      </c>
      <c r="T11" s="9">
        <v>0.6</v>
      </c>
      <c r="U11" s="9">
        <v>81.48</v>
      </c>
      <c r="V11" s="9">
        <v>80</v>
      </c>
      <c r="W11" s="9">
        <v>72.73</v>
      </c>
    </row>
    <row r="12" spans="1:23" x14ac:dyDescent="0.35">
      <c r="A12" s="1">
        <v>8</v>
      </c>
      <c r="B12" s="1">
        <v>5.43</v>
      </c>
      <c r="C12" s="1">
        <v>1.2</v>
      </c>
      <c r="D12" s="1">
        <v>6.12</v>
      </c>
      <c r="E12" s="1">
        <v>7.45</v>
      </c>
      <c r="F12">
        <f t="shared" si="0"/>
        <v>0</v>
      </c>
      <c r="G12" s="1" t="s">
        <v>7</v>
      </c>
      <c r="H12">
        <f t="shared" si="1"/>
        <v>-11.649341714349546</v>
      </c>
      <c r="I12">
        <f t="shared" si="2"/>
        <v>8.7247938789011769E-6</v>
      </c>
      <c r="J12">
        <f t="shared" si="3"/>
        <v>8.7247177575370905E-6</v>
      </c>
      <c r="K12">
        <f t="shared" si="4"/>
        <v>0.99999127528224241</v>
      </c>
      <c r="L12">
        <f t="shared" si="5"/>
        <v>-8.7247558181624477E-6</v>
      </c>
      <c r="M12">
        <f t="shared" si="6"/>
        <v>0</v>
      </c>
      <c r="O12" s="7" t="s">
        <v>26</v>
      </c>
      <c r="P12" s="10">
        <f>(Q7+R8)/(Q7+R7+Q8+R8)</f>
        <v>0.81481481481481477</v>
      </c>
      <c r="T12" s="9">
        <v>0.7</v>
      </c>
      <c r="U12" s="9">
        <v>88.89</v>
      </c>
      <c r="V12" s="9">
        <v>100</v>
      </c>
      <c r="W12" s="9">
        <v>72.73</v>
      </c>
    </row>
    <row r="13" spans="1:23" x14ac:dyDescent="0.35">
      <c r="A13" s="1">
        <v>9</v>
      </c>
      <c r="B13" s="1">
        <v>8.1</v>
      </c>
      <c r="C13" s="1">
        <v>2.1</v>
      </c>
      <c r="D13" s="1">
        <v>8.6999999999999993</v>
      </c>
      <c r="E13" s="1">
        <v>7.56</v>
      </c>
      <c r="F13">
        <f t="shared" si="0"/>
        <v>1</v>
      </c>
      <c r="G13" s="1" t="s">
        <v>6</v>
      </c>
      <c r="H13">
        <f t="shared" si="1"/>
        <v>-0.13474016675909439</v>
      </c>
      <c r="I13">
        <f t="shared" si="2"/>
        <v>0.87394296162128171</v>
      </c>
      <c r="J13">
        <f t="shared" si="3"/>
        <v>0.46636582837354418</v>
      </c>
      <c r="K13">
        <f t="shared" si="4"/>
        <v>0.46636582837354418</v>
      </c>
      <c r="L13">
        <f t="shared" si="5"/>
        <v>-0.76278491341056176</v>
      </c>
      <c r="M13">
        <f t="shared" si="6"/>
        <v>0</v>
      </c>
      <c r="O13" s="7" t="s">
        <v>27</v>
      </c>
      <c r="P13" s="10">
        <f>R8/SUM(R7:R8)</f>
        <v>0.8</v>
      </c>
      <c r="T13" s="9">
        <v>0.8</v>
      </c>
      <c r="U13" s="9">
        <v>85.19</v>
      </c>
      <c r="V13" s="9">
        <v>100</v>
      </c>
      <c r="W13" s="9">
        <v>63.64</v>
      </c>
    </row>
    <row r="14" spans="1:23" x14ac:dyDescent="0.35">
      <c r="A14" s="1">
        <v>10</v>
      </c>
      <c r="B14" s="1">
        <v>7.89</v>
      </c>
      <c r="C14" s="1">
        <v>1.02</v>
      </c>
      <c r="D14" s="1">
        <v>7.65</v>
      </c>
      <c r="E14" s="1">
        <v>8.9</v>
      </c>
      <c r="F14">
        <f t="shared" si="0"/>
        <v>1</v>
      </c>
      <c r="G14" s="1" t="s">
        <v>6</v>
      </c>
      <c r="H14">
        <f t="shared" si="1"/>
        <v>-1.1595517518908949</v>
      </c>
      <c r="I14">
        <f t="shared" si="2"/>
        <v>0.31362673196894247</v>
      </c>
      <c r="J14">
        <f t="shared" si="3"/>
        <v>0.23874874371569763</v>
      </c>
      <c r="K14">
        <f t="shared" si="4"/>
        <v>0.23874874371569763</v>
      </c>
      <c r="L14">
        <f t="shared" si="5"/>
        <v>-1.4323435615589211</v>
      </c>
      <c r="M14">
        <f t="shared" si="6"/>
        <v>0</v>
      </c>
      <c r="O14" s="7" t="s">
        <v>28</v>
      </c>
      <c r="P14" s="10">
        <f>R8/SUM(Q8:R8)</f>
        <v>0.72727272727272729</v>
      </c>
      <c r="T14" s="9">
        <v>0.9</v>
      </c>
      <c r="U14" s="9">
        <v>81.48</v>
      </c>
      <c r="V14" s="9">
        <v>100</v>
      </c>
      <c r="W14" s="9">
        <v>54.55</v>
      </c>
    </row>
    <row r="15" spans="1:23" x14ac:dyDescent="0.35">
      <c r="A15" s="1">
        <v>11</v>
      </c>
      <c r="B15" s="1">
        <v>8.65</v>
      </c>
      <c r="C15" s="1">
        <v>2.2999999999999998</v>
      </c>
      <c r="D15" s="1">
        <v>7.98</v>
      </c>
      <c r="E15" s="1">
        <v>5.0999999999999996</v>
      </c>
      <c r="F15">
        <f t="shared" si="0"/>
        <v>1</v>
      </c>
      <c r="G15" s="1" t="s">
        <v>6</v>
      </c>
      <c r="H15">
        <f t="shared" si="1"/>
        <v>-0.96945667978334171</v>
      </c>
      <c r="I15">
        <f t="shared" si="2"/>
        <v>0.37928905754398817</v>
      </c>
      <c r="J15">
        <f t="shared" si="3"/>
        <v>0.27498881069887116</v>
      </c>
      <c r="K15">
        <f t="shared" si="4"/>
        <v>0.27498881069887116</v>
      </c>
      <c r="L15">
        <f t="shared" si="5"/>
        <v>-1.2910248705111012</v>
      </c>
      <c r="M15">
        <f t="shared" si="6"/>
        <v>0</v>
      </c>
    </row>
    <row r="16" spans="1:23" x14ac:dyDescent="0.35">
      <c r="A16" s="1">
        <v>12</v>
      </c>
      <c r="B16" s="1">
        <v>9.4499999999999993</v>
      </c>
      <c r="C16" s="1">
        <v>2.5</v>
      </c>
      <c r="D16" s="1">
        <v>9.1999999999999993</v>
      </c>
      <c r="E16" s="1">
        <v>6.8</v>
      </c>
      <c r="F16">
        <f t="shared" si="0"/>
        <v>1</v>
      </c>
      <c r="G16" s="1" t="s">
        <v>6</v>
      </c>
      <c r="H16">
        <f t="shared" si="1"/>
        <v>4.271523251808091</v>
      </c>
      <c r="I16">
        <f t="shared" si="2"/>
        <v>71.630664097825886</v>
      </c>
      <c r="J16">
        <f t="shared" si="3"/>
        <v>0.98623171063597737</v>
      </c>
      <c r="K16">
        <f t="shared" si="4"/>
        <v>0.98623171063597737</v>
      </c>
      <c r="L16">
        <f t="shared" si="5"/>
        <v>-1.3863951342820511E-2</v>
      </c>
      <c r="M16">
        <f t="shared" si="6"/>
        <v>1</v>
      </c>
    </row>
    <row r="17" spans="1:21" x14ac:dyDescent="0.35">
      <c r="A17" s="1">
        <v>13</v>
      </c>
      <c r="B17" s="1">
        <v>7.8</v>
      </c>
      <c r="C17" s="1">
        <v>5.0999999999999996</v>
      </c>
      <c r="D17" s="1">
        <v>8.9</v>
      </c>
      <c r="E17" s="1">
        <v>9.1</v>
      </c>
      <c r="F17">
        <f t="shared" si="0"/>
        <v>1</v>
      </c>
      <c r="G17" s="1" t="s">
        <v>6</v>
      </c>
      <c r="H17">
        <f t="shared" si="1"/>
        <v>2.1733966015489798</v>
      </c>
      <c r="I17">
        <f t="shared" si="2"/>
        <v>8.788083020862052</v>
      </c>
      <c r="J17">
        <f t="shared" si="3"/>
        <v>0.89783494910406592</v>
      </c>
      <c r="K17">
        <f t="shared" si="4"/>
        <v>0.89783494910406592</v>
      </c>
      <c r="L17">
        <f t="shared" si="5"/>
        <v>-0.10776902589801321</v>
      </c>
      <c r="M17">
        <f t="shared" si="6"/>
        <v>1</v>
      </c>
    </row>
    <row r="18" spans="1:21" x14ac:dyDescent="0.35">
      <c r="A18" s="1">
        <v>14</v>
      </c>
      <c r="B18" s="1">
        <v>9.01</v>
      </c>
      <c r="C18" s="1">
        <v>0.3</v>
      </c>
      <c r="D18" s="1">
        <v>9.1999999999999993</v>
      </c>
      <c r="E18" s="1">
        <v>7.8</v>
      </c>
      <c r="F18">
        <f t="shared" si="0"/>
        <v>1</v>
      </c>
      <c r="G18" s="1" t="s">
        <v>6</v>
      </c>
      <c r="H18">
        <f t="shared" si="1"/>
        <v>2.4056257443263505</v>
      </c>
      <c r="I18">
        <f t="shared" si="2"/>
        <v>11.08536471644555</v>
      </c>
      <c r="J18">
        <f t="shared" si="3"/>
        <v>0.91725528989297134</v>
      </c>
      <c r="K18">
        <f t="shared" si="4"/>
        <v>0.91725528989297134</v>
      </c>
      <c r="L18">
        <f t="shared" si="5"/>
        <v>-8.6369448641029994E-2</v>
      </c>
      <c r="M18">
        <f t="shared" si="6"/>
        <v>1</v>
      </c>
    </row>
    <row r="19" spans="1:21" x14ac:dyDescent="0.35">
      <c r="A19" s="1">
        <v>15</v>
      </c>
      <c r="B19" s="1">
        <v>6.8</v>
      </c>
      <c r="C19" s="1">
        <v>2.2999999999999998</v>
      </c>
      <c r="D19" s="1">
        <v>9.8000000000000007</v>
      </c>
      <c r="E19" s="1">
        <v>9.1</v>
      </c>
      <c r="F19">
        <f t="shared" si="0"/>
        <v>0</v>
      </c>
      <c r="G19" s="1" t="s">
        <v>7</v>
      </c>
      <c r="H19">
        <f t="shared" si="1"/>
        <v>-2.009383533129089</v>
      </c>
      <c r="I19">
        <f t="shared" si="2"/>
        <v>0.13407129971300011</v>
      </c>
      <c r="J19">
        <f t="shared" si="3"/>
        <v>0.11822122625528889</v>
      </c>
      <c r="K19">
        <f t="shared" si="4"/>
        <v>0.88177877374471114</v>
      </c>
      <c r="L19">
        <f t="shared" si="5"/>
        <v>-0.12581407785549523</v>
      </c>
      <c r="M19">
        <f t="shared" si="6"/>
        <v>0</v>
      </c>
    </row>
    <row r="20" spans="1:21" x14ac:dyDescent="0.35">
      <c r="A20" s="1">
        <v>16</v>
      </c>
      <c r="B20" s="1">
        <v>7.14</v>
      </c>
      <c r="C20" s="1">
        <v>0.4</v>
      </c>
      <c r="D20" s="1">
        <v>8.56</v>
      </c>
      <c r="E20" s="1">
        <v>6.89</v>
      </c>
      <c r="F20">
        <f t="shared" si="0"/>
        <v>0</v>
      </c>
      <c r="G20" s="1" t="s">
        <v>7</v>
      </c>
      <c r="H20">
        <f t="shared" si="1"/>
        <v>-4.9870466965168632</v>
      </c>
      <c r="I20">
        <f t="shared" si="2"/>
        <v>6.8257933936274572E-3</v>
      </c>
      <c r="J20">
        <f t="shared" si="3"/>
        <v>6.7795178057768052E-3</v>
      </c>
      <c r="K20">
        <f t="shared" si="4"/>
        <v>0.99322048219422321</v>
      </c>
      <c r="L20">
        <f t="shared" si="5"/>
        <v>-6.8026031340398885E-3</v>
      </c>
      <c r="M20">
        <f t="shared" si="6"/>
        <v>0</v>
      </c>
    </row>
    <row r="21" spans="1:21" x14ac:dyDescent="0.35">
      <c r="A21" s="1">
        <v>17</v>
      </c>
      <c r="B21" s="1">
        <v>8.56</v>
      </c>
      <c r="C21" s="1">
        <v>1.3</v>
      </c>
      <c r="D21" s="1">
        <v>8.34</v>
      </c>
      <c r="E21" s="1">
        <v>7.65</v>
      </c>
      <c r="F21">
        <f t="shared" si="0"/>
        <v>0</v>
      </c>
      <c r="G21" s="1" t="s">
        <v>7</v>
      </c>
      <c r="H21">
        <f t="shared" si="1"/>
        <v>0.67781837712857396</v>
      </c>
      <c r="I21">
        <f t="shared" si="2"/>
        <v>1.9695761693245237</v>
      </c>
      <c r="J21">
        <f t="shared" si="3"/>
        <v>0.66325160798031813</v>
      </c>
      <c r="K21">
        <f t="shared" si="4"/>
        <v>0.33674839201968187</v>
      </c>
      <c r="L21">
        <f t="shared" si="5"/>
        <v>-1.0884192387002967</v>
      </c>
      <c r="M21">
        <f t="shared" si="6"/>
        <v>1</v>
      </c>
    </row>
    <row r="22" spans="1:21" x14ac:dyDescent="0.35">
      <c r="A22" s="1">
        <v>18</v>
      </c>
      <c r="B22" s="1">
        <v>7.4</v>
      </c>
      <c r="C22" s="1">
        <v>0</v>
      </c>
      <c r="D22" s="1">
        <v>8.6999999999999993</v>
      </c>
      <c r="E22" s="1">
        <v>5.6</v>
      </c>
      <c r="F22">
        <f t="shared" si="0"/>
        <v>0</v>
      </c>
      <c r="G22" s="1" t="s">
        <v>7</v>
      </c>
      <c r="H22">
        <f t="shared" si="1"/>
        <v>-5.3864242163117453</v>
      </c>
      <c r="I22">
        <f t="shared" si="2"/>
        <v>4.5783151655870514E-3</v>
      </c>
      <c r="J22">
        <f t="shared" si="3"/>
        <v>4.5574497243974412E-3</v>
      </c>
      <c r="K22">
        <f t="shared" si="4"/>
        <v>0.99544255027560258</v>
      </c>
      <c r="L22">
        <f t="shared" si="5"/>
        <v>-4.56786655991143E-3</v>
      </c>
      <c r="M22">
        <f t="shared" si="6"/>
        <v>0</v>
      </c>
    </row>
    <row r="23" spans="1:21" x14ac:dyDescent="0.35">
      <c r="A23" s="1">
        <v>19</v>
      </c>
      <c r="B23" s="1">
        <v>8.23</v>
      </c>
      <c r="C23" s="1">
        <v>0</v>
      </c>
      <c r="D23" s="1">
        <v>7.8</v>
      </c>
      <c r="E23" s="1">
        <v>6.5</v>
      </c>
      <c r="F23">
        <f t="shared" si="0"/>
        <v>0</v>
      </c>
      <c r="G23" s="1" t="s">
        <v>7</v>
      </c>
      <c r="H23">
        <f t="shared" si="1"/>
        <v>-2.6281026802902474</v>
      </c>
      <c r="I23">
        <f t="shared" si="2"/>
        <v>7.2215347942728741E-2</v>
      </c>
      <c r="J23">
        <f t="shared" si="3"/>
        <v>6.7351533515435227E-2</v>
      </c>
      <c r="K23">
        <f t="shared" si="4"/>
        <v>0.93264846648456479</v>
      </c>
      <c r="L23">
        <f t="shared" si="5"/>
        <v>-6.9726926748999579E-2</v>
      </c>
      <c r="M23">
        <f t="shared" si="6"/>
        <v>0</v>
      </c>
    </row>
    <row r="24" spans="1:21" x14ac:dyDescent="0.35">
      <c r="A24" s="1">
        <v>20</v>
      </c>
      <c r="B24" s="1">
        <v>7.3</v>
      </c>
      <c r="C24" s="1">
        <v>0</v>
      </c>
      <c r="D24" s="1">
        <v>7.1</v>
      </c>
      <c r="E24" s="1">
        <v>8.56</v>
      </c>
      <c r="F24">
        <f t="shared" si="0"/>
        <v>0</v>
      </c>
      <c r="G24" s="1" t="s">
        <v>7</v>
      </c>
      <c r="H24">
        <f t="shared" si="1"/>
        <v>-4.4496605306057049</v>
      </c>
      <c r="I24">
        <f t="shared" si="2"/>
        <v>1.1682532159443204E-2</v>
      </c>
      <c r="J24">
        <f t="shared" si="3"/>
        <v>1.1547626639857823E-2</v>
      </c>
      <c r="K24">
        <f t="shared" si="4"/>
        <v>0.98845237336014213</v>
      </c>
      <c r="L24">
        <f t="shared" si="5"/>
        <v>-1.1614818250309735E-2</v>
      </c>
      <c r="M24">
        <f t="shared" si="6"/>
        <v>0</v>
      </c>
    </row>
    <row r="25" spans="1:21" x14ac:dyDescent="0.35">
      <c r="A25" s="1">
        <v>21</v>
      </c>
      <c r="B25" s="1">
        <v>9.1</v>
      </c>
      <c r="C25" s="1">
        <v>0</v>
      </c>
      <c r="D25" s="1">
        <v>9.8000000000000007</v>
      </c>
      <c r="E25" s="1">
        <v>8.9</v>
      </c>
      <c r="F25">
        <f t="shared" si="0"/>
        <v>1</v>
      </c>
      <c r="G25" s="1" t="s">
        <v>6</v>
      </c>
      <c r="H25">
        <f t="shared" si="1"/>
        <v>3.985241552863279</v>
      </c>
      <c r="I25">
        <f t="shared" si="2"/>
        <v>53.798283037818038</v>
      </c>
      <c r="J25">
        <f t="shared" si="3"/>
        <v>0.98175125305824151</v>
      </c>
      <c r="K25">
        <f t="shared" si="4"/>
        <v>0.98175125305824151</v>
      </c>
      <c r="L25">
        <f t="shared" si="5"/>
        <v>-1.8417309173173291E-2</v>
      </c>
      <c r="M25">
        <f t="shared" si="6"/>
        <v>1</v>
      </c>
    </row>
    <row r="26" spans="1:21" x14ac:dyDescent="0.35">
      <c r="A26" s="1">
        <v>22</v>
      </c>
      <c r="B26" s="1">
        <v>7.8</v>
      </c>
      <c r="C26" s="1">
        <v>1.3</v>
      </c>
      <c r="D26" s="1">
        <v>6.7</v>
      </c>
      <c r="E26" s="1">
        <v>8.1999999999999993</v>
      </c>
      <c r="F26">
        <f t="shared" si="0"/>
        <v>0</v>
      </c>
      <c r="G26" s="1" t="s">
        <v>7</v>
      </c>
      <c r="H26">
        <f t="shared" si="1"/>
        <v>-2.6913295483617645</v>
      </c>
      <c r="I26">
        <f t="shared" si="2"/>
        <v>6.7790748349973187E-2</v>
      </c>
      <c r="J26">
        <f t="shared" si="3"/>
        <v>6.3486922371942547E-2</v>
      </c>
      <c r="K26">
        <f t="shared" si="4"/>
        <v>0.93651307762805747</v>
      </c>
      <c r="L26">
        <f t="shared" si="5"/>
        <v>-6.5591792830243786E-2</v>
      </c>
      <c r="M26">
        <f t="shared" si="6"/>
        <v>0</v>
      </c>
    </row>
    <row r="27" spans="1:21" x14ac:dyDescent="0.35">
      <c r="A27" s="1">
        <v>23</v>
      </c>
      <c r="B27" s="1">
        <v>5.6</v>
      </c>
      <c r="C27" s="1">
        <v>2.2999999999999998</v>
      </c>
      <c r="D27" s="1">
        <v>8.6999999999999993</v>
      </c>
      <c r="E27" s="1">
        <v>6.9</v>
      </c>
      <c r="F27">
        <f t="shared" si="0"/>
        <v>0</v>
      </c>
      <c r="G27" s="1" t="s">
        <v>7</v>
      </c>
      <c r="H27">
        <f t="shared" si="1"/>
        <v>-8.7801118249762524</v>
      </c>
      <c r="I27">
        <f t="shared" si="2"/>
        <v>1.5376088992948155E-4</v>
      </c>
      <c r="J27">
        <f t="shared" si="3"/>
        <v>1.5373725115292895E-4</v>
      </c>
      <c r="K27">
        <f t="shared" si="4"/>
        <v>0.99984626274884703</v>
      </c>
      <c r="L27">
        <f t="shared" si="5"/>
        <v>-1.5374906993551073E-4</v>
      </c>
      <c r="M27">
        <f t="shared" si="6"/>
        <v>0</v>
      </c>
    </row>
    <row r="28" spans="1:21" x14ac:dyDescent="0.35">
      <c r="A28" s="1">
        <v>24</v>
      </c>
      <c r="B28" s="1">
        <v>8.1</v>
      </c>
      <c r="C28" s="1">
        <v>1.78</v>
      </c>
      <c r="D28" s="1">
        <v>7.28</v>
      </c>
      <c r="E28" s="1">
        <v>7.9</v>
      </c>
      <c r="F28">
        <f t="shared" si="0"/>
        <v>0</v>
      </c>
      <c r="G28" s="1" t="s">
        <v>7</v>
      </c>
      <c r="H28">
        <f t="shared" si="1"/>
        <v>-1.2060508129250067</v>
      </c>
      <c r="I28">
        <f t="shared" si="2"/>
        <v>0.29937724468981791</v>
      </c>
      <c r="J28">
        <f t="shared" si="3"/>
        <v>0.23040055989381591</v>
      </c>
      <c r="K28">
        <f t="shared" si="4"/>
        <v>0.76959944010618409</v>
      </c>
      <c r="L28">
        <f t="shared" si="5"/>
        <v>-0.26188510714365953</v>
      </c>
      <c r="M28">
        <f t="shared" si="6"/>
        <v>0</v>
      </c>
    </row>
    <row r="29" spans="1:21" x14ac:dyDescent="0.35">
      <c r="A29" s="1">
        <v>25</v>
      </c>
      <c r="B29" s="1">
        <v>8.7899999999999991</v>
      </c>
      <c r="C29" s="1">
        <v>3.98</v>
      </c>
      <c r="D29" s="1">
        <v>9.11</v>
      </c>
      <c r="E29" s="1">
        <v>7</v>
      </c>
      <c r="F29">
        <f t="shared" si="0"/>
        <v>1</v>
      </c>
      <c r="G29" s="1" t="s">
        <v>6</v>
      </c>
      <c r="H29">
        <f t="shared" si="1"/>
        <v>3.0866106140793832</v>
      </c>
      <c r="I29">
        <f t="shared" si="2"/>
        <v>21.902715270239124</v>
      </c>
      <c r="J29">
        <f t="shared" si="3"/>
        <v>0.95633705487753029</v>
      </c>
      <c r="K29">
        <f t="shared" si="4"/>
        <v>0.95633705487753029</v>
      </c>
      <c r="L29">
        <f t="shared" si="5"/>
        <v>-4.4644860204654871E-2</v>
      </c>
      <c r="M29">
        <f t="shared" si="6"/>
        <v>1</v>
      </c>
    </row>
    <row r="30" spans="1:21" x14ac:dyDescent="0.35">
      <c r="A30" s="1">
        <v>26</v>
      </c>
      <c r="B30" s="1">
        <v>7.19</v>
      </c>
      <c r="C30" s="1">
        <v>0.2</v>
      </c>
      <c r="D30" s="1">
        <v>8.16</v>
      </c>
      <c r="E30" s="1">
        <v>6.7</v>
      </c>
      <c r="F30">
        <f t="shared" si="0"/>
        <v>0</v>
      </c>
      <c r="G30" s="1" t="s">
        <v>7</v>
      </c>
      <c r="H30">
        <f t="shared" si="1"/>
        <v>-5.4405159779661858</v>
      </c>
      <c r="I30">
        <f t="shared" si="2"/>
        <v>4.3372447705446156E-3</v>
      </c>
      <c r="J30">
        <f t="shared" si="3"/>
        <v>4.318514316907089E-3</v>
      </c>
      <c r="K30">
        <f t="shared" si="4"/>
        <v>0.99568148568309289</v>
      </c>
      <c r="L30">
        <f t="shared" si="5"/>
        <v>-4.327866033251959E-3</v>
      </c>
      <c r="M30">
        <f t="shared" si="6"/>
        <v>0</v>
      </c>
    </row>
    <row r="31" spans="1:21" x14ac:dyDescent="0.35">
      <c r="A31" s="1">
        <v>27</v>
      </c>
      <c r="B31" s="1">
        <v>8.18</v>
      </c>
      <c r="C31" s="1">
        <v>1.9</v>
      </c>
      <c r="D31" s="1">
        <v>8.25</v>
      </c>
      <c r="E31" s="1">
        <v>8.9</v>
      </c>
      <c r="F31">
        <f t="shared" si="0"/>
        <v>0</v>
      </c>
      <c r="G31" s="1" t="s">
        <v>7</v>
      </c>
      <c r="H31">
        <f t="shared" si="1"/>
        <v>0.80911411517632814</v>
      </c>
      <c r="I31">
        <f t="shared" si="2"/>
        <v>2.2459174809156641</v>
      </c>
      <c r="J31">
        <f t="shared" si="3"/>
        <v>0.69192069549534485</v>
      </c>
      <c r="K31">
        <f t="shared" si="4"/>
        <v>0.30807930450465515</v>
      </c>
      <c r="L31">
        <f t="shared" si="5"/>
        <v>-1.1773980469934331</v>
      </c>
      <c r="M31">
        <f t="shared" si="6"/>
        <v>1</v>
      </c>
    </row>
    <row r="32" spans="1:21" x14ac:dyDescent="0.35">
      <c r="P32" s="2" t="s">
        <v>9</v>
      </c>
      <c r="Q32" s="3"/>
      <c r="R32" s="3"/>
      <c r="S32" s="3"/>
      <c r="T32" s="3"/>
      <c r="U32" s="4"/>
    </row>
    <row r="33" spans="16:21" x14ac:dyDescent="0.35">
      <c r="P33" s="7"/>
      <c r="Q33" s="7" t="s">
        <v>1</v>
      </c>
      <c r="R33" s="7" t="s">
        <v>2</v>
      </c>
      <c r="S33" s="7" t="s">
        <v>3</v>
      </c>
      <c r="T33" s="7" t="s">
        <v>4</v>
      </c>
      <c r="U33" s="7" t="s">
        <v>8</v>
      </c>
    </row>
    <row r="34" spans="16:21" x14ac:dyDescent="0.35">
      <c r="P34" s="7" t="s">
        <v>1</v>
      </c>
      <c r="Q34" s="7">
        <v>1</v>
      </c>
      <c r="R34" s="7"/>
      <c r="S34" s="7"/>
      <c r="T34" s="7"/>
      <c r="U34" s="7"/>
    </row>
    <row r="35" spans="16:21" x14ac:dyDescent="0.35">
      <c r="P35" s="7" t="s">
        <v>2</v>
      </c>
      <c r="Q35" s="7">
        <v>-3.8867106787500903E-2</v>
      </c>
      <c r="R35" s="7">
        <v>1</v>
      </c>
      <c r="S35" s="7"/>
      <c r="T35" s="7"/>
      <c r="U35" s="7"/>
    </row>
    <row r="36" spans="16:21" x14ac:dyDescent="0.35">
      <c r="P36" s="7" t="s">
        <v>3</v>
      </c>
      <c r="Q36" s="7">
        <v>0.34830152610462844</v>
      </c>
      <c r="R36" s="7">
        <v>0.17029435247358363</v>
      </c>
      <c r="S36" s="7">
        <v>1</v>
      </c>
      <c r="T36" s="7"/>
      <c r="U36" s="7"/>
    </row>
    <row r="37" spans="16:21" x14ac:dyDescent="0.35">
      <c r="P37" s="7" t="s">
        <v>4</v>
      </c>
      <c r="Q37" s="7">
        <v>0.16846310960135255</v>
      </c>
      <c r="R37" s="7">
        <v>-7.0032269336309211E-2</v>
      </c>
      <c r="S37" s="7">
        <v>0.17662745459696799</v>
      </c>
      <c r="T37" s="7">
        <v>1</v>
      </c>
      <c r="U37" s="7"/>
    </row>
    <row r="38" spans="16:21" x14ac:dyDescent="0.35">
      <c r="P38" s="7" t="s">
        <v>8</v>
      </c>
      <c r="Q38" s="7">
        <v>0.59925900168154878</v>
      </c>
      <c r="R38" s="7">
        <v>0.16654060619348796</v>
      </c>
      <c r="S38" s="7">
        <v>0.42426744311293807</v>
      </c>
      <c r="T38" s="7">
        <v>0.35424147517005511</v>
      </c>
      <c r="U38" s="7">
        <v>1</v>
      </c>
    </row>
  </sheetData>
  <mergeCells count="4">
    <mergeCell ref="P32:U32"/>
    <mergeCell ref="Q5:R5"/>
    <mergeCell ref="O7:O8"/>
    <mergeCell ref="O4:R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2024-03-19T17:17:23Z</dcterms:modified>
</cp:coreProperties>
</file>