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utsal जाने सडक ढलान\"/>
    </mc:Choice>
  </mc:AlternateContent>
  <bookViews>
    <workbookView xWindow="-120" yWindow="-120" windowWidth="20730"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estimate'!$A$5:$K$36</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17" l="1"/>
  <c r="E21" i="17"/>
  <c r="E20" i="17"/>
  <c r="E10" i="17" l="1"/>
  <c r="G30" i="17" l="1"/>
  <c r="J30" i="17" s="1"/>
  <c r="D21" i="17" l="1"/>
  <c r="E15" i="17" l="1"/>
  <c r="D20" i="17" l="1"/>
  <c r="C21" i="17" s="1"/>
  <c r="C20" i="17"/>
  <c r="F20" i="17" s="1"/>
  <c r="G20" i="17" s="1"/>
  <c r="G10" i="17"/>
  <c r="E26" i="17"/>
  <c r="F21" i="17" l="1"/>
  <c r="G21" i="17" s="1"/>
  <c r="D26" i="17"/>
  <c r="G22" i="17" l="1"/>
  <c r="J23" i="17" s="1"/>
  <c r="J22" i="17" l="1"/>
  <c r="C41" i="17"/>
  <c r="C40" i="17"/>
  <c r="G32" i="17"/>
  <c r="J32" i="17" s="1"/>
  <c r="C15" i="17"/>
  <c r="B15" i="17"/>
  <c r="B20" i="17" s="1"/>
  <c r="B26" i="17" l="1"/>
  <c r="C26" i="17"/>
  <c r="G26" i="17" s="1"/>
  <c r="G15" i="17"/>
  <c r="G11" i="17"/>
  <c r="J12" i="17" s="1"/>
  <c r="C38" i="17"/>
  <c r="G16" i="17" l="1"/>
  <c r="J17" i="17" s="1"/>
  <c r="G27" i="17"/>
  <c r="J27" i="17" s="1"/>
  <c r="J11" i="17"/>
  <c r="J16" i="17" l="1"/>
  <c r="J28" i="17"/>
  <c r="J34" i="17" l="1"/>
  <c r="C36" i="17" s="1"/>
  <c r="E38" i="17" s="1"/>
  <c r="E39" i="17" s="1"/>
  <c r="C39" i="17" l="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<sst xmlns="http://schemas.openxmlformats.org/spreadsheetml/2006/main" count="80" uniqueCount="60">
  <si>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</si>
  <si>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</si>
  <si>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</si>
  <si>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</si>
  <si>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</si>
  <si>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</si>
  <si>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</si>
  <si>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</si>
  <si>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</si>
  <si>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</si>
  <si>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</si>
  <si>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</si>
  <si>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</si>
  <si>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</si>
  <si>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</si>
  <si>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</si>
  <si>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</si>
  <si>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</si>
  <si>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</si>
  <si>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</si>
  <si>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</si>
  <si>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</si>
  <si>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</si>
  <si>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</si>
  <si>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</si>
  <si>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</si>
  <si>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</si>
  <si>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</si>
  <si>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</si>
  <si>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</si>
  <si>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</si>
  <si>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</si>
  <si>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</si>
  <si>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</si>
  <si>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</si>
  <si>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</si>
  <si>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</si>
  <si>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</si>
  <si>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</si>
  <si>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</si>
  <si>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</si>
  <si>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</si>
  <si>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</si>
  <si>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</si>
  <si>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</si>
  <si>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</si>
  <si>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</si>
  <si>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</si>
  <si>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</si>
  <si>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</si>
  <si>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</si>
  <si>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</si>
  <si>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</si>
  <si>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</si>
  <si>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MT</t>
  </si>
  <si>
    <t>PS</t>
  </si>
  <si>
    <t>Providing and laying of hand pack locally available Stone soling with 150 to 200 mm thick stones and packing with smaller stone on prepared surface as per Drawing and Technical Specifications.</t>
  </si>
  <si>
    <t>Provisional sum</t>
  </si>
  <si>
    <t>Date:2081/10/15</t>
  </si>
  <si>
    <t>Project:- सुयालचोक चनौटे सडक ढलान</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</si>
</sst>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9" t="s">
        <v>19</v>
      </c>
      <c r="B6" s="9"/>
      <c r="C6" s="69" t="e">
        <f>F18</f>
        <v>#REF!</v>
      </c>
      <c r="D6" s="70"/>
      <c r="E6" s="10"/>
      <c r="F6" s="9"/>
      <c r="G6" s="9"/>
      <c r="H6" s="9" t="s">
        <v>20</v>
      </c>
      <c r="I6" s="9"/>
      <c r="J6" s="69" t="e">
        <f>I18</f>
        <v>#REF!</v>
      </c>
      <c r="K6" s="70"/>
    </row>
    <row r="7" spans="1:11" x14ac:dyDescent="0.25">
      <c r="A7" s="27" t="s">
        <v>29</v>
      </c>
      <c r="B7" s="11"/>
      <c r="C7" s="11"/>
      <c r="D7" s="11"/>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2" t="s">
        <v>26</v>
      </c>
      <c r="E12" s="12" t="s">
        <v>13</v>
      </c>
      <c r="F12" s="12" t="s">
        <v>14</v>
      </c>
      <c r="G12" s="12" t="s">
        <v>26</v>
      </c>
      <c r="H12" s="12" t="s">
        <v>13</v>
      </c>
      <c r="I12" s="12" t="s">
        <v>14</v>
      </c>
      <c r="J12" s="75"/>
      <c r="K12" s="76"/>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topLeftCell="A19" zoomScaleNormal="100" workbookViewId="0">
      <selection activeCell="F25" sqref="F25"/>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1.855468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59</v>
      </c>
      <c r="B6" s="77"/>
      <c r="C6" s="77"/>
      <c r="D6" s="77"/>
      <c r="E6" s="77"/>
      <c r="F6" s="77"/>
      <c r="G6" s="2"/>
      <c r="H6" s="83" t="s">
        <v>48</v>
      </c>
      <c r="I6" s="83"/>
      <c r="J6" s="83"/>
      <c r="K6" s="83"/>
    </row>
    <row r="7" spans="1:19" ht="15.75" x14ac:dyDescent="0.25">
      <c r="A7" s="88" t="s">
        <v>28</v>
      </c>
      <c r="B7" s="88"/>
      <c r="C7" s="88"/>
      <c r="D7" s="88"/>
      <c r="E7" s="88"/>
      <c r="F7" s="88"/>
      <c r="G7" s="3"/>
      <c r="H7" s="89" t="s">
        <v>58</v>
      </c>
      <c r="I7" s="89"/>
      <c r="J7" s="89"/>
      <c r="K7" s="89"/>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49</v>
      </c>
    </row>
    <row r="9" spans="1:19" ht="150" x14ac:dyDescent="0.25">
      <c r="A9" s="30">
        <v>1</v>
      </c>
      <c r="B9" s="31" t="s">
        <v>47</v>
      </c>
      <c r="C9" s="38"/>
      <c r="D9" s="38"/>
      <c r="E9" s="38"/>
      <c r="F9" s="38"/>
      <c r="G9" s="38"/>
      <c r="H9" s="38"/>
      <c r="I9" s="38"/>
      <c r="J9" s="38"/>
      <c r="K9" s="38"/>
      <c r="N9" t="s">
        <v>50</v>
      </c>
      <c r="O9" t="s">
        <v>51</v>
      </c>
    </row>
    <row r="10" spans="1:19" ht="15" customHeight="1" x14ac:dyDescent="0.25">
      <c r="A10" s="19"/>
      <c r="B10" s="39" t="s">
        <v>43</v>
      </c>
      <c r="C10" s="38">
        <v>1</v>
      </c>
      <c r="D10" s="40">
        <v>145</v>
      </c>
      <c r="E10" s="40">
        <f>10/3.281</f>
        <v>3.047851264858275</v>
      </c>
      <c r="F10" s="40">
        <v>0.15</v>
      </c>
      <c r="G10" s="41">
        <f>PRODUCT(C10:F10)</f>
        <v>66.290765010667485</v>
      </c>
      <c r="H10" s="42"/>
      <c r="I10" s="42"/>
      <c r="J10" s="42"/>
      <c r="K10" s="22"/>
      <c r="M10" s="26"/>
      <c r="N10" s="1"/>
      <c r="O10" s="1"/>
      <c r="P10" s="1"/>
      <c r="Q10" s="1"/>
      <c r="R10" s="26"/>
      <c r="S10" s="26"/>
    </row>
    <row r="11" spans="1:19" ht="15" customHeight="1" x14ac:dyDescent="0.25">
      <c r="A11" s="19"/>
      <c r="B11" s="39" t="s">
        <v>42</v>
      </c>
      <c r="C11" s="20"/>
      <c r="D11" s="21"/>
      <c r="E11" s="22"/>
      <c r="F11" s="22"/>
      <c r="G11" s="24">
        <f>SUM(G10:G10)</f>
        <v>66.290765010667485</v>
      </c>
      <c r="H11" s="23" t="s">
        <v>41</v>
      </c>
      <c r="I11" s="24">
        <v>64.63</v>
      </c>
      <c r="J11" s="43">
        <f>G11*I11</f>
        <v>4284.3721426394395</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461.62679061261815</v>
      </c>
      <c r="K12" s="22"/>
      <c r="M12" s="26"/>
      <c r="N12" s="1"/>
      <c r="O12" s="1"/>
      <c r="P12" s="1"/>
      <c r="Q12" s="1"/>
      <c r="R12" s="26"/>
      <c r="S12" s="26"/>
    </row>
    <row r="13" spans="1:19" ht="12.7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56</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145</v>
      </c>
      <c r="E15" s="40">
        <f>E10</f>
        <v>3.047851264858275</v>
      </c>
      <c r="F15" s="40">
        <v>0.15</v>
      </c>
      <c r="G15" s="41">
        <f>PRODUCT(C15:F15)</f>
        <v>66.290765010667485</v>
      </c>
      <c r="H15" s="42"/>
      <c r="I15" s="42"/>
      <c r="J15" s="42"/>
      <c r="K15" s="22"/>
      <c r="M15" s="26"/>
      <c r="N15" s="1"/>
      <c r="O15" s="1"/>
      <c r="P15" s="1"/>
      <c r="Q15" s="1"/>
      <c r="R15" s="26"/>
      <c r="S15" s="26"/>
    </row>
    <row r="16" spans="1:19" ht="15" customHeight="1" x14ac:dyDescent="0.25">
      <c r="A16" s="42"/>
      <c r="B16" s="39" t="s">
        <v>42</v>
      </c>
      <c r="C16" s="44"/>
      <c r="D16" s="45"/>
      <c r="E16" s="45"/>
      <c r="F16" s="45"/>
      <c r="G16" s="35">
        <f>SUM(G15:G15)</f>
        <v>66.290765010667485</v>
      </c>
      <c r="H16" s="35" t="s">
        <v>41</v>
      </c>
      <c r="I16" s="35">
        <v>4434.5200000000004</v>
      </c>
      <c r="J16" s="46">
        <f>G16*I16</f>
        <v>293967.7232551052</v>
      </c>
      <c r="K16" s="38"/>
    </row>
    <row r="17" spans="1:19" x14ac:dyDescent="0.25">
      <c r="A17" s="42"/>
      <c r="B17" s="39" t="s">
        <v>40</v>
      </c>
      <c r="C17" s="44"/>
      <c r="D17" s="45"/>
      <c r="E17" s="45"/>
      <c r="F17" s="45"/>
      <c r="G17" s="45"/>
      <c r="H17" s="45"/>
      <c r="I17" s="45"/>
      <c r="J17" s="47">
        <f>0.13*G16*(14817.6/5)</f>
        <v>25539.021030173728</v>
      </c>
      <c r="K17" s="38"/>
    </row>
    <row r="18" spans="1:19" ht="11.25" customHeight="1" x14ac:dyDescent="0.25">
      <c r="A18" s="5"/>
      <c r="B18" s="5"/>
      <c r="C18" s="5"/>
      <c r="D18" s="5"/>
      <c r="E18" s="5"/>
      <c r="F18" s="5"/>
      <c r="G18" s="5"/>
      <c r="H18" s="5"/>
      <c r="I18" s="5"/>
      <c r="J18" s="5"/>
      <c r="K18" s="5"/>
    </row>
    <row r="19" spans="1:19" s="1" customFormat="1" ht="75" x14ac:dyDescent="0.25">
      <c r="A19" s="65">
        <v>3</v>
      </c>
      <c r="B19" s="31" t="s">
        <v>44</v>
      </c>
      <c r="C19" s="66" t="s">
        <v>7</v>
      </c>
      <c r="D19" s="67" t="s">
        <v>46</v>
      </c>
      <c r="E19" s="67" t="s">
        <v>52</v>
      </c>
      <c r="F19" s="67" t="s">
        <v>53</v>
      </c>
      <c r="G19" s="41"/>
      <c r="H19" s="41"/>
      <c r="I19" s="41"/>
      <c r="J19" s="47"/>
      <c r="K19" s="30"/>
    </row>
    <row r="20" spans="1:19" ht="15" customHeight="1" x14ac:dyDescent="0.25">
      <c r="A20" s="42"/>
      <c r="B20" s="39" t="str">
        <f>B15</f>
        <v>-Road</v>
      </c>
      <c r="C20" s="44">
        <f>TRUNC(D21/0.15,0)</f>
        <v>964</v>
      </c>
      <c r="D20" s="45">
        <f>E15-0.1</f>
        <v>2.9478512648582749</v>
      </c>
      <c r="E20" s="45">
        <f>10*10/162</f>
        <v>0.61728395061728392</v>
      </c>
      <c r="F20" s="45">
        <f>PRODUCT(C20:E20)</f>
        <v>1754.153468718134</v>
      </c>
      <c r="G20" s="45">
        <f>F20/1000</f>
        <v>1.7541534687181339</v>
      </c>
      <c r="H20" s="45"/>
      <c r="I20" s="45"/>
      <c r="J20" s="47"/>
      <c r="K20" s="38"/>
    </row>
    <row r="21" spans="1:19" x14ac:dyDescent="0.25">
      <c r="A21" s="5"/>
      <c r="B21" s="5"/>
      <c r="C21" s="44">
        <f>TRUNC(D20/0.15,0)</f>
        <v>19</v>
      </c>
      <c r="D21" s="7">
        <f>D15-0.1*3</f>
        <v>144.69999999999999</v>
      </c>
      <c r="E21" s="45">
        <f>10*10/162</f>
        <v>0.61728395061728392</v>
      </c>
      <c r="F21" s="45">
        <f>PRODUCT(C21:E21)</f>
        <v>1697.0987654320984</v>
      </c>
      <c r="G21" s="45">
        <f>F21/1000</f>
        <v>1.6970987654320984</v>
      </c>
      <c r="H21" s="5"/>
      <c r="I21" s="5"/>
      <c r="J21" s="5"/>
      <c r="K21" s="5"/>
      <c r="M21" s="68"/>
      <c r="N21" s="68"/>
    </row>
    <row r="22" spans="1:19" ht="15" customHeight="1" x14ac:dyDescent="0.25">
      <c r="A22" s="42"/>
      <c r="B22" s="39" t="s">
        <v>42</v>
      </c>
      <c r="C22" s="44"/>
      <c r="D22" s="45"/>
      <c r="E22" s="45"/>
      <c r="F22" s="45"/>
      <c r="G22" s="35">
        <f>SUM(G20:G21)</f>
        <v>3.4512522341502323</v>
      </c>
      <c r="H22" s="35" t="s">
        <v>54</v>
      </c>
      <c r="I22" s="35">
        <v>124140</v>
      </c>
      <c r="J22" s="46">
        <f>G22*I22</f>
        <v>428438.45234740985</v>
      </c>
      <c r="K22" s="38"/>
    </row>
    <row r="23" spans="1:19" ht="15" customHeight="1" x14ac:dyDescent="0.25">
      <c r="A23" s="42"/>
      <c r="B23" s="39" t="s">
        <v>40</v>
      </c>
      <c r="C23" s="44"/>
      <c r="D23" s="45"/>
      <c r="E23" s="45"/>
      <c r="F23" s="45"/>
      <c r="G23" s="45"/>
      <c r="H23" s="45"/>
      <c r="I23" s="45"/>
      <c r="J23" s="47">
        <f>0.13*G22*110960</f>
        <v>49783.623227170276</v>
      </c>
      <c r="K23" s="38"/>
    </row>
    <row r="24" spans="1:19" ht="11.25" customHeight="1" x14ac:dyDescent="0.25">
      <c r="A24" s="5"/>
      <c r="B24" s="5"/>
      <c r="C24" s="5"/>
      <c r="D24" s="5"/>
      <c r="E24" s="5"/>
      <c r="F24" s="5"/>
      <c r="G24" s="5"/>
      <c r="H24" s="5"/>
      <c r="I24" s="5"/>
      <c r="J24" s="5"/>
      <c r="K24" s="5"/>
    </row>
    <row r="25" spans="1:19" s="1" customFormat="1" ht="75" x14ac:dyDescent="0.25">
      <c r="A25" s="65">
        <v>4</v>
      </c>
      <c r="B25" s="31" t="s">
        <v>45</v>
      </c>
      <c r="C25" s="66"/>
      <c r="D25" s="41"/>
      <c r="E25" s="41"/>
      <c r="F25" s="41"/>
      <c r="G25" s="41"/>
      <c r="H25" s="41"/>
      <c r="I25" s="41"/>
      <c r="J25" s="47"/>
      <c r="K25" s="30"/>
    </row>
    <row r="26" spans="1:19" x14ac:dyDescent="0.25">
      <c r="A26" s="42"/>
      <c r="B26" s="25" t="str">
        <f>B15</f>
        <v>-Road</v>
      </c>
      <c r="C26" s="44">
        <f>C15</f>
        <v>1</v>
      </c>
      <c r="D26" s="45">
        <f>D15</f>
        <v>145</v>
      </c>
      <c r="E26" s="45">
        <f>E15</f>
        <v>3.047851264858275</v>
      </c>
      <c r="F26" s="45">
        <v>0.15</v>
      </c>
      <c r="G26" s="41">
        <f>PRODUCT(C26:F26)</f>
        <v>66.290765010667485</v>
      </c>
      <c r="H26" s="45"/>
      <c r="I26" s="45"/>
      <c r="J26" s="47"/>
      <c r="K26" s="38"/>
    </row>
    <row r="27" spans="1:19" ht="15" customHeight="1" x14ac:dyDescent="0.25">
      <c r="A27" s="42"/>
      <c r="B27" s="39" t="s">
        <v>42</v>
      </c>
      <c r="C27" s="44"/>
      <c r="D27" s="45"/>
      <c r="E27" s="45"/>
      <c r="F27" s="45"/>
      <c r="G27" s="35">
        <f>SUM(G26:G26)</f>
        <v>66.290765010667485</v>
      </c>
      <c r="H27" s="35" t="s">
        <v>41</v>
      </c>
      <c r="I27" s="35">
        <v>11588.17</v>
      </c>
      <c r="J27" s="46">
        <f>G27*I27</f>
        <v>768188.65437366662</v>
      </c>
      <c r="K27" s="38"/>
    </row>
    <row r="28" spans="1:19" ht="15" customHeight="1" x14ac:dyDescent="0.25">
      <c r="A28" s="42"/>
      <c r="B28" s="39" t="s">
        <v>40</v>
      </c>
      <c r="C28" s="44"/>
      <c r="D28" s="45"/>
      <c r="E28" s="45"/>
      <c r="F28" s="45"/>
      <c r="G28" s="45"/>
      <c r="H28" s="45"/>
      <c r="I28" s="45"/>
      <c r="J28" s="47">
        <f>0.13*G27*((128662.2+6685.5)/15)</f>
        <v>77759.955653764104</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57</v>
      </c>
      <c r="C30" s="20">
        <v>1</v>
      </c>
      <c r="D30" s="21"/>
      <c r="E30" s="22"/>
      <c r="F30" s="22"/>
      <c r="G30" s="36">
        <f t="shared" ref="G30" si="0">PRODUCT(C30:F30)</f>
        <v>1</v>
      </c>
      <c r="H30" s="23" t="s">
        <v>55</v>
      </c>
      <c r="I30" s="24">
        <v>20000</v>
      </c>
      <c r="J30" s="36">
        <f>G30*I30</f>
        <v>20000</v>
      </c>
      <c r="K30" s="22"/>
      <c r="M30" s="26"/>
      <c r="N30" s="1"/>
      <c r="O30" s="1"/>
      <c r="P30" s="1"/>
      <c r="Q30" s="1"/>
      <c r="R30" s="26"/>
      <c r="S30" s="26"/>
    </row>
    <row r="31" spans="1:19" ht="15" customHeight="1" x14ac:dyDescent="0.25">
      <c r="A31" s="19"/>
      <c r="B31" s="31"/>
      <c r="C31" s="20"/>
      <c r="D31" s="21"/>
      <c r="E31" s="22"/>
      <c r="F31" s="22"/>
      <c r="G31" s="36"/>
      <c r="H31" s="23"/>
      <c r="I31" s="24"/>
      <c r="J31" s="36"/>
      <c r="K31" s="22"/>
      <c r="M31" s="26"/>
      <c r="N31" s="1"/>
      <c r="O31" s="1"/>
      <c r="P31" s="1"/>
      <c r="Q31" s="1"/>
      <c r="R31" s="26"/>
      <c r="S31" s="26"/>
    </row>
    <row r="32" spans="1:19" ht="15" customHeight="1" x14ac:dyDescent="0.25">
      <c r="A32" s="19">
        <v>6</v>
      </c>
      <c r="B32" s="31" t="s">
        <v>30</v>
      </c>
      <c r="C32" s="20">
        <v>1</v>
      </c>
      <c r="D32" s="21"/>
      <c r="E32" s="22"/>
      <c r="F32" s="22"/>
      <c r="G32" s="36">
        <f t="shared" ref="G32" si="1">PRODUCT(C32:F32)</f>
        <v>1</v>
      </c>
      <c r="H32" s="23" t="s">
        <v>31</v>
      </c>
      <c r="I32" s="24">
        <v>500</v>
      </c>
      <c r="J32" s="36">
        <f>G32*I32</f>
        <v>500</v>
      </c>
      <c r="K32" s="22"/>
      <c r="M32" s="26"/>
      <c r="N32" s="1"/>
      <c r="O32" s="1"/>
      <c r="P32" s="1"/>
      <c r="Q32" s="1"/>
      <c r="R32" s="26"/>
      <c r="S32" s="26"/>
    </row>
    <row r="33" spans="1:19" ht="11.25" customHeight="1" x14ac:dyDescent="0.25">
      <c r="A33" s="19"/>
      <c r="B33" s="25"/>
      <c r="C33" s="20"/>
      <c r="D33" s="21"/>
      <c r="E33" s="22"/>
      <c r="F33" s="22"/>
      <c r="G33" s="24"/>
      <c r="H33" s="23"/>
      <c r="I33" s="24"/>
      <c r="J33" s="43"/>
      <c r="K33" s="22"/>
      <c r="M33" s="26"/>
      <c r="N33" s="1"/>
      <c r="O33" s="1"/>
      <c r="P33" s="1"/>
      <c r="Q33" s="1"/>
      <c r="R33" s="26"/>
      <c r="S33" s="26"/>
    </row>
    <row r="34" spans="1:19" x14ac:dyDescent="0.25">
      <c r="A34" s="42"/>
      <c r="B34" s="48" t="s">
        <v>17</v>
      </c>
      <c r="C34" s="49"/>
      <c r="D34" s="40"/>
      <c r="E34" s="40"/>
      <c r="F34" s="40"/>
      <c r="G34" s="43"/>
      <c r="H34" s="43"/>
      <c r="I34" s="43"/>
      <c r="J34" s="43">
        <f>SUM(J10:J32)</f>
        <v>1668923.4288205418</v>
      </c>
      <c r="K34" s="38"/>
    </row>
    <row r="35" spans="1:19" x14ac:dyDescent="0.25">
      <c r="A35" s="60"/>
      <c r="B35" s="63"/>
      <c r="C35" s="64"/>
      <c r="D35" s="61"/>
      <c r="E35" s="61"/>
      <c r="F35" s="61"/>
      <c r="G35" s="62"/>
      <c r="H35" s="62"/>
      <c r="I35" s="62"/>
      <c r="J35" s="62"/>
      <c r="K35" s="59"/>
    </row>
    <row r="36" spans="1:19" s="1" customFormat="1" x14ac:dyDescent="0.25">
      <c r="A36" s="52"/>
      <c r="B36" s="30" t="s">
        <v>27</v>
      </c>
      <c r="C36" s="87">
        <f>J34</f>
        <v>1668923.4288205418</v>
      </c>
      <c r="D36" s="87"/>
      <c r="E36" s="41">
        <v>100</v>
      </c>
      <c r="F36" s="53"/>
      <c r="G36" s="54"/>
      <c r="H36" s="53"/>
      <c r="I36" s="55"/>
      <c r="J36" s="56"/>
      <c r="K36" s="57"/>
    </row>
    <row r="37" spans="1:19" x14ac:dyDescent="0.25">
      <c r="A37" s="58"/>
      <c r="B37" s="30" t="s">
        <v>32</v>
      </c>
      <c r="C37" s="90">
        <v>200000</v>
      </c>
      <c r="D37" s="90"/>
      <c r="E37" s="41"/>
      <c r="F37" s="51"/>
      <c r="G37" s="50"/>
      <c r="H37" s="50"/>
      <c r="I37" s="50"/>
      <c r="J37" s="50"/>
      <c r="K37" s="51"/>
    </row>
    <row r="38" spans="1:19" x14ac:dyDescent="0.25">
      <c r="A38" s="58"/>
      <c r="B38" s="30" t="s">
        <v>33</v>
      </c>
      <c r="C38" s="90">
        <f>C37-C40-C41</f>
        <v>190000</v>
      </c>
      <c r="D38" s="90"/>
      <c r="E38" s="41">
        <f>C38/C36*100</f>
        <v>11.384584620174961</v>
      </c>
      <c r="F38" s="51"/>
      <c r="G38" s="50"/>
      <c r="H38" s="50"/>
      <c r="I38" s="50"/>
      <c r="J38" s="50"/>
      <c r="K38" s="51"/>
    </row>
    <row r="39" spans="1:19" x14ac:dyDescent="0.25">
      <c r="A39" s="58"/>
      <c r="B39" s="30" t="s">
        <v>34</v>
      </c>
      <c r="C39" s="87">
        <f>C36-C38</f>
        <v>1478923.4288205418</v>
      </c>
      <c r="D39" s="87"/>
      <c r="E39" s="41">
        <f>100-E38</f>
        <v>88.615415379825038</v>
      </c>
      <c r="F39" s="51"/>
      <c r="G39" s="50"/>
      <c r="H39" s="50"/>
      <c r="I39" s="50"/>
      <c r="J39" s="50"/>
      <c r="K39" s="51"/>
    </row>
    <row r="40" spans="1:19" x14ac:dyDescent="0.25">
      <c r="A40" s="58"/>
      <c r="B40" s="30" t="s">
        <v>35</v>
      </c>
      <c r="C40" s="87">
        <f>C37*0.03</f>
        <v>6000</v>
      </c>
      <c r="D40" s="87"/>
      <c r="E40" s="41">
        <v>3</v>
      </c>
      <c r="F40" s="51"/>
      <c r="G40" s="50"/>
      <c r="H40" s="50"/>
      <c r="I40" s="50"/>
      <c r="J40" s="50"/>
      <c r="K40" s="51"/>
    </row>
    <row r="41" spans="1:19" x14ac:dyDescent="0.25">
      <c r="A41" s="58"/>
      <c r="B41" s="30" t="s">
        <v>36</v>
      </c>
      <c r="C41" s="87">
        <f>C37*0.02</f>
        <v>4000</v>
      </c>
      <c r="D41" s="87"/>
      <c r="E41" s="41">
        <v>2</v>
      </c>
      <c r="F41" s="51"/>
      <c r="G41" s="50"/>
      <c r="H41" s="50"/>
      <c r="I41" s="50"/>
      <c r="J41" s="50"/>
      <c r="K41" s="51"/>
    </row>
    <row r="42" spans="1:19" s="37" customFormat="1" x14ac:dyDescent="0.25">
      <c r="A42" s="59"/>
      <c r="B42" s="59"/>
      <c r="C42" s="59"/>
      <c r="D42" s="59"/>
      <c r="E42" s="59"/>
      <c r="F42" s="59"/>
      <c r="G42" s="59"/>
      <c r="H42" s="59"/>
      <c r="I42" s="59"/>
      <c r="J42" s="59"/>
      <c r="K42" s="59"/>
    </row>
    <row r="43" spans="1:19" s="37" customFormat="1" x14ac:dyDescent="0.25"/>
    <row r="44" spans="1:19" s="37" customFormat="1" x14ac:dyDescent="0.25"/>
    <row r="45" spans="1:19" s="37" customFormat="1" x14ac:dyDescent="0.25"/>
    <row r="46" spans="1:19" s="37" customFormat="1" x14ac:dyDescent="0.25"/>
    <row r="47" spans="1:19" s="37" customFormat="1" x14ac:dyDescent="0.25"/>
    <row r="48" spans="1:19"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sheetData>
  <mergeCells count="15">
    <mergeCell ref="C40:D40"/>
    <mergeCell ref="C41:D41"/>
    <mergeCell ref="A7:F7"/>
    <mergeCell ref="H7:K7"/>
    <mergeCell ref="C36:D36"/>
    <mergeCell ref="C37:D37"/>
    <mergeCell ref="C38:D38"/>
    <mergeCell ref="C39:D39"/>
    <mergeCell ref="A6:F6"/>
    <mergeCell ref="H6:K6"/>
    <mergeCell ref="A1:K1"/>
    <mergeCell ref="A2:K2"/>
    <mergeCell ref="A3:K3"/>
    <mergeCell ref="A4:K4"/>
    <mergeCell ref="A5:K5"/>
  </mergeCells>
  <pageMargins left="0.7" right="0.7" top="0.75" bottom="0.75" header="0.3" footer="0.3"/>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2025-01-28T05:34:39Z</cp:lastPrinted>
  <dcterms:created xsi:type="dcterms:W3CDTF">2015-06-05T18:17:20Z</dcterms:created>
  <dcterms:modified xsi:type="dcterms:W3CDTF">2025-01-28T05:35:03Z</dcterms:modified>
</cp:coreProperties>
</file>