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08" yWindow="-108" windowWidth="19416" windowHeight="10296" activeTab="4"/>
  </bookViews>
  <sheets>
    <sheet name="measurement sheet (2)" sheetId="44" r:id="rId1"/>
    <sheet name="estimate" sheetId="42" r:id="rId2"/>
    <sheet name="Sheet1" sheetId="43" r:id="rId3"/>
    <sheet name="wcr1" sheetId="40" r:id="rId4"/>
    <sheet name="valuation (2)" sheetId="45" r:id="rId5"/>
    <sheet name="MB" sheetId="39" r:id="rId6"/>
  </sheets>
  <externalReferences>
    <externalReference r:id="rId7"/>
    <externalReference r:id="rId8"/>
    <externalReference r:id="rId9"/>
    <externalReference r:id="rId10"/>
    <externalReference r:id="rId11"/>
    <externalReference r:id="rId12"/>
    <externalReference r:id="rId13"/>
    <externalReference r:id="rId14"/>
  </externalReferences>
  <definedNames>
    <definedName name="_cgi24">'[1]update Rate'!$M$95</definedName>
    <definedName name="_cgi26">'[1]update Rate'!$M$97</definedName>
    <definedName name="adopted_rate_ac_pipe_collar">[2]District_Rate!$L$4</definedName>
    <definedName name="adopted_rate_admixture">[2]District_Rate!$L$5</definedName>
    <definedName name="adopted_rate_aggregate_10_20_mm">[2]District_Rate!$L$6</definedName>
    <definedName name="adopted_rate_aggregate_10_mm">[2]District_Rate!$L$7</definedName>
    <definedName name="adopted_rate_aggregate_13.2_mm">[2]District_Rate!$L$8</definedName>
    <definedName name="adopted_rate_aggregate_20_40_mm">[2]District_Rate!$L$9</definedName>
    <definedName name="adopted_rate_aggregate_20_mm">[2]District_Rate!$L$10</definedName>
    <definedName name="adopted_rate_aggregate_40_70_mm">[2]District_Rate!$L$11</definedName>
    <definedName name="adopted_rate_aluminum_alloy_plate_2_mm">[2]District_Rate!$L$13</definedName>
    <definedName name="adopted_rate_anti_stripping_agent">[2]District_Rate!$L$14</definedName>
    <definedName name="adopted_rate_base_course_material">[2]District_Rate!$L$15</definedName>
    <definedName name="adopted_rate_bentonite">[2]District_Rate!$L$16</definedName>
    <definedName name="adopted_rate_binding_wire">[2]District_Rate!$L$17</definedName>
    <definedName name="adopted_rate_bitumen">[2]District_Rate!$L$18</definedName>
    <definedName name="adopted_rate_bitumen_vg_10">[2]District_Rate!$L$19</definedName>
    <definedName name="adopted_rate_borrow_pit_material">[2]District_Rate!$L$20</definedName>
    <definedName name="adopted_rate_bricks">[2]District_Rate!$L$21</definedName>
    <definedName name="adopted_rate_bricks_1st_class">[2]District_Rate!$L$22</definedName>
    <definedName name="adopted_rate_capping_layer">[2]District_Rate!$L$23</definedName>
    <definedName name="adopted_rate_cats_eye">[2]District_Rate!$L$24</definedName>
    <definedName name="adopted_rate_cement">[2]District_Rate!$L$25</definedName>
    <definedName name="adopted_rate_clamps">[2]District_Rate!$L$26</definedName>
    <definedName name="adopted_rate_compressible_fiber_board_20_mm">[2]District_Rate!$L$27</definedName>
    <definedName name="adopted_rate_concrete_block_footpath">[2]District_Rate!$L$28</definedName>
    <definedName name="adopted_rate_concrete_block_kerb">[2]District_Rate!$L$29</definedName>
    <definedName name="adopted_rate_copper_plate">[2]District_Rate!$L$30</definedName>
    <definedName name="adopted_rate_corrosion_resistant_steel">[2]District_Rate!$L$31</definedName>
    <definedName name="adopted_rate_cutback_bitumen">[2]District_Rate!$L$32</definedName>
    <definedName name="adopted_rate_diesel">[3]District_Rate!$L$33</definedName>
    <definedName name="adopted_rate_elastomeric_bearing">[2]District_Rate!$L$34</definedName>
    <definedName name="adopted_rate_electric_detonator">[2]District_Rate!$L$35</definedName>
    <definedName name="adopted_rate_emulsion">[2]District_Rate!$L$37</definedName>
    <definedName name="adopted_rate_epoxy_red_zinc_oxide_phosphate_primer">[2]District_Rate!$L$39</definedName>
    <definedName name="adopted_rate_fuse_wire_blasting">[2]District_Rate!$L$42</definedName>
    <definedName name="adopted_rate_Gabion_100x120_MW2.7_3.7_SW3.4_4.4_LW2.2_3.2">[2]District_Rate!$L$43</definedName>
    <definedName name="adopted_rate_Gabion_100x120_MW2.7_SW3.4_LW2.2">[2]District_Rate!$L$46</definedName>
    <definedName name="adopted_rate_Gabion_100x120_MW3_SW3.9_LW2.4">[2]District_Rate!$L$44</definedName>
    <definedName name="adopted_rate_Gabion_50x80_MW2.7_SW3.4_LW2.2">[2]District_Rate!$L$45</definedName>
    <definedName name="adopted_rate_gabion_mesh_wire">[2]District_Rate!$L$47</definedName>
    <definedName name="adopted_rate_galvanized_angle_section_100_100_mm">[2]District_Rate!$L$49</definedName>
    <definedName name="adopted_rate_galvanized_channel_post">[2]District_Rate!$L$50</definedName>
    <definedName name="adopted_rate_galvanized_corrugated_thrie_beam">[2]District_Rate!$L$51</definedName>
    <definedName name="adopted_rate_galvanized_corrugated_w_beam_sheet">[2]District_Rate!$L$52</definedName>
    <definedName name="adopted_rate_galvanized_ms_clamp">[2]District_Rate!$L$53</definedName>
    <definedName name="adopted_rate_galvanized_spacer_channel">[2]District_Rate!$L$54</definedName>
    <definedName name="adopted_rate_galvanized_steel">[2]District_Rate!$L$55</definedName>
    <definedName name="adopted_rate_gelatin">[2]District_Rate!$L$56</definedName>
    <definedName name="adopted_rate_geotextile">[2]District_Rate!$L$57</definedName>
    <definedName name="adopted_rate_gi_bolt_dia_10_mm">[2]District_Rate!$L$58</definedName>
    <definedName name="adopted_rate_gi_pipe_dia_100_mm">[2]District_Rate!$L$59</definedName>
    <definedName name="adopted_rate_gi_wire">[2]District_Rate!$L$60</definedName>
    <definedName name="adopted_rate_glass_beads">[2]District_Rate!$L$61</definedName>
    <definedName name="adopted_rate_HDPE_pipe_110_mm">[2]District_Rate!$L$63</definedName>
    <definedName name="adopted_rate_HDPE_pipe_150_mm">[2]District_Rate!$L$64</definedName>
    <definedName name="adopted_rate_high_built_epoxy">[2]District_Rate!$L$65</definedName>
    <definedName name="adopted_rate_hume_pipe_dia_100_mm">[2]District_Rate!$L$67</definedName>
    <definedName name="adopted_rate_hume_pipe_dia_1000_mm">[2]District_Rate!$L$66</definedName>
    <definedName name="adopted_rate_hume_pipe_dia_1200_mm">[2]District_Rate!$L$68</definedName>
    <definedName name="adopted_rate_hume_pipe_dia_300_mm">[2]District_Rate!$L$69</definedName>
    <definedName name="adopted_rate_hume_pipe_dia_450_mm">[2]District_Rate!$L$70</definedName>
    <definedName name="adopted_rate_hume_pipe_dia_600_mm">[2]District_Rate!$L$71</definedName>
    <definedName name="adopted_rate_hume_pipe_dia_900_mm">[2]District_Rate!$L$72</definedName>
    <definedName name="adopted_rate_HYSD_bar">[2]District_Rate!$L$73</definedName>
    <definedName name="adopted_rate_lime">[2]District_Rate!$L$75</definedName>
    <definedName name="adopted_rate_ms_angle">[2]District_Rate!$L$128</definedName>
    <definedName name="adopted_rate_ms_bar">[2]District_Rate!$L$77</definedName>
    <definedName name="adopted_rate_ms_channel">[2]District_Rate!$L$78</definedName>
    <definedName name="adopted_rate_ms_clamp">[2]District_Rate!$L$79</definedName>
    <definedName name="adopted_rate_ms_flat_pipe">[2]District_Rate!$L$80</definedName>
    <definedName name="adopted_rate_ms_pipe_25_mm">[2]District_Rate!$L$81</definedName>
    <definedName name="adopted_rate_ms_pipe_50_mm">[2]District_Rate!$L$82</definedName>
    <definedName name="adopted_rate_ms_pipes_dia_40mm">[2]District_Rate!$L$83</definedName>
    <definedName name="adopted_rate_ms_plate">[2]District_Rate!$L$84</definedName>
    <definedName name="adopted_rate_ms_sheet_2_mm">[2]District_Rate!$L$85</definedName>
    <definedName name="adopted_rate_nails_spikes">[2]District_Rate!$L$86</definedName>
    <definedName name="adopted_rate_nuts_bolts">[2]District_Rate!$L$87</definedName>
    <definedName name="adopted_rate_pack_high_built_polyur_ethane">[2]District_Rate!$L$88</definedName>
    <definedName name="adopted_rate_paint">[2]District_Rate!$L$89</definedName>
    <definedName name="adopted_rate_part_of_bearing">[2]District_Rate!$L$90</definedName>
    <definedName name="adopted_rate_planks_38mm_thick">[2]District_Rate!$L$92</definedName>
    <definedName name="adopted_rate_ply_wood_12mm_thick">[2]District_Rate!$L$93</definedName>
    <definedName name="adopted_rate_ply_wood_9mm_thick">[2]District_Rate!$L$94</definedName>
    <definedName name="adopted_rate_pre_coated_stone_chips_13mm">[2]District_Rate!$L$95</definedName>
    <definedName name="adopted_rate_pre_moulded_joint_filler">[2]District_Rate!$L$97</definedName>
    <definedName name="adopted_rate_preformed_continuous_chloroprene_elastomer">[2]District_Rate!$L$96</definedName>
    <definedName name="adopted_rate_RS_joist">[2]District_Rate!$L$107</definedName>
    <definedName name="adopted_rate_rubble">[2]District_Rate!$L$108</definedName>
    <definedName name="adopted_rate_sal_wood">[2]District_Rate!$L$110</definedName>
    <definedName name="adopted_rate_sand">[2]District_Rate!$L$111</definedName>
    <definedName name="adopted_rate_steel_tube_dia_50_mm">[2]District_Rate!$L$112</definedName>
    <definedName name="adopted_rate_steel_wire_40_mm">[2]District_Rate!$L$113</definedName>
    <definedName name="adopted_rate_stone_dust">[2]District_Rate!$L$114</definedName>
    <definedName name="adopted_rate_stone_slab_50_mm">[2]District_Rate!$L$115</definedName>
    <definedName name="adopted_rate_street_lighting_pole_9_m">[2]District_Rate!$L$116</definedName>
    <definedName name="adopted_rate_strip_or_box_seal_expansion_joint">[2]District_Rate!$L$117</definedName>
    <definedName name="adopted_rate_structural_steel">[2]District_Rate!$L$118</definedName>
    <definedName name="adopted_rate_struts">[2]District_Rate!$L$119</definedName>
    <definedName name="adopted_rate_struts_ballies">[2]District_Rate!$L$120</definedName>
    <definedName name="adopted_rate_sub_base_material">[2]District_Rate!$L$121</definedName>
    <definedName name="adopted_rate_sub_base_material_footpath">[2]District_Rate!$L$122</definedName>
    <definedName name="adopted_rate_surface_dressing_chips">[2]District_Rate!$L$124</definedName>
    <definedName name="adopted_rate_thermoplastic_paint">[2]District_Rate!$L$125</definedName>
    <definedName name="adopted_rate_tiles_300_300_mm_and_25mm_thick">[2]District_Rate!$L$126</definedName>
    <definedName name="adopted_rate_vapor_lamp">[2]District_Rate!$L$127</definedName>
    <definedName name="adopted_rate_water">[2]District_Rate!$L$129</definedName>
    <definedName name="adopted_rate_wooden_packing">[2]District_Rate!$L$130</definedName>
    <definedName name="air_compressor">[2]Equipment_Rate!$J$5</definedName>
    <definedName name="awood">'[1]update Rate'!$M$53</definedName>
    <definedName name="bentonite_pump">[2]Equipment_Rate!$J$6</definedName>
    <definedName name="bitumen_boiler">[2]Equipment_Rate!$J$7</definedName>
    <definedName name="bitumen_distributor">[2]Equipment_Rate!$J$8</definedName>
    <definedName name="blaster">[2]District_Rate!$D$145</definedName>
    <definedName name="bmarble" localSheetId="1">'[4]update Rate'!#REF!</definedName>
    <definedName name="bmarble" localSheetId="0">'[4]update Rate'!#REF!</definedName>
    <definedName name="bmarble" localSheetId="4">'[4]update Rate'!#REF!</definedName>
    <definedName name="bmarble">'[4]update Rate'!#REF!</definedName>
    <definedName name="cheskini100">'[1]update Rate'!$M$64</definedName>
    <definedName name="cheskini150">'[1]update Rate'!$M$65</definedName>
    <definedName name="cheskini300">'[1]update Rate'!$M$66</definedName>
    <definedName name="chip_spreader">[2]Equipment_Rate!$J$9</definedName>
    <definedName name="concrete_mixer">[2]Equipment_Rate!$J$10</definedName>
    <definedName name="concrete_needle_vibrator">[2]Equipment_Rate!$J$11</definedName>
    <definedName name="crane">[2]Equipment_Rate!$J$12</definedName>
    <definedName name="description_262">[5]Abstract!$B$34</definedName>
    <definedName name="Diagowar">'[6]update Rate'!$H$187</definedName>
    <definedName name="diesel">[3]District_Rate!$D$33</definedName>
    <definedName name="dozer">[2]Equipment_Rate!$J$13</definedName>
    <definedName name="driller">[2]District_Rate!$D$146</definedName>
    <definedName name="drilling_machine_with_bit_and_accessories">[2]Equipment_Rate!$J$14</definedName>
    <definedName name="drum_mix_plant">[2]Equipment_Rate!$J$15</definedName>
    <definedName name="electric_generator">[2]Equipment_Rate!$J$16</definedName>
    <definedName name="electric_heating_plate">[2]Equipment_Rate!$J$17</definedName>
    <definedName name="electricity">[3]District_Rate!$D$36</definedName>
    <definedName name="emulsion">[2]District_Rate!$D$37</definedName>
    <definedName name="emulsion_distributor">[2]Equipment_Rate!$J$18</definedName>
    <definedName name="excavator">[2]Equipment_Rate!$J$19</definedName>
    <definedName name="Gabion_100x120_MW3_SW3.9_LW2.4">[2]District_Rate!$D$44</definedName>
    <definedName name="generator">[2]Equipment_Rate!$J$20</definedName>
    <definedName name="giwar">'[1]update Rate'!$M$187</definedName>
    <definedName name="giwire24">'[1]update Rate'!$M$50</definedName>
    <definedName name="glass4">'[1]update Rate'!$M$88</definedName>
    <definedName name="glass5">'[1]update Rate'!$M$89</definedName>
    <definedName name="grout_pump_with_agitator">[2]Equipment_Rate!$J$21</definedName>
    <definedName name="holpass">'[1]update Rate'!$M$61</definedName>
    <definedName name="hot_mix_plant">[2]Equipment_Rate!$J$22</definedName>
    <definedName name="hydraulic_jack">[2]Equipment_Rate!$J$23</definedName>
    <definedName name="jack_hammer">[2]Equipment_Rate!$J$24</definedName>
    <definedName name="jphalak">'[1]update Rate'!$M$57</definedName>
    <definedName name="Jwood">'[1]update Rate'!$M$55</definedName>
    <definedName name="jyami" localSheetId="1">'[4]update Rate'!#REF!,'[4]update Rate'!#REF!,'[4]update Rate'!#REF!,'[4]update Rate'!#REF!,'[4]update Rate'!#REF!</definedName>
    <definedName name="jyami" localSheetId="0">'[4]update Rate'!#REF!,'[4]update Rate'!#REF!,'[4]update Rate'!#REF!,'[4]update Rate'!#REF!,'[4]update Rate'!#REF!</definedName>
    <definedName name="jyami" localSheetId="4">'[4]update Rate'!#REF!,'[4]update Rate'!#REF!,'[4]update Rate'!#REF!,'[4]update Rate'!#REF!,'[4]update Rate'!#REF!</definedName>
    <definedName name="jyami">'[4]update Rate'!#REF!,'[4]update Rate'!#REF!,'[4]update Rate'!#REF!,'[4]update Rate'!#REF!,'[4]update Rate'!#REF!</definedName>
    <definedName name="Kabja100">'[1]update Rate'!$M$62</definedName>
    <definedName name="kabja75">'[1]update Rate'!$M$63</definedName>
    <definedName name="kerb_casting_machine">[2]Equipment_Rate!$J$25</definedName>
    <definedName name="Labour" localSheetId="1">'[7]Update Descrip'!$F$7,'[7]Update Descrip'!#REF!,'[7]Update Descrip'!$F$28,'[7]Update Descrip'!$F$40,'[7]Update Descrip'!$F$49,'[7]Update Descrip'!$F$61,'[7]Update Descrip'!#REF!,'[7]Update Descrip'!$F$117,'[7]Update Descrip'!$F$129,'[7]Update Descrip'!$F$141</definedName>
    <definedName name="Labour" localSheetId="0">'[7]Update Descrip'!$F$7,'[7]Update Descrip'!#REF!,'[7]Update Descrip'!$F$28,'[7]Update Descrip'!$F$40,'[7]Update Descrip'!$F$49,'[7]Update Descrip'!$F$61,'[7]Update Descrip'!#REF!,'[7]Update Descrip'!$F$117,'[7]Update Descrip'!$F$129,'[7]Update Descrip'!$F$141</definedName>
    <definedName name="Labour" localSheetId="4">'[7]Update Descrip'!$F$7,'[7]Update Descrip'!#REF!,'[7]Update Descrip'!$F$28,'[7]Update Descrip'!$F$40,'[7]Update Descrip'!$F$49,'[7]Update Descrip'!$F$61,'[7]Update Descrip'!#REF!,'[7]Update Descrip'!$F$117,'[7]Update Descrip'!$F$129,'[7]Update Descrip'!$F$141</definedName>
    <definedName name="Labour">'[7]Update Descrip'!$F$7,'[7]Update Descrip'!#REF!,'[7]Update Descrip'!$F$28,'[7]Update Descrip'!$F$40,'[7]Update Descrip'!$F$49,'[7]Update Descrip'!$F$61,'[7]Update Descrip'!#REF!,'[7]Update Descrip'!$F$117,'[7]Update Descrip'!$F$129,'[7]Update Descrip'!$F$141</definedName>
    <definedName name="loader">[2]Equipment_Rate!$J$26</definedName>
    <definedName name="lucking300">'[1]update Rate'!$M$67</definedName>
    <definedName name="Marble">'[1]update Rate'!$M$41</definedName>
    <definedName name="mason">'[1]update Rate'!$M$6</definedName>
    <definedName name="mastic_cooker">[2]Equipment_Rate!$J$27</definedName>
    <definedName name="mechanical_broom">[2]Equipment_Rate!$J$28</definedName>
    <definedName name="mixture_machine">[2]Equipment_Rate!$J$29</definedName>
    <definedName name="mobile_slurry_seal_equipment">[2]Equipment_Rate!$J$30</definedName>
    <definedName name="moluck">'[1]update Rate'!$M$68</definedName>
    <definedName name="motor_grader">[2]Equipment_Rate!$J$31</definedName>
    <definedName name="nutbolt" localSheetId="1">'[4]update Rate'!#REF!</definedName>
    <definedName name="nutbolt" localSheetId="0">'[4]update Rate'!#REF!</definedName>
    <definedName name="nutbolt" localSheetId="4">'[4]update Rate'!#REF!</definedName>
    <definedName name="nutbolt">'[4]update Rate'!#REF!</definedName>
    <definedName name="nutbolt8" localSheetId="1">'[4]update Rate'!#REF!</definedName>
    <definedName name="nutbolt8" localSheetId="0">'[4]update Rate'!#REF!</definedName>
    <definedName name="nutbolt8" localSheetId="4">'[4]update Rate'!#REF!</definedName>
    <definedName name="nutbolt8">'[4]update Rate'!#REF!</definedName>
    <definedName name="paint_sprayer_machine_with_compressor">[2]Equipment_Rate!$J$32</definedName>
    <definedName name="paver_finisher">[2]Equipment_Rate!$J$33</definedName>
    <definedName name="piling_rig_with_all_accessories">[2]Equipment_Rate!$J$34</definedName>
    <definedName name="pkila">'[1]update Rate'!$M$60</definedName>
    <definedName name="Planst" localSheetId="1">'[4]update Rate'!#REF!</definedName>
    <definedName name="Planst" localSheetId="0">'[4]update Rate'!#REF!</definedName>
    <definedName name="Planst" localSheetId="4">'[4]update Rate'!#REF!</definedName>
    <definedName name="Planst">'[4]update Rate'!#REF!</definedName>
    <definedName name="plate_compactor">[2]Equipment_Rate!$J$35</definedName>
    <definedName name="plywood4">'[1]update Rate'!$M$69</definedName>
    <definedName name="plywood6">'[1]update Rate'!$M$71</definedName>
    <definedName name="pneumatic_roller">[2]Equipment_Rate!$J$36</definedName>
    <definedName name="_xlnm.Print_Area" localSheetId="1">estimate!$A$1:$G$30</definedName>
    <definedName name="_xlnm.Print_Area" localSheetId="5">MB!$A$1:$I$29</definedName>
    <definedName name="_xlnm.Print_Area" localSheetId="0">'measurement sheet (2)'!$A$1:$I$31</definedName>
    <definedName name="_xlnm.Print_Area" localSheetId="4">'valuation (2)'!$A$1:$G$30</definedName>
    <definedName name="_xlnm.Print_Area" localSheetId="3">'wcr1'!$A$1:$K$23</definedName>
    <definedName name="_xlnm.Print_Titles" localSheetId="1">estimate!$1:$10</definedName>
    <definedName name="_xlnm.Print_Titles" localSheetId="5">MB!$1:$10</definedName>
    <definedName name="_xlnm.Print_Titles" localSheetId="0">'measurement sheet (2)'!$1:$10</definedName>
    <definedName name="_xlnm.Print_Titles" localSheetId="4">'valuation (2)'!$1:$10</definedName>
    <definedName name="_xlnm.Print_Titles" localSheetId="3">'wcr1'!$1:$12</definedName>
    <definedName name="rate_3">[2]Summary_of_Rates!$J$147</definedName>
    <definedName name="road_marking_machine">[2]Equipment_Rate!$J$37</definedName>
    <definedName name="sand">[2]District_Rate!$D$111</definedName>
    <definedName name="sand_blasting_machine">[2]Equipment_Rate!$J$38</definedName>
    <definedName name="screw_jack">[2]Equipment_Rate!$J$39</definedName>
    <definedName name="semiskilled">[2]District_Rate!$D$147</definedName>
    <definedName name="shandle">'[1]update Rate'!$M$92</definedName>
    <definedName name="skilled">[2]District_Rate!$D$148</definedName>
    <definedName name="skilled_blacksmith">[2]District_Rate!$D$149</definedName>
    <definedName name="skilled_electrician_lineman">[2]District_Rate!$D$150</definedName>
    <definedName name="skilled_mason">[2]District_Rate!$D$151</definedName>
    <definedName name="skilled_painter">[2]District_Rate!$D$152</definedName>
    <definedName name="skilled_plumber">[2]District_Rate!$D$153</definedName>
    <definedName name="smooth_wheel_roller">[2]Equipment_Rate!$J$40</definedName>
    <definedName name="struts_ballies">[2]District_Rate!$D$120</definedName>
    <definedName name="supervisor">[2]District_Rate!$D$154</definedName>
    <definedName name="Swood">'[1]update Rate'!$M$56</definedName>
    <definedName name="technician">[2]District_Rate!$D$155</definedName>
    <definedName name="Tikply4">'[4]update Rate'!$M$83</definedName>
    <definedName name="tikwood4" localSheetId="1">'[4]update Rate'!#REF!</definedName>
    <definedName name="tikwood4" localSheetId="0">'[4]update Rate'!#REF!</definedName>
    <definedName name="tikwood4" localSheetId="4">'[4]update Rate'!#REF!</definedName>
    <definedName name="tikwood4">'[4]update Rate'!#REF!</definedName>
    <definedName name="tipper">[2]Equipment_Rate!$J$42</definedName>
    <definedName name="torsteel" localSheetId="1">'[4]update Rate'!#REF!</definedName>
    <definedName name="torsteel" localSheetId="0">'[4]update Rate'!#REF!</definedName>
    <definedName name="torsteel" localSheetId="4">'[4]update Rate'!#REF!</definedName>
    <definedName name="torsteel">'[4]update Rate'!#REF!</definedName>
    <definedName name="tractor">[2]Equipment_Rate!$J$43</definedName>
    <definedName name="tractor_with_ripper">[2]Equipment_Rate!$J$44</definedName>
    <definedName name="tractor_with_ripper_and_rotator">[2]Equipment_Rate!$J$45</definedName>
    <definedName name="tractor_with_rotavator">[2]Equipment_Rate!$J$46</definedName>
    <definedName name="truck">[2]Equipment_Rate!$J$47</definedName>
    <definedName name="Ttile">'[1]update Rate'!$M$43</definedName>
    <definedName name="unskilled">[2]District_Rate!$D$156</definedName>
    <definedName name="water_tanker">[2]Equipment_Rate!$J$48</definedName>
    <definedName name="wet_mix_plant">[2]Equipment_Rate!$J$49</definedName>
  </definedNames>
  <calcPr calcId="15251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I9" i="40" l="1"/>
  <c r="I8" i="40"/>
  <c r="G9" i="45"/>
  <c r="C27" i="45"/>
  <c r="F20" i="44"/>
  <c r="G20" i="44" s="1"/>
  <c r="H20" i="45"/>
  <c r="F20" i="39" l="1"/>
  <c r="D23" i="39"/>
  <c r="F16" i="39"/>
  <c r="B7" i="42" l="1"/>
  <c r="G9" i="42"/>
  <c r="D25" i="44" l="1"/>
  <c r="P23" i="44"/>
  <c r="C24" i="44" l="1"/>
  <c r="G24" i="44" s="1"/>
  <c r="M28" i="44"/>
  <c r="G25" i="44"/>
  <c r="G26" i="44" l="1"/>
  <c r="M14" i="39"/>
  <c r="K14" i="45"/>
  <c r="B8" i="40"/>
  <c r="C30" i="45"/>
  <c r="C29" i="45"/>
  <c r="E22" i="45"/>
  <c r="E20" i="45"/>
  <c r="F19" i="45"/>
  <c r="F17" i="45"/>
  <c r="B17" i="45"/>
  <c r="F14" i="45"/>
  <c r="B14" i="45"/>
  <c r="F13" i="45"/>
  <c r="F12" i="45"/>
  <c r="E11" i="45"/>
  <c r="B7" i="45"/>
  <c r="A7" i="45"/>
  <c r="A8" i="40" s="1"/>
  <c r="K20" i="39"/>
  <c r="G27" i="44" l="1"/>
  <c r="C19" i="42" s="1"/>
  <c r="G20" i="40"/>
  <c r="F22" i="40"/>
  <c r="E20" i="40"/>
  <c r="E19" i="40"/>
  <c r="E17" i="40"/>
  <c r="E13" i="40"/>
  <c r="D20" i="40"/>
  <c r="C20" i="40"/>
  <c r="C19" i="40"/>
  <c r="C17" i="40"/>
  <c r="C16" i="40"/>
  <c r="C14" i="40"/>
  <c r="C13" i="40"/>
  <c r="B20" i="40"/>
  <c r="B19" i="40"/>
  <c r="B13" i="40"/>
  <c r="F20" i="40" l="1"/>
  <c r="B7" i="39" l="1"/>
  <c r="A7" i="39"/>
  <c r="G16" i="39"/>
  <c r="G27" i="39"/>
  <c r="G24" i="39"/>
  <c r="G23" i="39"/>
  <c r="B19" i="39"/>
  <c r="B14" i="39"/>
  <c r="G11" i="39"/>
  <c r="C22" i="45" l="1"/>
  <c r="F22" i="45" s="1"/>
  <c r="G19" i="40"/>
  <c r="C11" i="45"/>
  <c r="F11" i="45" s="1"/>
  <c r="G13" i="40"/>
  <c r="G25" i="39"/>
  <c r="G26" i="39" s="1"/>
  <c r="C20" i="45" s="1"/>
  <c r="G17" i="40" s="1"/>
  <c r="G17" i="39"/>
  <c r="F20" i="45" l="1"/>
  <c r="F21" i="45" s="1"/>
  <c r="I18" i="40" s="1"/>
  <c r="C15" i="45"/>
  <c r="G14" i="40"/>
  <c r="B18" i="42"/>
  <c r="B17" i="40" s="1"/>
  <c r="C21" i="42"/>
  <c r="D19" i="40" s="1"/>
  <c r="F19" i="40" s="1"/>
  <c r="C29" i="42"/>
  <c r="C28" i="42"/>
  <c r="G28" i="44"/>
  <c r="K20" i="44"/>
  <c r="B19" i="44"/>
  <c r="G15" i="44"/>
  <c r="G16" i="44" s="1"/>
  <c r="C14" i="42" s="1"/>
  <c r="B14" i="44"/>
  <c r="G11" i="44"/>
  <c r="C11" i="42" s="1"/>
  <c r="D13" i="40" s="1"/>
  <c r="C26" i="42" l="1"/>
  <c r="F23" i="40" s="1"/>
  <c r="D17" i="40"/>
  <c r="F17" i="40" s="1"/>
  <c r="F15" i="42"/>
  <c r="F15" i="40" s="1"/>
  <c r="D14" i="40"/>
  <c r="F16" i="45"/>
  <c r="G22" i="44"/>
  <c r="E17" i="42"/>
  <c r="E8" i="43"/>
  <c r="E7" i="43"/>
  <c r="E18" i="45" l="1"/>
  <c r="E16" i="40"/>
  <c r="L20" i="44"/>
  <c r="C17" i="42"/>
  <c r="D16" i="40" s="1"/>
  <c r="I15" i="40"/>
  <c r="U16" i="44"/>
  <c r="V16" i="44" s="1"/>
  <c r="F22" i="42"/>
  <c r="F19" i="42" l="1"/>
  <c r="F20" i="42" s="1"/>
  <c r="F18" i="40" s="1"/>
  <c r="J18" i="40" s="1"/>
  <c r="B16" i="42" l="1"/>
  <c r="B16" i="40" s="1"/>
  <c r="E5" i="43"/>
  <c r="E10" i="43" s="1"/>
  <c r="E11" i="43" s="1"/>
  <c r="E14" i="42"/>
  <c r="B13" i="42"/>
  <c r="B14" i="40" s="1"/>
  <c r="E15" i="45" l="1"/>
  <c r="F15" i="45" s="1"/>
  <c r="E14" i="40"/>
  <c r="F14" i="42"/>
  <c r="F17" i="42" l="1"/>
  <c r="F21" i="42" l="1"/>
  <c r="F12" i="42"/>
  <c r="F23" i="42" l="1"/>
  <c r="C24" i="42" s="1"/>
  <c r="C27" i="42" s="1"/>
  <c r="E26" i="42" l="1"/>
  <c r="E27" i="42" s="1"/>
  <c r="I22" i="40"/>
  <c r="J22" i="40" s="1"/>
  <c r="H23" i="40"/>
  <c r="H22" i="40"/>
  <c r="H21" i="40"/>
  <c r="H17" i="40"/>
  <c r="I17" i="40" s="1"/>
  <c r="A14" i="40"/>
  <c r="A13" i="40"/>
  <c r="F13" i="40" l="1"/>
  <c r="H13" i="40"/>
  <c r="S14" i="42" l="1"/>
  <c r="T14" i="42" s="1"/>
  <c r="I13" i="40" l="1"/>
  <c r="J13" i="40" s="1"/>
  <c r="M24" i="39" l="1"/>
  <c r="M22" i="39"/>
  <c r="H19" i="40" l="1"/>
  <c r="I19" i="40" s="1"/>
  <c r="H16" i="40"/>
  <c r="F16" i="40"/>
  <c r="H14" i="40"/>
  <c r="I14" i="40" s="1"/>
  <c r="F14" i="40"/>
  <c r="J19" i="40" l="1"/>
  <c r="J14" i="40"/>
  <c r="J17" i="40"/>
  <c r="F21" i="40" l="1"/>
  <c r="C6" i="40" s="1"/>
  <c r="G20" i="39" l="1"/>
  <c r="G21" i="39" s="1"/>
  <c r="C18" i="45" l="1"/>
  <c r="G16" i="40"/>
  <c r="I16" i="40" s="1"/>
  <c r="F18" i="45" l="1"/>
  <c r="E23" i="45"/>
  <c r="J16" i="40"/>
  <c r="H20" i="40" l="1"/>
  <c r="I20" i="40" s="1"/>
  <c r="F23" i="45"/>
  <c r="F24" i="45" s="1"/>
  <c r="C25" i="45" l="1"/>
  <c r="K19" i="45"/>
  <c r="J20" i="40"/>
  <c r="J21" i="40" s="1"/>
  <c r="I21" i="40"/>
  <c r="J6" i="40" s="1"/>
  <c r="C28" i="45" l="1"/>
  <c r="I23" i="40" l="1"/>
  <c r="J23" i="40" s="1"/>
  <c r="E27" i="45"/>
  <c r="E28" i="45" s="1"/>
</calcChain>
</file>

<file path=xl/sharedStrings.xml><?xml version="1.0" encoding="utf-8"?>
<sst xmlns="http://schemas.openxmlformats.org/spreadsheetml/2006/main" count="182" uniqueCount="83">
  <si>
    <t>S.No.</t>
  </si>
  <si>
    <t>Nos</t>
  </si>
  <si>
    <t>Length</t>
  </si>
  <si>
    <t>Breadth</t>
  </si>
  <si>
    <t>Height</t>
  </si>
  <si>
    <t>Remarks</t>
  </si>
  <si>
    <t>Quantity</t>
  </si>
  <si>
    <t>Unit</t>
  </si>
  <si>
    <t>Rate</t>
  </si>
  <si>
    <t>Amount</t>
  </si>
  <si>
    <t>Sankhu, Kathmandu</t>
  </si>
  <si>
    <t xml:space="preserve">Description of works </t>
  </si>
  <si>
    <t>m3</t>
  </si>
  <si>
    <t>Bagmati Pradesh</t>
  </si>
  <si>
    <t>Office of Municipal Executive</t>
  </si>
  <si>
    <t>Detail Estimated Sheet</t>
  </si>
  <si>
    <t>Information Board</t>
  </si>
  <si>
    <t>ls</t>
  </si>
  <si>
    <t>Total Estimated</t>
  </si>
  <si>
    <t>Budget allocated</t>
  </si>
  <si>
    <t>User Contribution</t>
  </si>
  <si>
    <t>Contingencies 3%</t>
  </si>
  <si>
    <t>Maintenance 2%</t>
  </si>
  <si>
    <t xml:space="preserve">VAT </t>
  </si>
  <si>
    <t>VAT</t>
  </si>
  <si>
    <t>Municipal Payment</t>
  </si>
  <si>
    <t>Location: Shankharapur 6</t>
  </si>
  <si>
    <t>Site clearance work as per instruction of engineer all complete</t>
  </si>
  <si>
    <t>Government of Nepal</t>
  </si>
  <si>
    <t>Shankharapur Municipality Office</t>
  </si>
  <si>
    <t>Work Completion Report</t>
  </si>
  <si>
    <t>Total Estimated Amount:</t>
  </si>
  <si>
    <t>Total Valuated Amount :</t>
  </si>
  <si>
    <t>Work Started :</t>
  </si>
  <si>
    <t xml:space="preserve">Work Finished:                 </t>
  </si>
  <si>
    <t>Description</t>
  </si>
  <si>
    <t>Estimated</t>
  </si>
  <si>
    <t>Valuated</t>
  </si>
  <si>
    <t>Difference</t>
  </si>
  <si>
    <t xml:space="preserve">Quantity </t>
  </si>
  <si>
    <t>Grand Total</t>
  </si>
  <si>
    <t>Allocated Budget</t>
  </si>
  <si>
    <t>Fiscal Year:080/81</t>
  </si>
  <si>
    <t>embankment</t>
  </si>
  <si>
    <t>Filling empty bags with local sand, sewing them closes and pacing them including haulage upto 100 m distance</t>
  </si>
  <si>
    <t>unskilled</t>
  </si>
  <si>
    <t>m/day</t>
  </si>
  <si>
    <t>qty</t>
  </si>
  <si>
    <t>rate</t>
  </si>
  <si>
    <t>amount</t>
  </si>
  <si>
    <t>total</t>
  </si>
  <si>
    <t>sack</t>
  </si>
  <si>
    <t>labour cost only</t>
  </si>
  <si>
    <t>vertical post</t>
  </si>
  <si>
    <t>m</t>
  </si>
  <si>
    <t>horizontal post</t>
  </si>
  <si>
    <t>Miscellaneous</t>
  </si>
  <si>
    <t>PS</t>
  </si>
  <si>
    <t>Project:</t>
  </si>
  <si>
    <t>Analysis :</t>
  </si>
  <si>
    <t>100sack</t>
  </si>
  <si>
    <t>Labour</t>
  </si>
  <si>
    <t>Materials</t>
  </si>
  <si>
    <t xml:space="preserve">Empty sacks </t>
  </si>
  <si>
    <t>sewing thread</t>
  </si>
  <si>
    <t>No</t>
  </si>
  <si>
    <t>Per sack</t>
  </si>
  <si>
    <t>unit</t>
  </si>
  <si>
    <t xml:space="preserve">Total </t>
  </si>
  <si>
    <t>rate analysis</t>
  </si>
  <si>
    <t>Detail Measurement Sheet</t>
  </si>
  <si>
    <t>Providing and laying Bamboo for the protection all complete</t>
  </si>
  <si>
    <t>Fiscal Year:08/81</t>
  </si>
  <si>
    <t>Detail Valuated Sheet</t>
  </si>
  <si>
    <t>Shankharapur Municipality</t>
  </si>
  <si>
    <t>Total Valuated</t>
  </si>
  <si>
    <t xml:space="preserve">Total  </t>
  </si>
  <si>
    <t>no</t>
  </si>
  <si>
    <t>nai khola corridor marmat</t>
  </si>
  <si>
    <t>Date:2080/10/23</t>
  </si>
  <si>
    <t>ft</t>
  </si>
  <si>
    <t>L</t>
  </si>
  <si>
    <t>Date:2081/02/29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</si>
</sst>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8" x14ac:knownFonts="1">
    <font>
      <sz val="11"/>
      <color theme="1"/>
      <name val="Calibri"/>
      <family val="2"/>
      <scheme val="minor"/>
    </font>
    <font>
      <sz val="11"/>
      <color theme="1"/>
      <name val="Calibri"/>
      <family val="2"/>
      <scheme val="minor"/>
    </font>
    <font>
      <b/>
      <sz val="10"/>
      <color theme="1"/>
      <name val="Times New Roman"/>
      <family val="1"/>
    </font>
    <font>
      <sz val="10"/>
      <color theme="1"/>
      <name val="Calibri"/>
      <family val="2"/>
      <scheme val="minor"/>
    </font>
    <font>
      <b/>
      <sz val="10"/>
      <color theme="1"/>
      <name val="Calibri"/>
      <family val="2"/>
      <scheme val="minor"/>
    </font>
    <font>
      <b/>
      <sz val="11"/>
      <color theme="1"/>
      <name val="Calibri"/>
      <family val="2"/>
      <scheme val="minor"/>
    </font>
    <font>
      <sz val="10"/>
      <name val="Arial"/>
      <family val="2"/>
    </font>
    <font>
      <sz val="11"/>
      <name val="Calibri"/>
      <family val="2"/>
      <scheme val="minor"/>
    </font>
    <font>
      <b/>
      <sz val="10"/>
      <name val="Calibri"/>
      <family val="2"/>
      <scheme val="minor"/>
    </font>
    <font>
      <sz val="10"/>
      <name val="Calibri"/>
      <family val="2"/>
      <scheme val="minor"/>
    </font>
    <font>
      <sz val="10"/>
      <color theme="1"/>
      <name val="Times New Roman"/>
      <family val="1"/>
    </font>
    <font>
      <b/>
      <sz val="11"/>
      <color theme="1"/>
      <name val="Times New Roman"/>
      <family val="1"/>
    </font>
    <font>
      <b/>
      <sz val="20"/>
      <color theme="1"/>
      <name val="Times New Roman"/>
      <family val="1"/>
    </font>
    <font>
      <b/>
      <sz val="14"/>
      <color theme="1"/>
      <name val="Calibri"/>
      <family val="2"/>
      <scheme val="minor"/>
    </font>
    <font>
      <sz val="14"/>
      <color theme="1"/>
      <name val="Calibri"/>
      <family val="2"/>
      <scheme val="minor"/>
    </font>
    <font>
      <sz val="12"/>
      <color theme="1"/>
      <name val="Calibri"/>
      <family val="2"/>
      <scheme val="minor"/>
    </font>
    <font>
      <b/>
      <sz val="12"/>
      <color theme="1"/>
      <name val="Calibri"/>
      <family val="2"/>
      <scheme val="minor"/>
    </font>
    <font>
      <sz val="12"/>
      <color theme="1"/>
      <name val="Times New Roman"/>
      <family val="2"/>
    </font>
  </fonts>
  <fills count="3">
    <fill>
      <patternFill patternType="none"/>
    </fill>
    <fill>
      <patternFill patternType="gray125"/>
    </fill>
    <fill>
      <patternFill patternType="solid">
        <fgColor theme="0" tint="-0.14999847407452621"/>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style="medium">
        <color indexed="64"/>
      </top>
      <bottom/>
      <diagonal/>
    </border>
    <border>
      <left/>
      <right style="thin">
        <color indexed="64"/>
      </right>
      <top style="medium">
        <color indexed="64"/>
      </top>
      <bottom/>
      <diagonal/>
    </border>
  </borders>
  <cellStyleXfs count="3">
    <xf numFmtId="0" fontId="0" fillId="0" borderId="0"/>
    <xf numFmtId="43" fontId="1" fillId="0" borderId="0" applyFont="0" applyFill="0" applyBorder="0" applyAlignment="0" applyProtection="0"/>
    <xf numFmtId="0" fontId="6" fillId="0" borderId="0"/>
  </cellStyleXfs>
  <cellXfs count="195">
    <xf numFmtId="0" fontId="0" fillId="0" borderId="0" xfId="0"/>
    <xf numFmtId="0" fontId="3" fillId="0" borderId="0" xfId="0" applyFont="1" applyAlignment="1">
      <alignment vertical="center"/>
    </xf>
    <xf numFmtId="0" fontId="3" fillId="0" borderId="0" xfId="0" applyFont="1"/>
    <xf numFmtId="43" fontId="3" fillId="0" borderId="0" xfId="1" applyFont="1"/>
    <xf numFmtId="0" fontId="3" fillId="0" borderId="0" xfId="0" applyFont="1" applyAlignment="1">
      <alignment horizontal="center"/>
    </xf>
    <xf numFmtId="43" fontId="3" fillId="0" borderId="0" xfId="1" applyFont="1" applyAlignment="1">
      <alignment horizontal="right"/>
    </xf>
    <xf numFmtId="14" fontId="3" fillId="0" borderId="0" xfId="0" applyNumberFormat="1" applyFont="1" applyAlignment="1">
      <alignment horizontal="right"/>
    </xf>
    <xf numFmtId="43" fontId="2" fillId="0" borderId="1" xfId="1" applyFont="1" applyBorder="1" applyAlignment="1">
      <alignment horizontal="center"/>
    </xf>
    <xf numFmtId="0" fontId="4" fillId="0" borderId="1" xfId="0" applyFont="1" applyBorder="1" applyAlignment="1">
      <alignment vertical="center"/>
    </xf>
    <xf numFmtId="43" fontId="3" fillId="0" borderId="1" xfId="1" applyFont="1" applyBorder="1" applyAlignment="1">
      <alignment vertical="center"/>
    </xf>
    <xf numFmtId="0" fontId="3" fillId="0" borderId="1" xfId="0" applyFont="1" applyBorder="1" applyAlignment="1">
      <alignment vertical="center" wrapText="1"/>
    </xf>
    <xf numFmtId="43" fontId="3" fillId="0" borderId="0" xfId="0" applyNumberFormat="1" applyFont="1" applyAlignment="1">
      <alignment vertical="center"/>
    </xf>
    <xf numFmtId="0" fontId="3" fillId="0" borderId="1" xfId="0" applyFont="1" applyFill="1" applyBorder="1" applyAlignment="1">
      <alignment vertical="center"/>
    </xf>
    <xf numFmtId="43" fontId="3" fillId="0" borderId="1" xfId="1" applyFont="1" applyFill="1" applyBorder="1" applyAlignment="1">
      <alignment vertical="center"/>
    </xf>
    <xf numFmtId="0" fontId="3" fillId="0" borderId="1" xfId="0" applyFont="1" applyFill="1" applyBorder="1" applyAlignment="1">
      <alignment vertical="center" wrapText="1"/>
    </xf>
    <xf numFmtId="0" fontId="3" fillId="0" borderId="0" xfId="0" applyFont="1" applyFill="1" applyAlignment="1">
      <alignment vertical="center"/>
    </xf>
    <xf numFmtId="43" fontId="3" fillId="0" borderId="0" xfId="1" applyFont="1" applyAlignment="1">
      <alignment vertical="center"/>
    </xf>
    <xf numFmtId="0" fontId="0" fillId="0" borderId="0" xfId="0" applyFill="1" applyAlignment="1">
      <alignment vertical="center"/>
    </xf>
    <xf numFmtId="43" fontId="4" fillId="0" borderId="1" xfId="1" applyFont="1" applyFill="1" applyBorder="1" applyAlignment="1">
      <alignment vertical="center"/>
    </xf>
    <xf numFmtId="43" fontId="3" fillId="0" borderId="4" xfId="1" applyFont="1" applyBorder="1" applyAlignment="1">
      <alignment vertical="center"/>
    </xf>
    <xf numFmtId="0" fontId="0" fillId="0" borderId="1" xfId="0" applyBorder="1" applyAlignment="1">
      <alignment horizontal="left" vertical="center"/>
    </xf>
    <xf numFmtId="43" fontId="4" fillId="0" borderId="1" xfId="1" applyFont="1" applyBorder="1" applyAlignment="1">
      <alignment vertical="center"/>
    </xf>
    <xf numFmtId="43" fontId="5" fillId="0" borderId="1" xfId="1" applyFont="1" applyBorder="1" applyAlignment="1">
      <alignment vertical="center"/>
    </xf>
    <xf numFmtId="0" fontId="4" fillId="0" borderId="1" xfId="0" applyFont="1" applyFill="1" applyBorder="1" applyAlignment="1">
      <alignment vertical="center"/>
    </xf>
    <xf numFmtId="43" fontId="4" fillId="0" borderId="7" xfId="1" applyFont="1" applyFill="1" applyBorder="1" applyAlignment="1">
      <alignment vertical="center"/>
    </xf>
    <xf numFmtId="43" fontId="3" fillId="0" borderId="1" xfId="0" applyNumberFormat="1" applyFont="1" applyFill="1" applyBorder="1" applyAlignment="1">
      <alignment vertical="center"/>
    </xf>
    <xf numFmtId="43" fontId="8" fillId="0" borderId="1" xfId="1" applyFont="1" applyFill="1" applyBorder="1" applyAlignment="1">
      <alignment vertical="center"/>
    </xf>
    <xf numFmtId="0" fontId="9" fillId="0" borderId="1" xfId="0" applyFont="1" applyFill="1" applyBorder="1" applyAlignment="1">
      <alignment vertical="center"/>
    </xf>
    <xf numFmtId="0" fontId="5" fillId="0" borderId="0" xfId="0" applyFont="1" applyFill="1" applyAlignment="1">
      <alignment horizontal="center" vertical="center"/>
    </xf>
    <xf numFmtId="0" fontId="3" fillId="0" borderId="0" xfId="0" applyFont="1" applyAlignment="1">
      <alignment horizontal="center" vertical="center"/>
    </xf>
    <xf numFmtId="0" fontId="3" fillId="0" borderId="0" xfId="0" applyFont="1" applyAlignment="1">
      <alignment horizontal="left"/>
    </xf>
    <xf numFmtId="0" fontId="3" fillId="0" borderId="0" xfId="1" applyNumberFormat="1" applyFont="1" applyAlignment="1">
      <alignment horizontal="center"/>
    </xf>
    <xf numFmtId="0" fontId="3" fillId="0" borderId="1" xfId="1" applyNumberFormat="1" applyFont="1" applyFill="1" applyBorder="1" applyAlignment="1">
      <alignment horizontal="center" vertical="center"/>
    </xf>
    <xf numFmtId="0" fontId="3" fillId="0" borderId="0" xfId="1" applyNumberFormat="1" applyFont="1" applyAlignment="1">
      <alignment horizontal="center" vertical="center"/>
    </xf>
    <xf numFmtId="0" fontId="15" fillId="0" borderId="0" xfId="0" applyNumberFormat="1" applyFont="1" applyAlignment="1">
      <alignment horizontal="left" vertical="center"/>
    </xf>
    <xf numFmtId="0" fontId="15" fillId="0" borderId="0" xfId="0" applyFont="1" applyAlignment="1">
      <alignment horizontal="left"/>
    </xf>
    <xf numFmtId="43" fontId="14" fillId="0" borderId="0" xfId="1" applyFont="1" applyAlignment="1">
      <alignment horizontal="center" vertical="center"/>
    </xf>
    <xf numFmtId="0" fontId="15" fillId="0" borderId="0" xfId="0" applyFont="1" applyAlignment="1">
      <alignment horizontal="center" vertical="center"/>
    </xf>
    <xf numFmtId="43" fontId="0" fillId="0" borderId="0" xfId="1" applyFont="1" applyAlignment="1">
      <alignment horizontal="center" vertical="center"/>
    </xf>
    <xf numFmtId="43" fontId="15" fillId="0" borderId="0" xfId="1" applyFont="1" applyAlignment="1">
      <alignment horizontal="right" vertical="center"/>
    </xf>
    <xf numFmtId="0" fontId="0" fillId="0" borderId="0" xfId="0" applyNumberFormat="1" applyAlignment="1">
      <alignment horizontal="left" vertical="center"/>
    </xf>
    <xf numFmtId="0" fontId="0" fillId="0" borderId="0" xfId="0" applyAlignment="1">
      <alignment horizontal="left"/>
    </xf>
    <xf numFmtId="0" fontId="0" fillId="0" borderId="0" xfId="0" applyAlignment="1">
      <alignment horizontal="center" vertical="center"/>
    </xf>
    <xf numFmtId="43" fontId="0" fillId="0" borderId="0" xfId="1" applyFont="1" applyBorder="1" applyAlignment="1">
      <alignment horizontal="center" vertical="center"/>
    </xf>
    <xf numFmtId="0" fontId="0" fillId="2" borderId="1" xfId="0" applyFill="1" applyBorder="1" applyAlignment="1">
      <alignment horizontal="center" vertical="center"/>
    </xf>
    <xf numFmtId="43" fontId="0" fillId="2" borderId="1" xfId="1" applyFont="1" applyFill="1" applyBorder="1" applyAlignment="1">
      <alignment horizontal="center" vertical="center"/>
    </xf>
    <xf numFmtId="0" fontId="0" fillId="0" borderId="1" xfId="0" applyNumberFormat="1" applyBorder="1" applyAlignment="1">
      <alignment horizontal="center" vertical="center"/>
    </xf>
    <xf numFmtId="43" fontId="0" fillId="0" borderId="1" xfId="0" applyNumberFormat="1" applyBorder="1" applyAlignment="1">
      <alignment vertical="center"/>
    </xf>
    <xf numFmtId="0" fontId="0" fillId="0" borderId="5" xfId="0" applyBorder="1" applyAlignment="1">
      <alignment horizontal="center" vertical="center"/>
    </xf>
    <xf numFmtId="43" fontId="0" fillId="0" borderId="1" xfId="0" applyNumberFormat="1" applyBorder="1" applyAlignment="1">
      <alignment horizontal="center" vertical="center"/>
    </xf>
    <xf numFmtId="43" fontId="1" fillId="0" borderId="6" xfId="1" applyFont="1" applyBorder="1" applyAlignment="1">
      <alignment horizontal="center" vertical="center"/>
    </xf>
    <xf numFmtId="43" fontId="0" fillId="0" borderId="1" xfId="0" applyNumberFormat="1" applyBorder="1" applyAlignment="1">
      <alignment horizontal="center" vertical="center" wrapText="1"/>
    </xf>
    <xf numFmtId="43" fontId="0" fillId="0" borderId="1" xfId="0" applyNumberFormat="1" applyBorder="1"/>
    <xf numFmtId="43" fontId="0" fillId="0" borderId="1" xfId="0" applyNumberFormat="1" applyBorder="1" applyAlignment="1">
      <alignment vertical="center" wrapText="1"/>
    </xf>
    <xf numFmtId="0" fontId="16" fillId="0" borderId="9" xfId="0" applyNumberFormat="1" applyFont="1" applyBorder="1" applyAlignment="1">
      <alignment horizontal="center" vertical="center"/>
    </xf>
    <xf numFmtId="43" fontId="16" fillId="0" borderId="10" xfId="0" applyNumberFormat="1" applyFont="1" applyBorder="1" applyAlignment="1">
      <alignment vertical="center"/>
    </xf>
    <xf numFmtId="0" fontId="16" fillId="0" borderId="10" xfId="0" applyFont="1" applyBorder="1" applyAlignment="1">
      <alignment horizontal="center" vertical="center"/>
    </xf>
    <xf numFmtId="43" fontId="16" fillId="0" borderId="10" xfId="0" applyNumberFormat="1" applyFont="1" applyBorder="1" applyAlignment="1">
      <alignment horizontal="center" vertical="center"/>
    </xf>
    <xf numFmtId="43" fontId="16" fillId="0" borderId="11" xfId="0" applyNumberFormat="1" applyFont="1" applyBorder="1"/>
    <xf numFmtId="0" fontId="15" fillId="0" borderId="0" xfId="0" applyFont="1"/>
    <xf numFmtId="0" fontId="16" fillId="0" borderId="12" xfId="0" applyNumberFormat="1" applyFont="1" applyBorder="1" applyAlignment="1">
      <alignment horizontal="center" vertical="center"/>
    </xf>
    <xf numFmtId="0" fontId="16" fillId="0" borderId="0" xfId="0" applyFont="1"/>
    <xf numFmtId="0" fontId="16" fillId="0" borderId="0" xfId="0" applyFont="1" applyAlignment="1">
      <alignment horizontal="center" vertical="center"/>
    </xf>
    <xf numFmtId="43" fontId="16" fillId="0" borderId="0" xfId="0" applyNumberFormat="1" applyFont="1" applyAlignment="1">
      <alignment horizontal="center" vertical="center"/>
    </xf>
    <xf numFmtId="43" fontId="16" fillId="0" borderId="13" xfId="0" applyNumberFormat="1" applyFont="1" applyBorder="1"/>
    <xf numFmtId="0" fontId="16" fillId="0" borderId="14" xfId="0" applyNumberFormat="1" applyFont="1" applyBorder="1" applyAlignment="1">
      <alignment horizontal="center" vertical="center"/>
    </xf>
    <xf numFmtId="0" fontId="16" fillId="0" borderId="15" xfId="0" applyFont="1" applyBorder="1"/>
    <xf numFmtId="0" fontId="16" fillId="0" borderId="15" xfId="0" applyFont="1" applyBorder="1" applyAlignment="1">
      <alignment horizontal="center" vertical="center"/>
    </xf>
    <xf numFmtId="43" fontId="16" fillId="0" borderId="15" xfId="0" applyNumberFormat="1" applyFont="1" applyBorder="1" applyAlignment="1">
      <alignment horizontal="center" vertical="center"/>
    </xf>
    <xf numFmtId="43" fontId="16" fillId="0" borderId="16" xfId="0" applyNumberFormat="1" applyFont="1" applyBorder="1"/>
    <xf numFmtId="0" fontId="0" fillId="0" borderId="0" xfId="0" applyNumberFormat="1" applyAlignment="1">
      <alignment horizontal="center" vertical="center"/>
    </xf>
    <xf numFmtId="0" fontId="0" fillId="0" borderId="1" xfId="0" applyFont="1" applyBorder="1" applyAlignment="1">
      <alignment vertical="center" wrapText="1"/>
    </xf>
    <xf numFmtId="43" fontId="0" fillId="0" borderId="1" xfId="0" applyNumberFormat="1" applyBorder="1" applyAlignment="1">
      <alignment horizontal="left" vertical="top" wrapText="1"/>
    </xf>
    <xf numFmtId="0" fontId="7" fillId="0" borderId="8" xfId="2" applyFont="1" applyBorder="1" applyAlignment="1">
      <alignment horizontal="justify" vertical="top" wrapText="1"/>
    </xf>
    <xf numFmtId="2" fontId="3" fillId="0" borderId="1" xfId="0" applyNumberFormat="1" applyFont="1" applyFill="1" applyBorder="1" applyAlignment="1">
      <alignment vertical="center" wrapText="1"/>
    </xf>
    <xf numFmtId="0" fontId="17" fillId="0" borderId="1" xfId="0" applyFont="1" applyBorder="1" applyAlignment="1">
      <alignment vertical="center" wrapText="1"/>
    </xf>
    <xf numFmtId="0" fontId="17" fillId="0" borderId="1" xfId="0" applyFont="1" applyFill="1" applyBorder="1" applyAlignment="1">
      <alignment vertical="center" wrapText="1"/>
    </xf>
    <xf numFmtId="43" fontId="3" fillId="0" borderId="1" xfId="0" applyNumberFormat="1" applyFont="1" applyFill="1" applyBorder="1" applyAlignment="1">
      <alignment vertical="center" wrapText="1"/>
    </xf>
    <xf numFmtId="2" fontId="3" fillId="0" borderId="0" xfId="0" applyNumberFormat="1" applyFont="1" applyAlignment="1">
      <alignment horizontal="center" vertical="center"/>
    </xf>
    <xf numFmtId="0" fontId="8" fillId="0" borderId="1" xfId="0" applyFont="1" applyFill="1" applyBorder="1" applyAlignment="1">
      <alignment vertical="center"/>
    </xf>
    <xf numFmtId="0" fontId="0" fillId="0" borderId="1" xfId="0" applyBorder="1"/>
    <xf numFmtId="0" fontId="0" fillId="0" borderId="18" xfId="0" applyBorder="1"/>
    <xf numFmtId="0" fontId="0" fillId="0" borderId="19" xfId="0" applyBorder="1"/>
    <xf numFmtId="0" fontId="0" fillId="0" borderId="20" xfId="0" applyBorder="1"/>
    <xf numFmtId="0" fontId="5" fillId="0" borderId="23" xfId="0" applyFont="1" applyBorder="1"/>
    <xf numFmtId="0" fontId="0" fillId="0" borderId="24" xfId="0" applyBorder="1"/>
    <xf numFmtId="0" fontId="0" fillId="0" borderId="23" xfId="0" applyBorder="1"/>
    <xf numFmtId="0" fontId="0" fillId="0" borderId="14" xfId="0" applyBorder="1"/>
    <xf numFmtId="0" fontId="0" fillId="0" borderId="15" xfId="0" applyBorder="1"/>
    <xf numFmtId="0" fontId="5" fillId="0" borderId="15" xfId="0" applyFont="1" applyBorder="1"/>
    <xf numFmtId="0" fontId="5" fillId="0" borderId="16" xfId="0" applyFont="1" applyBorder="1"/>
    <xf numFmtId="0" fontId="3" fillId="0" borderId="7" xfId="0" applyFont="1" applyFill="1" applyBorder="1" applyAlignment="1">
      <alignment vertical="center" wrapText="1"/>
    </xf>
    <xf numFmtId="0" fontId="3" fillId="0" borderId="7" xfId="0" applyFont="1" applyFill="1" applyBorder="1" applyAlignment="1">
      <alignment vertical="center"/>
    </xf>
    <xf numFmtId="0" fontId="0" fillId="0" borderId="4" xfId="0" applyBorder="1" applyAlignment="1">
      <alignment horizontal="left" vertical="center"/>
    </xf>
    <xf numFmtId="0" fontId="4" fillId="0" borderId="25" xfId="0" applyFont="1" applyFill="1" applyBorder="1" applyAlignment="1">
      <alignment horizontal="center" vertical="center"/>
    </xf>
    <xf numFmtId="0" fontId="3" fillId="0" borderId="29" xfId="0" applyFont="1" applyFill="1" applyBorder="1" applyAlignment="1">
      <alignment vertical="center"/>
    </xf>
    <xf numFmtId="0" fontId="4" fillId="0" borderId="23" xfId="0" applyFont="1" applyFill="1" applyBorder="1" applyAlignment="1">
      <alignment horizontal="center" vertical="center"/>
    </xf>
    <xf numFmtId="0" fontId="3" fillId="0" borderId="24" xfId="0" applyFont="1" applyFill="1" applyBorder="1" applyAlignment="1">
      <alignment vertical="center"/>
    </xf>
    <xf numFmtId="0" fontId="4" fillId="0" borderId="23" xfId="0" applyFont="1" applyBorder="1" applyAlignment="1">
      <alignment vertical="center"/>
    </xf>
    <xf numFmtId="0" fontId="3" fillId="0" borderId="24" xfId="0" applyFont="1" applyBorder="1" applyAlignment="1">
      <alignment vertical="center" wrapText="1"/>
    </xf>
    <xf numFmtId="0" fontId="4" fillId="0" borderId="23" xfId="0" applyFont="1" applyFill="1" applyBorder="1" applyAlignment="1">
      <alignment vertical="center"/>
    </xf>
    <xf numFmtId="0" fontId="3" fillId="0" borderId="24" xfId="0" applyFont="1" applyFill="1" applyBorder="1" applyAlignment="1">
      <alignment vertical="center" wrapText="1"/>
    </xf>
    <xf numFmtId="0" fontId="4" fillId="0" borderId="30" xfId="0" applyFont="1" applyFill="1" applyBorder="1" applyAlignment="1">
      <alignment horizontal="center" vertical="center"/>
    </xf>
    <xf numFmtId="0" fontId="3" fillId="0" borderId="31" xfId="0" applyFont="1" applyFill="1" applyBorder="1" applyAlignment="1">
      <alignment vertical="center"/>
    </xf>
    <xf numFmtId="0" fontId="2" fillId="0" borderId="32" xfId="0" applyFont="1" applyBorder="1" applyAlignment="1">
      <alignment horizontal="center"/>
    </xf>
    <xf numFmtId="0" fontId="10" fillId="0" borderId="4" xfId="0" applyFont="1" applyBorder="1" applyAlignment="1">
      <alignment horizontal="left" wrapText="1"/>
    </xf>
    <xf numFmtId="43" fontId="2" fillId="0" borderId="4" xfId="1" applyFont="1" applyBorder="1" applyAlignment="1">
      <alignment horizontal="center"/>
    </xf>
    <xf numFmtId="0" fontId="2" fillId="0" borderId="4" xfId="0" applyFont="1" applyBorder="1" applyAlignment="1">
      <alignment horizontal="center"/>
    </xf>
    <xf numFmtId="0" fontId="3" fillId="0" borderId="4" xfId="0" applyFont="1" applyBorder="1"/>
    <xf numFmtId="0" fontId="3" fillId="0" borderId="33" xfId="0" applyFont="1" applyBorder="1"/>
    <xf numFmtId="0" fontId="2" fillId="0" borderId="25" xfId="0" applyFont="1" applyBorder="1" applyAlignment="1">
      <alignment horizontal="center"/>
    </xf>
    <xf numFmtId="0" fontId="2" fillId="0" borderId="28" xfId="0" applyFont="1" applyBorder="1" applyAlignment="1">
      <alignment horizontal="center"/>
    </xf>
    <xf numFmtId="0" fontId="2" fillId="0" borderId="28" xfId="1" applyNumberFormat="1" applyFont="1" applyBorder="1" applyAlignment="1">
      <alignment horizontal="center"/>
    </xf>
    <xf numFmtId="43" fontId="2" fillId="0" borderId="28" xfId="1" applyFont="1" applyBorder="1" applyAlignment="1">
      <alignment horizontal="center"/>
    </xf>
    <xf numFmtId="0" fontId="4" fillId="0" borderId="28" xfId="0" applyFont="1" applyBorder="1"/>
    <xf numFmtId="0" fontId="4" fillId="0" borderId="29" xfId="0" applyFont="1" applyBorder="1"/>
    <xf numFmtId="0" fontId="2" fillId="0" borderId="18" xfId="0" applyFont="1" applyBorder="1" applyAlignment="1">
      <alignment horizontal="center"/>
    </xf>
    <xf numFmtId="0" fontId="10" fillId="0" borderId="19" xfId="0" applyFont="1" applyBorder="1" applyAlignment="1">
      <alignment horizontal="left" wrapText="1"/>
    </xf>
    <xf numFmtId="0" fontId="10" fillId="0" borderId="19" xfId="1" applyNumberFormat="1" applyFont="1" applyBorder="1" applyAlignment="1">
      <alignment horizontal="center" vertical="center"/>
    </xf>
    <xf numFmtId="43" fontId="2" fillId="0" borderId="19" xfId="1" applyFont="1" applyBorder="1" applyAlignment="1">
      <alignment horizontal="center"/>
    </xf>
    <xf numFmtId="0" fontId="2" fillId="0" borderId="19" xfId="0" applyFont="1" applyBorder="1" applyAlignment="1">
      <alignment horizontal="center"/>
    </xf>
    <xf numFmtId="0" fontId="3" fillId="0" borderId="20" xfId="0" applyFont="1" applyBorder="1"/>
    <xf numFmtId="0" fontId="4" fillId="0" borderId="34" xfId="0" applyFont="1" applyFill="1" applyBorder="1" applyAlignment="1">
      <alignment horizontal="center" vertical="center"/>
    </xf>
    <xf numFmtId="0" fontId="3" fillId="0" borderId="35" xfId="0" applyFont="1" applyFill="1" applyBorder="1" applyAlignment="1">
      <alignment vertical="center" wrapText="1"/>
    </xf>
    <xf numFmtId="0" fontId="3" fillId="0" borderId="35" xfId="1" applyNumberFormat="1" applyFont="1" applyFill="1" applyBorder="1" applyAlignment="1">
      <alignment horizontal="center" vertical="center"/>
    </xf>
    <xf numFmtId="43" fontId="3" fillId="0" borderId="35" xfId="1" applyFont="1" applyFill="1" applyBorder="1" applyAlignment="1">
      <alignment vertical="center"/>
    </xf>
    <xf numFmtId="0" fontId="3" fillId="0" borderId="35" xfId="0" applyFont="1" applyFill="1" applyBorder="1" applyAlignment="1">
      <alignment vertical="center"/>
    </xf>
    <xf numFmtId="0" fontId="3" fillId="0" borderId="36" xfId="0" applyFont="1" applyFill="1" applyBorder="1" applyAlignment="1">
      <alignment vertical="center"/>
    </xf>
    <xf numFmtId="43" fontId="4" fillId="0" borderId="1" xfId="0" applyNumberFormat="1" applyFont="1" applyFill="1" applyBorder="1" applyAlignment="1">
      <alignment vertical="center"/>
    </xf>
    <xf numFmtId="43" fontId="4" fillId="0" borderId="7" xfId="0" applyNumberFormat="1" applyFont="1" applyFill="1" applyBorder="1" applyAlignment="1">
      <alignment vertical="center"/>
    </xf>
    <xf numFmtId="0" fontId="3" fillId="0" borderId="1" xfId="1" applyNumberFormat="1" applyFont="1" applyBorder="1" applyAlignment="1">
      <alignment horizontal="center" vertical="center"/>
    </xf>
    <xf numFmtId="43" fontId="3" fillId="0" borderId="1" xfId="1" applyFont="1" applyBorder="1" applyAlignment="1">
      <alignment horizontal="center" vertical="center"/>
    </xf>
    <xf numFmtId="43" fontId="3" fillId="0" borderId="5" xfId="1" applyFont="1" applyBorder="1" applyAlignment="1">
      <alignment horizontal="center" vertical="center" wrapText="1"/>
    </xf>
    <xf numFmtId="43" fontId="3" fillId="0" borderId="6" xfId="1" applyFont="1" applyBorder="1" applyAlignment="1">
      <alignment horizontal="center" vertical="center" wrapText="1"/>
    </xf>
    <xf numFmtId="43" fontId="3" fillId="0" borderId="1" xfId="0" applyNumberFormat="1" applyFont="1" applyBorder="1" applyAlignment="1">
      <alignment horizontal="center" vertical="center"/>
    </xf>
    <xf numFmtId="0" fontId="3" fillId="0" borderId="1" xfId="0" applyFont="1" applyBorder="1" applyAlignment="1">
      <alignment horizontal="center" vertical="center"/>
    </xf>
    <xf numFmtId="43" fontId="3" fillId="0" borderId="5" xfId="0" applyNumberFormat="1" applyFont="1" applyBorder="1" applyAlignment="1">
      <alignment horizontal="center" vertical="center"/>
    </xf>
    <xf numFmtId="0" fontId="3" fillId="0" borderId="6" xfId="0" applyFont="1" applyBorder="1" applyAlignment="1">
      <alignment horizontal="center" vertical="center"/>
    </xf>
    <xf numFmtId="43" fontId="3" fillId="0" borderId="2" xfId="0" applyNumberFormat="1" applyFont="1" applyBorder="1" applyAlignment="1">
      <alignment horizontal="center" vertical="center"/>
    </xf>
    <xf numFmtId="43" fontId="3" fillId="0" borderId="3" xfId="0" applyNumberFormat="1" applyFont="1" applyBorder="1" applyAlignment="1">
      <alignment horizontal="center" vertical="center"/>
    </xf>
    <xf numFmtId="0" fontId="17" fillId="0" borderId="4" xfId="0" applyFont="1" applyFill="1" applyBorder="1" applyAlignment="1">
      <alignment vertical="center" wrapText="1"/>
    </xf>
    <xf numFmtId="0" fontId="10" fillId="0" borderId="4" xfId="1" applyNumberFormat="1" applyFont="1" applyBorder="1" applyAlignment="1">
      <alignment horizontal="center" vertical="center"/>
    </xf>
    <xf numFmtId="2" fontId="2" fillId="0" borderId="4" xfId="0" applyNumberFormat="1" applyFont="1" applyBorder="1" applyAlignment="1">
      <alignment horizontal="center"/>
    </xf>
    <xf numFmtId="0" fontId="2" fillId="0" borderId="29" xfId="0" applyFont="1" applyBorder="1" applyAlignment="1">
      <alignment horizontal="center"/>
    </xf>
    <xf numFmtId="0" fontId="2" fillId="0" borderId="33" xfId="0" applyFont="1" applyBorder="1" applyAlignment="1">
      <alignment horizontal="center"/>
    </xf>
    <xf numFmtId="0" fontId="17" fillId="0" borderId="35" xfId="0" applyFont="1" applyFill="1" applyBorder="1" applyAlignment="1">
      <alignment vertical="center" wrapText="1"/>
    </xf>
    <xf numFmtId="43" fontId="5" fillId="0" borderId="35" xfId="1" applyFont="1" applyBorder="1" applyAlignment="1">
      <alignment vertical="center"/>
    </xf>
    <xf numFmtId="43" fontId="2" fillId="0" borderId="35" xfId="1" applyFont="1" applyBorder="1" applyAlignment="1">
      <alignment horizontal="center"/>
    </xf>
    <xf numFmtId="0" fontId="3" fillId="0" borderId="36" xfId="0" applyFont="1" applyBorder="1" applyAlignment="1">
      <alignment vertical="center" wrapText="1"/>
    </xf>
    <xf numFmtId="0" fontId="4" fillId="0" borderId="37" xfId="0" applyFont="1" applyFill="1" applyBorder="1" applyAlignment="1">
      <alignment horizontal="center" vertical="center"/>
    </xf>
    <xf numFmtId="43" fontId="2" fillId="0" borderId="27" xfId="1" applyFont="1" applyBorder="1" applyAlignment="1">
      <alignment horizontal="center"/>
    </xf>
    <xf numFmtId="0" fontId="3" fillId="0" borderId="38" xfId="0" applyFont="1" applyBorder="1" applyAlignment="1">
      <alignment vertical="center" wrapText="1"/>
    </xf>
    <xf numFmtId="0" fontId="0" fillId="0" borderId="39" xfId="0" applyFont="1" applyBorder="1" applyAlignment="1">
      <alignment vertical="center" wrapText="1"/>
    </xf>
    <xf numFmtId="43" fontId="0" fillId="0" borderId="5" xfId="0" applyNumberFormat="1" applyBorder="1" applyAlignment="1">
      <alignment horizontal="center" vertical="center"/>
    </xf>
    <xf numFmtId="0" fontId="0" fillId="0" borderId="0" xfId="1" applyNumberFormat="1" applyFont="1" applyFill="1" applyAlignment="1">
      <alignment vertical="center"/>
    </xf>
    <xf numFmtId="43" fontId="0" fillId="0" borderId="0" xfId="0" applyNumberFormat="1"/>
    <xf numFmtId="43" fontId="3" fillId="0" borderId="1" xfId="1" applyNumberFormat="1" applyFont="1" applyFill="1" applyBorder="1" applyAlignment="1">
      <alignment horizontal="center" vertical="center"/>
    </xf>
    <xf numFmtId="2" fontId="4" fillId="0" borderId="1" xfId="0" applyNumberFormat="1" applyFont="1" applyFill="1" applyBorder="1" applyAlignment="1">
      <alignment vertical="center"/>
    </xf>
    <xf numFmtId="43" fontId="3" fillId="0" borderId="1" xfId="1" applyFont="1" applyBorder="1" applyAlignment="1">
      <alignment horizontal="center" vertical="center" wrapText="1"/>
    </xf>
    <xf numFmtId="43" fontId="0" fillId="0" borderId="6" xfId="1" applyFont="1" applyBorder="1" applyAlignment="1">
      <alignment horizontal="center" vertical="center"/>
    </xf>
    <xf numFmtId="0" fontId="2" fillId="0" borderId="0" xfId="0" applyFont="1" applyAlignment="1">
      <alignment horizontal="center" vertical="center"/>
    </xf>
    <xf numFmtId="0" fontId="4" fillId="0" borderId="26" xfId="0" applyFont="1" applyFill="1" applyBorder="1" applyAlignment="1">
      <alignment horizontal="center" vertical="center" wrapText="1"/>
    </xf>
    <xf numFmtId="0" fontId="4" fillId="0" borderId="27" xfId="0" applyFont="1" applyFill="1" applyBorder="1" applyAlignment="1">
      <alignment horizontal="center" vertical="center" wrapText="1"/>
    </xf>
    <xf numFmtId="0" fontId="4" fillId="0" borderId="0" xfId="0" applyFont="1" applyAlignment="1">
      <alignment horizontal="center" vertical="center"/>
    </xf>
    <xf numFmtId="0" fontId="2" fillId="0" borderId="0" xfId="0" applyFont="1" applyAlignment="1">
      <alignment horizontal="center"/>
    </xf>
    <xf numFmtId="0" fontId="4" fillId="0" borderId="40" xfId="0" applyFont="1" applyFill="1" applyBorder="1" applyAlignment="1">
      <alignment horizontal="center" vertical="center" wrapText="1"/>
    </xf>
    <xf numFmtId="0" fontId="4" fillId="0" borderId="10" xfId="0" applyFont="1" applyFill="1" applyBorder="1" applyAlignment="1">
      <alignment horizontal="center" vertical="center" wrapText="1"/>
    </xf>
    <xf numFmtId="0" fontId="4" fillId="0" borderId="41" xfId="0" applyFont="1" applyFill="1" applyBorder="1" applyAlignment="1">
      <alignment horizontal="center" vertical="center" wrapText="1"/>
    </xf>
    <xf numFmtId="0" fontId="0" fillId="0" borderId="21" xfId="0" applyBorder="1" applyAlignment="1">
      <alignment horizontal="center" wrapText="1"/>
    </xf>
    <xf numFmtId="0" fontId="0" fillId="0" borderId="17" xfId="0" applyBorder="1" applyAlignment="1">
      <alignment horizontal="center" wrapText="1"/>
    </xf>
    <xf numFmtId="0" fontId="0" fillId="0" borderId="22" xfId="0" applyBorder="1" applyAlignment="1">
      <alignment horizontal="center" wrapText="1"/>
    </xf>
    <xf numFmtId="43" fontId="0" fillId="0" borderId="0" xfId="0" applyNumberFormat="1" applyAlignment="1">
      <alignment horizontal="right"/>
    </xf>
    <xf numFmtId="0" fontId="0" fillId="0" borderId="0" xfId="0" applyAlignment="1">
      <alignment horizontal="right"/>
    </xf>
    <xf numFmtId="43" fontId="0" fillId="0" borderId="0" xfId="1" applyFont="1" applyAlignment="1">
      <alignment horizontal="left"/>
    </xf>
    <xf numFmtId="14" fontId="0" fillId="0" borderId="0" xfId="0" applyNumberFormat="1" applyAlignment="1">
      <alignment horizontal="right"/>
    </xf>
    <xf numFmtId="0" fontId="0" fillId="2" borderId="7" xfId="0" applyFill="1" applyBorder="1" applyAlignment="1">
      <alignment horizontal="center" vertical="center"/>
    </xf>
    <xf numFmtId="0" fontId="0" fillId="2" borderId="4" xfId="0" applyFill="1" applyBorder="1" applyAlignment="1">
      <alignment horizontal="center" vertical="center"/>
    </xf>
    <xf numFmtId="0" fontId="0" fillId="2" borderId="7" xfId="0" applyFill="1" applyBorder="1" applyAlignment="1">
      <alignment horizontal="center" vertical="center" wrapText="1"/>
    </xf>
    <xf numFmtId="0" fontId="0" fillId="2" borderId="4" xfId="0" applyFill="1" applyBorder="1" applyAlignment="1">
      <alignment horizontal="center" vertical="center" wrapText="1"/>
    </xf>
    <xf numFmtId="0" fontId="0" fillId="2" borderId="1" xfId="0" applyNumberFormat="1" applyFill="1"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vertical="center"/>
    </xf>
    <xf numFmtId="0" fontId="0" fillId="0" borderId="0" xfId="0" applyAlignment="1">
      <alignment horizontal="left"/>
    </xf>
    <xf numFmtId="43" fontId="15" fillId="0" borderId="0" xfId="0" applyNumberFormat="1" applyFont="1" applyAlignment="1">
      <alignment horizontal="center" vertical="center"/>
    </xf>
    <xf numFmtId="0" fontId="15" fillId="0" borderId="0" xfId="0" applyFont="1" applyAlignment="1">
      <alignment horizontal="center" vertical="center"/>
    </xf>
    <xf numFmtId="43" fontId="15" fillId="0" borderId="0" xfId="0" applyNumberFormat="1" applyFont="1" applyAlignment="1">
      <alignment horizontal="right"/>
    </xf>
    <xf numFmtId="0" fontId="15" fillId="0" borderId="0" xfId="0" applyFont="1" applyAlignment="1">
      <alignment horizontal="right"/>
    </xf>
    <xf numFmtId="0" fontId="11" fillId="0" borderId="0" xfId="0" applyFont="1" applyAlignment="1">
      <alignment horizontal="center"/>
    </xf>
    <xf numFmtId="0" fontId="12" fillId="0" borderId="0" xfId="0" applyFont="1" applyAlignment="1">
      <alignment horizontal="center"/>
    </xf>
    <xf numFmtId="0" fontId="13" fillId="0" borderId="0" xfId="0" applyFont="1" applyAlignment="1">
      <alignment horizontal="center"/>
    </xf>
    <xf numFmtId="0" fontId="5" fillId="0" borderId="0" xfId="0" applyFont="1" applyAlignment="1">
      <alignment horizontal="center"/>
    </xf>
    <xf numFmtId="0" fontId="14" fillId="0" borderId="0" xfId="0" applyFont="1" applyAlignment="1">
      <alignment horizontal="center"/>
    </xf>
    <xf numFmtId="0" fontId="4" fillId="0" borderId="37" xfId="0" applyFont="1" applyFill="1" applyBorder="1" applyAlignment="1">
      <alignment horizontal="center" vertical="center" wrapText="1"/>
    </xf>
    <xf numFmtId="0" fontId="4" fillId="0" borderId="38" xfId="0" applyFont="1" applyFill="1" applyBorder="1" applyAlignment="1">
      <alignment horizontal="center" vertical="center" wrapText="1"/>
    </xf>
    <xf numFmtId="164" fontId="4" fillId="0" borderId="28" xfId="0" applyNumberFormat="1" applyFont="1" applyFill="1" applyBorder="1" applyAlignment="1">
      <alignment vertical="center"/>
    </xf>
  </cellXfs>
  <cellStyles count="3">
    <cellStyle name="Comma" xfId="1" builtinId="3"/>
    <cellStyle name="Normal" xfId="0" builtinId="0"/>
    <cellStyle name="Normal 2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SUSMITADH\ward%206\nagarstariya%20yojana\Krishna%20Pat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shankhrapur%20ward%206\rate%20analysis\Road-rate-analysis-079-80-shankharapur-as-per-dor-norms-nnn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dar%20rate%2078%2079\Road-rate%20analysis%20078-79_Kageshwori%20Mu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shankhrapur%20ward%206\rate%20analysis\Civil-rate-analysis-2079-80-shankharapur-Municipality-nnn.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2080\For-all-Road-rate-analysis-80-81-shankharapu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LENOVO\Desktop\Rate%20072-073\072-73Rate%20AnalysisKTM.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SUSMITADH\ward%206%20ranjana\final\barahi%20mandir%20final.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SUSMITADH\ward%206%20ranjana\final\Dhungedhara%20valuation%20dathunin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date Rate"/>
      <sheetName val="Table of Content 2"/>
      <sheetName val="Update Descrip"/>
      <sheetName val="Measurement"/>
      <sheetName val="abstract"/>
      <sheetName val="rate analysis"/>
    </sheetNames>
    <sheetDataSet>
      <sheetData sheetId="0">
        <row r="6">
          <cell r="M6">
            <v>1185</v>
          </cell>
        </row>
        <row r="41">
          <cell r="M41">
            <v>0</v>
          </cell>
        </row>
        <row r="43">
          <cell r="M43">
            <v>613.31999999999994</v>
          </cell>
        </row>
        <row r="50">
          <cell r="M50">
            <v>312</v>
          </cell>
        </row>
        <row r="53">
          <cell r="M53">
            <v>215037.9</v>
          </cell>
        </row>
        <row r="55">
          <cell r="M55">
            <v>57449.37</v>
          </cell>
        </row>
        <row r="56">
          <cell r="M56">
            <v>231704.22</v>
          </cell>
        </row>
        <row r="57">
          <cell r="M57">
            <v>2023.7766666666666</v>
          </cell>
        </row>
        <row r="60">
          <cell r="M60">
            <v>4</v>
          </cell>
        </row>
        <row r="61">
          <cell r="M61">
            <v>21.142857142857142</v>
          </cell>
        </row>
        <row r="62">
          <cell r="M62">
            <v>29</v>
          </cell>
        </row>
        <row r="63">
          <cell r="M63">
            <v>15</v>
          </cell>
        </row>
        <row r="64">
          <cell r="M64">
            <v>42</v>
          </cell>
        </row>
        <row r="65">
          <cell r="M65">
            <v>71</v>
          </cell>
        </row>
        <row r="66">
          <cell r="M66">
            <v>114</v>
          </cell>
        </row>
        <row r="67">
          <cell r="M67">
            <v>1821</v>
          </cell>
        </row>
        <row r="68">
          <cell r="M68">
            <v>666</v>
          </cell>
        </row>
        <row r="69">
          <cell r="M69">
            <v>387.36</v>
          </cell>
        </row>
        <row r="71">
          <cell r="M71">
            <v>570.28</v>
          </cell>
        </row>
        <row r="88">
          <cell r="M88">
            <v>742.44</v>
          </cell>
        </row>
        <row r="89">
          <cell r="M89">
            <v>850.04</v>
          </cell>
        </row>
        <row r="92">
          <cell r="M92">
            <v>34</v>
          </cell>
        </row>
        <row r="95">
          <cell r="M95">
            <v>584.80941704035877</v>
          </cell>
        </row>
        <row r="97">
          <cell r="M97">
            <v>490.07847533632287</v>
          </cell>
        </row>
        <row r="187">
          <cell r="M187">
            <v>16.428571428571427</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 val="Road-rate-analysis-079-80-shank"/>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row r="4">
          <cell r="L4">
            <v>0</v>
          </cell>
        </row>
        <row r="5">
          <cell r="L5">
            <v>266</v>
          </cell>
        </row>
        <row r="6">
          <cell r="L6">
            <v>3598.56</v>
          </cell>
        </row>
        <row r="7">
          <cell r="L7">
            <v>3104.6400000000003</v>
          </cell>
        </row>
        <row r="8">
          <cell r="L8">
            <v>0</v>
          </cell>
        </row>
        <row r="9">
          <cell r="L9">
            <v>3457.44</v>
          </cell>
        </row>
        <row r="10">
          <cell r="L10">
            <v>3598.56</v>
          </cell>
        </row>
        <row r="11">
          <cell r="L11">
            <v>2998.8</v>
          </cell>
        </row>
        <row r="13">
          <cell r="L13">
            <v>0</v>
          </cell>
        </row>
        <row r="14">
          <cell r="L14">
            <v>322.5</v>
          </cell>
        </row>
        <row r="15">
          <cell r="L15">
            <v>3210.48</v>
          </cell>
        </row>
        <row r="16">
          <cell r="L16">
            <v>20</v>
          </cell>
        </row>
        <row r="17">
          <cell r="L17">
            <v>106</v>
          </cell>
        </row>
        <row r="18">
          <cell r="L18">
            <v>115000</v>
          </cell>
        </row>
        <row r="19">
          <cell r="L19">
            <v>115000</v>
          </cell>
        </row>
        <row r="20">
          <cell r="L20">
            <v>0</v>
          </cell>
        </row>
        <row r="21">
          <cell r="L21">
            <v>15.65</v>
          </cell>
        </row>
        <row r="22">
          <cell r="L22">
            <v>15.65</v>
          </cell>
        </row>
        <row r="23">
          <cell r="L23">
            <v>550.79999999999995</v>
          </cell>
        </row>
        <row r="24">
          <cell r="L24">
            <v>1025</v>
          </cell>
        </row>
        <row r="25">
          <cell r="L25">
            <v>14231</v>
          </cell>
        </row>
        <row r="26">
          <cell r="L26">
            <v>0</v>
          </cell>
        </row>
        <row r="27">
          <cell r="L27">
            <v>0</v>
          </cell>
        </row>
        <row r="28">
          <cell r="L28">
            <v>570.28</v>
          </cell>
        </row>
        <row r="29">
          <cell r="L29">
            <v>283.92</v>
          </cell>
        </row>
        <row r="30">
          <cell r="L30">
            <v>0</v>
          </cell>
        </row>
        <row r="31">
          <cell r="L31">
            <v>0</v>
          </cell>
        </row>
        <row r="32">
          <cell r="L32">
            <v>115000</v>
          </cell>
        </row>
        <row r="34">
          <cell r="L34">
            <v>35000</v>
          </cell>
        </row>
        <row r="35">
          <cell r="L35">
            <v>0</v>
          </cell>
        </row>
        <row r="37">
          <cell r="D37">
            <v>89000</v>
          </cell>
          <cell r="L37">
            <v>89000</v>
          </cell>
        </row>
        <row r="39">
          <cell r="L39">
            <v>0</v>
          </cell>
        </row>
        <row r="42">
          <cell r="L42">
            <v>0</v>
          </cell>
        </row>
        <row r="43">
          <cell r="L43">
            <v>273</v>
          </cell>
        </row>
        <row r="44">
          <cell r="D44">
            <v>273</v>
          </cell>
          <cell r="L44">
            <v>273</v>
          </cell>
        </row>
        <row r="45">
          <cell r="L45">
            <v>273</v>
          </cell>
        </row>
        <row r="46">
          <cell r="L46">
            <v>322</v>
          </cell>
        </row>
        <row r="47">
          <cell r="L47">
            <v>129</v>
          </cell>
        </row>
        <row r="49">
          <cell r="L49">
            <v>0</v>
          </cell>
        </row>
        <row r="50">
          <cell r="L50">
            <v>0</v>
          </cell>
        </row>
        <row r="51">
          <cell r="L51">
            <v>0</v>
          </cell>
        </row>
        <row r="52">
          <cell r="L52">
            <v>0</v>
          </cell>
        </row>
        <row r="53">
          <cell r="L53">
            <v>0</v>
          </cell>
        </row>
        <row r="54">
          <cell r="L54">
            <v>0</v>
          </cell>
        </row>
        <row r="55">
          <cell r="L55">
            <v>0</v>
          </cell>
        </row>
        <row r="56">
          <cell r="L56">
            <v>0</v>
          </cell>
        </row>
        <row r="57">
          <cell r="L57">
            <v>126</v>
          </cell>
        </row>
        <row r="58">
          <cell r="L58">
            <v>0</v>
          </cell>
        </row>
        <row r="59">
          <cell r="L59">
            <v>1680</v>
          </cell>
        </row>
        <row r="60">
          <cell r="L60">
            <v>129</v>
          </cell>
        </row>
        <row r="61">
          <cell r="L61">
            <v>157</v>
          </cell>
        </row>
        <row r="63">
          <cell r="L63">
            <v>423.96</v>
          </cell>
        </row>
        <row r="64">
          <cell r="L64">
            <v>900.16</v>
          </cell>
        </row>
        <row r="65">
          <cell r="L65">
            <v>0</v>
          </cell>
        </row>
        <row r="66">
          <cell r="L66">
            <v>13525</v>
          </cell>
        </row>
        <row r="67">
          <cell r="L67">
            <v>0</v>
          </cell>
        </row>
        <row r="68">
          <cell r="L68">
            <v>16100</v>
          </cell>
        </row>
        <row r="69">
          <cell r="L69">
            <v>3140</v>
          </cell>
        </row>
        <row r="70">
          <cell r="L70">
            <v>4500</v>
          </cell>
        </row>
        <row r="71">
          <cell r="L71">
            <v>6200</v>
          </cell>
        </row>
        <row r="72">
          <cell r="L72">
            <v>12172</v>
          </cell>
        </row>
        <row r="73">
          <cell r="L73">
            <v>98000</v>
          </cell>
        </row>
        <row r="75">
          <cell r="L75">
            <v>19000</v>
          </cell>
        </row>
        <row r="77">
          <cell r="L77">
            <v>0</v>
          </cell>
        </row>
        <row r="78">
          <cell r="L78">
            <v>0</v>
          </cell>
        </row>
        <row r="79">
          <cell r="L79">
            <v>0</v>
          </cell>
        </row>
        <row r="80">
          <cell r="L80">
            <v>0</v>
          </cell>
        </row>
        <row r="81">
          <cell r="L81">
            <v>0</v>
          </cell>
        </row>
        <row r="82">
          <cell r="L82">
            <v>0</v>
          </cell>
        </row>
        <row r="83">
          <cell r="L83">
            <v>839</v>
          </cell>
        </row>
        <row r="84">
          <cell r="L84">
            <v>0</v>
          </cell>
        </row>
        <row r="85">
          <cell r="L85">
            <v>0</v>
          </cell>
        </row>
        <row r="86">
          <cell r="L86">
            <v>132</v>
          </cell>
        </row>
        <row r="87">
          <cell r="L87">
            <v>195</v>
          </cell>
        </row>
        <row r="88">
          <cell r="L88">
            <v>0</v>
          </cell>
        </row>
        <row r="89">
          <cell r="L89">
            <v>219</v>
          </cell>
        </row>
        <row r="90">
          <cell r="L90">
            <v>0</v>
          </cell>
        </row>
        <row r="92">
          <cell r="L92">
            <v>57400.560000000005</v>
          </cell>
        </row>
        <row r="93">
          <cell r="L93">
            <v>860</v>
          </cell>
        </row>
        <row r="94">
          <cell r="L94">
            <v>613.31999999999994</v>
          </cell>
        </row>
        <row r="95">
          <cell r="L95">
            <v>0</v>
          </cell>
        </row>
        <row r="96">
          <cell r="L96">
            <v>0</v>
          </cell>
        </row>
        <row r="97">
          <cell r="L97">
            <v>0</v>
          </cell>
        </row>
        <row r="107">
          <cell r="L107">
            <v>0</v>
          </cell>
        </row>
        <row r="108">
          <cell r="L108">
            <v>2716.56</v>
          </cell>
        </row>
        <row r="110">
          <cell r="L110">
            <v>54695</v>
          </cell>
        </row>
        <row r="111">
          <cell r="D111">
            <v>3175.2000000000003</v>
          </cell>
          <cell r="L111">
            <v>3175.2000000000003</v>
          </cell>
        </row>
        <row r="112">
          <cell r="L112">
            <v>0</v>
          </cell>
        </row>
        <row r="113">
          <cell r="L113">
            <v>0</v>
          </cell>
        </row>
        <row r="114">
          <cell r="L114">
            <v>1552.3200000000002</v>
          </cell>
        </row>
        <row r="115">
          <cell r="L115">
            <v>0</v>
          </cell>
        </row>
        <row r="116">
          <cell r="L116">
            <v>0</v>
          </cell>
        </row>
        <row r="117">
          <cell r="L117">
            <v>10132</v>
          </cell>
        </row>
        <row r="118">
          <cell r="L118">
            <v>93000</v>
          </cell>
        </row>
        <row r="119">
          <cell r="L119">
            <v>0</v>
          </cell>
        </row>
        <row r="120">
          <cell r="D120">
            <v>54684</v>
          </cell>
          <cell r="L120">
            <v>54684</v>
          </cell>
        </row>
        <row r="121">
          <cell r="L121">
            <v>2152.08</v>
          </cell>
        </row>
        <row r="122">
          <cell r="L122">
            <v>2152.08</v>
          </cell>
        </row>
        <row r="124">
          <cell r="L124">
            <v>0</v>
          </cell>
        </row>
        <row r="125">
          <cell r="L125">
            <v>562</v>
          </cell>
        </row>
        <row r="126">
          <cell r="L126">
            <v>0</v>
          </cell>
        </row>
        <row r="127">
          <cell r="L127">
            <v>0</v>
          </cell>
        </row>
        <row r="128">
          <cell r="L128">
            <v>0</v>
          </cell>
        </row>
        <row r="129">
          <cell r="L129">
            <v>310</v>
          </cell>
        </row>
        <row r="130">
          <cell r="L130">
            <v>0</v>
          </cell>
        </row>
        <row r="145">
          <cell r="D145">
            <v>795</v>
          </cell>
        </row>
        <row r="146">
          <cell r="D146">
            <v>795</v>
          </cell>
        </row>
        <row r="147">
          <cell r="D147">
            <v>980</v>
          </cell>
        </row>
        <row r="148">
          <cell r="D148">
            <v>1185</v>
          </cell>
        </row>
        <row r="149">
          <cell r="D149">
            <v>1185</v>
          </cell>
        </row>
        <row r="150">
          <cell r="D150">
            <v>1185</v>
          </cell>
        </row>
        <row r="151">
          <cell r="D151">
            <v>1185</v>
          </cell>
        </row>
        <row r="152">
          <cell r="D152">
            <v>1185</v>
          </cell>
        </row>
        <row r="153">
          <cell r="D153">
            <v>1185</v>
          </cell>
        </row>
        <row r="154">
          <cell r="D154">
            <v>795</v>
          </cell>
        </row>
        <row r="155">
          <cell r="D155">
            <v>795</v>
          </cell>
        </row>
        <row r="156">
          <cell r="D156">
            <v>870</v>
          </cell>
        </row>
      </sheetData>
      <sheetData sheetId="4">
        <row r="5">
          <cell r="J5">
            <v>1304</v>
          </cell>
        </row>
        <row r="6">
          <cell r="J6">
            <v>341</v>
          </cell>
        </row>
        <row r="7">
          <cell r="J7">
            <v>806</v>
          </cell>
        </row>
        <row r="8">
          <cell r="J8">
            <v>2954</v>
          </cell>
        </row>
        <row r="9">
          <cell r="J9">
            <v>1622</v>
          </cell>
        </row>
        <row r="10">
          <cell r="J10">
            <v>337</v>
          </cell>
        </row>
        <row r="11">
          <cell r="J11">
            <v>0</v>
          </cell>
        </row>
        <row r="12">
          <cell r="J12">
            <v>3102</v>
          </cell>
        </row>
        <row r="13">
          <cell r="J13">
            <v>4480</v>
          </cell>
        </row>
        <row r="14">
          <cell r="J14">
            <v>641</v>
          </cell>
        </row>
        <row r="15">
          <cell r="J15">
            <v>1387</v>
          </cell>
        </row>
        <row r="16">
          <cell r="J16">
            <v>943</v>
          </cell>
        </row>
        <row r="17">
          <cell r="J17">
            <v>89</v>
          </cell>
        </row>
        <row r="18">
          <cell r="J18">
            <v>830</v>
          </cell>
        </row>
        <row r="19">
          <cell r="J19">
            <v>3400</v>
          </cell>
        </row>
        <row r="20">
          <cell r="J20">
            <v>943</v>
          </cell>
        </row>
        <row r="21">
          <cell r="J21">
            <v>379</v>
          </cell>
        </row>
        <row r="22">
          <cell r="J22">
            <v>32974</v>
          </cell>
        </row>
        <row r="23">
          <cell r="J23">
            <v>165</v>
          </cell>
        </row>
        <row r="24">
          <cell r="J24">
            <v>277</v>
          </cell>
        </row>
        <row r="25">
          <cell r="J25">
            <v>1389</v>
          </cell>
        </row>
        <row r="26">
          <cell r="J26">
            <v>2544</v>
          </cell>
        </row>
        <row r="27">
          <cell r="J27">
            <v>794</v>
          </cell>
        </row>
        <row r="28">
          <cell r="J28">
            <v>1521</v>
          </cell>
        </row>
        <row r="29">
          <cell r="J29">
            <v>337</v>
          </cell>
        </row>
        <row r="30">
          <cell r="J30">
            <v>1510</v>
          </cell>
        </row>
        <row r="31">
          <cell r="J31">
            <v>3091</v>
          </cell>
        </row>
        <row r="32">
          <cell r="J32">
            <v>0</v>
          </cell>
        </row>
        <row r="33">
          <cell r="J33">
            <v>2505</v>
          </cell>
        </row>
        <row r="34">
          <cell r="J34">
            <v>3584</v>
          </cell>
        </row>
        <row r="35">
          <cell r="J35">
            <v>452</v>
          </cell>
        </row>
        <row r="36">
          <cell r="J36">
            <v>2287</v>
          </cell>
        </row>
        <row r="37">
          <cell r="J37">
            <v>623</v>
          </cell>
        </row>
        <row r="38">
          <cell r="J38">
            <v>1244</v>
          </cell>
        </row>
        <row r="39">
          <cell r="J39">
            <v>53</v>
          </cell>
        </row>
        <row r="40">
          <cell r="J40">
            <v>1196</v>
          </cell>
        </row>
        <row r="42">
          <cell r="J42">
            <v>1512</v>
          </cell>
        </row>
        <row r="43">
          <cell r="J43">
            <v>956</v>
          </cell>
        </row>
        <row r="44">
          <cell r="J44">
            <v>1071</v>
          </cell>
        </row>
        <row r="45">
          <cell r="J45">
            <v>0</v>
          </cell>
        </row>
        <row r="46">
          <cell r="J46">
            <v>1071</v>
          </cell>
        </row>
        <row r="47">
          <cell r="J47">
            <v>2623</v>
          </cell>
        </row>
        <row r="48">
          <cell r="J48">
            <v>1618</v>
          </cell>
        </row>
        <row r="49">
          <cell r="J49">
            <v>1078</v>
          </cell>
        </row>
      </sheetData>
      <sheetData sheetId="5">
        <row r="24">
          <cell r="J24">
            <v>803.98</v>
          </cell>
        </row>
        <row r="147">
          <cell r="J147">
            <v>13150.6</v>
          </cell>
        </row>
      </sheetData>
      <sheetData sheetId="6"/>
      <sheetData sheetId="7"/>
      <sheetData sheetId="8"/>
      <sheetData sheetId="9">
        <row r="581">
          <cell r="K581">
            <v>14817.599999999999</v>
          </cell>
        </row>
      </sheetData>
      <sheetData sheetId="10"/>
      <sheetData sheetId="11"/>
      <sheetData sheetId="12"/>
      <sheetData sheetId="13"/>
      <sheetData sheetId="14"/>
      <sheetData sheetId="15"/>
      <sheetData sheetId="16"/>
      <sheetData sheetId="17"/>
      <sheetData sheetId="18"/>
      <sheetData sheetId="19"/>
      <sheetData sheetId="20"/>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 val="Basic"/>
      <sheetName val="Dist Rate"/>
      <sheetName val="Material rate"/>
      <sheetName val="update Rate"/>
      <sheetName val="Plant and Machinary"/>
      <sheetName val="Table of Content 2"/>
      <sheetName val="Update Descrip"/>
      <sheetName val="Table of Content 1"/>
      <sheetName val="rate anal ciaa"/>
      <sheetName val="inland revenue"/>
    </sheetNames>
    <sheetDataSet>
      <sheetData sheetId="0" refreshError="1"/>
      <sheetData sheetId="1" refreshError="1"/>
      <sheetData sheetId="2" refreshError="1"/>
      <sheetData sheetId="3" refreshError="1">
        <row r="33">
          <cell r="D33">
            <v>98.230088495575231</v>
          </cell>
          <cell r="L33">
            <v>98.230088495575231</v>
          </cell>
        </row>
        <row r="36">
          <cell r="D36">
            <v>11.5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Plant and Machinary"/>
      <sheetName val="Sheet2"/>
      <sheetName val="Table of Content 2"/>
      <sheetName val="Update Descrip"/>
      <sheetName val="Table of Content 1"/>
      <sheetName val="Sheet1"/>
      <sheetName val="rate anal ciaa"/>
      <sheetName val="inland revenue"/>
      <sheetName val="Sheet3"/>
      <sheetName val="Measurement"/>
      <sheetName val="abstract"/>
      <sheetName val="rate analysis"/>
    </sheetNames>
    <sheetDataSet>
      <sheetData sheetId="0"/>
      <sheetData sheetId="1"/>
      <sheetData sheetId="2">
        <row r="9">
          <cell r="O9">
            <v>17690</v>
          </cell>
        </row>
      </sheetData>
      <sheetData sheetId="3">
        <row r="5">
          <cell r="F5">
            <v>415</v>
          </cell>
        </row>
        <row r="83">
          <cell r="M83">
            <v>688.64</v>
          </cell>
        </row>
      </sheetData>
      <sheetData sheetId="4"/>
      <sheetData sheetId="5"/>
      <sheetData sheetId="6">
        <row r="43">
          <cell r="H43">
            <v>15005.15</v>
          </cell>
        </row>
      </sheetData>
      <sheetData sheetId="7">
        <row r="7">
          <cell r="F7">
            <v>870</v>
          </cell>
        </row>
      </sheetData>
      <sheetData sheetId="8"/>
      <sheetData sheetId="9"/>
      <sheetData sheetId="10"/>
      <sheetData sheetId="11"/>
      <sheetData sheetId="12" refreshError="1"/>
      <sheetData sheetId="13" refreshError="1"/>
      <sheetData sheetId="14" refreshError="1"/>
      <sheetData sheetId="1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refreshError="1"/>
      <sheetData sheetId="3" refreshError="1"/>
      <sheetData sheetId="4" refreshError="1"/>
      <sheetData sheetId="5">
        <row r="27">
          <cell r="K27">
            <v>62.02</v>
          </cell>
        </row>
      </sheetData>
      <sheetData sheetId="6" refreshError="1"/>
      <sheetData sheetId="7" refreshError="1"/>
      <sheetData sheetId="8" refreshError="1"/>
      <sheetData sheetId="9">
        <row r="251">
          <cell r="P251">
            <v>18426</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
      <sheetName val="Dist Rate"/>
      <sheetName val="Material rate"/>
      <sheetName val="update Rate"/>
      <sheetName val="Sheet2"/>
      <sheetName val="Update Descrip"/>
      <sheetName val="Table of Content 1"/>
      <sheetName val="Table of Content 2"/>
      <sheetName val="Sheet1"/>
    </sheetNames>
    <sheetDataSet>
      <sheetData sheetId="0"/>
      <sheetData sheetId="1"/>
      <sheetData sheetId="2"/>
      <sheetData sheetId="3">
        <row r="187">
          <cell r="H187">
            <v>45</v>
          </cell>
        </row>
      </sheetData>
      <sheetData sheetId="4"/>
      <sheetData sheetId="5"/>
      <sheetData sheetId="6"/>
      <sheetData sheetId="7"/>
      <sheetData sheetId="8"/>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cr1"/>
      <sheetName val="Table of Content 2"/>
      <sheetName val="Update Descrip"/>
      <sheetName val="final est"/>
      <sheetName val="measurement"/>
      <sheetName val="Sheet2"/>
      <sheetName val="valuation"/>
    </sheetNames>
    <sheetDataSet>
      <sheetData sheetId="0"/>
      <sheetData sheetId="1"/>
      <sheetData sheetId="2">
        <row r="7">
          <cell r="F7">
            <v>870</v>
          </cell>
        </row>
        <row r="28">
          <cell r="F28">
            <v>870</v>
          </cell>
        </row>
        <row r="40">
          <cell r="F40" t="str">
            <v>jf:tljs b//]6</v>
          </cell>
        </row>
        <row r="49">
          <cell r="F49">
            <v>870</v>
          </cell>
        </row>
        <row r="61">
          <cell r="F61" t="str">
            <v>jf:tljs b//]6</v>
          </cell>
        </row>
        <row r="117">
          <cell r="F117">
            <v>870</v>
          </cell>
        </row>
        <row r="129">
          <cell r="F129">
            <v>870</v>
          </cell>
        </row>
        <row r="141">
          <cell r="F141">
            <v>0</v>
          </cell>
        </row>
      </sheetData>
      <sheetData sheetId="3">
        <row r="33">
          <cell r="B33" t="str">
            <v>VAT</v>
          </cell>
        </row>
      </sheetData>
      <sheetData sheetId="4"/>
      <sheetData sheetId="5"/>
      <sheetData sheetId="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वडा नं. ३"/>
      <sheetName val="valuated sheet"/>
      <sheetName val="WCR"/>
      <sheetName val="Excavation"/>
      <sheetName val="Soiling"/>
      <sheetName val="PCC"/>
      <sheetName val="Formwork"/>
      <sheetName val="RCC"/>
      <sheetName val="Reinforcement"/>
      <sheetName val="Sill &amp; lintel"/>
      <sheetName val="Brick wall 9&quot;"/>
      <sheetName val="Brick wall 4&quot;"/>
      <sheetName val="Woodwork"/>
      <sheetName val="window fitting"/>
      <sheetName val="Abstract"/>
      <sheetName val="Quantity (2)"/>
      <sheetName val="dathunini dhungedhara"/>
      <sheetName val="valuat"/>
      <sheetName val="wcr1"/>
      <sheetName val="meas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8">
          <cell r="K8" t="str">
            <v>Fiscal Year:79/080</v>
          </cell>
        </row>
        <row r="11">
          <cell r="A11">
            <v>1</v>
          </cell>
        </row>
        <row r="12">
          <cell r="A12">
            <v>2</v>
          </cell>
        </row>
      </sheetData>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1"/>
  <sheetViews>
    <sheetView view="pageBreakPreview" zoomScaleSheetLayoutView="100" workbookViewId="0">
      <selection activeCell="E16" sqref="E16"/>
    </sheetView>
  </sheetViews>
  <sheetFormatPr defaultColWidth="9.21875" defaultRowHeight="13.8" x14ac:dyDescent="0.3"/>
  <cols>
    <col min="1" max="1" width="6.21875" style="29" customWidth="1"/>
    <col min="2" max="2" width="36.21875" style="1" customWidth="1"/>
    <col min="3" max="3" width="9" style="33" bestFit="1" customWidth="1"/>
    <col min="4" max="6" width="9.21875" style="16" customWidth="1"/>
    <col min="7" max="7" width="11" style="16" customWidth="1"/>
    <col min="8" max="8" width="8.77734375" style="1" customWidth="1"/>
    <col min="9" max="9" width="13.6640625" style="1" customWidth="1"/>
    <col min="10" max="13" width="11" style="1" bestFit="1" customWidth="1"/>
    <col min="14" max="16384" width="9.21875" style="1"/>
  </cols>
  <sheetData>
    <row r="1" spans="1:22" x14ac:dyDescent="0.3">
      <c r="A1" s="160" t="s">
        <v>74</v>
      </c>
      <c r="B1" s="160"/>
      <c r="C1" s="160"/>
      <c r="D1" s="160"/>
      <c r="E1" s="160"/>
      <c r="F1" s="160"/>
      <c r="G1" s="160"/>
      <c r="H1" s="160"/>
      <c r="I1" s="160"/>
    </row>
    <row r="2" spans="1:22" x14ac:dyDescent="0.3">
      <c r="A2" s="160" t="s">
        <v>14</v>
      </c>
      <c r="B2" s="160"/>
      <c r="C2" s="160"/>
      <c r="D2" s="160"/>
      <c r="E2" s="160"/>
      <c r="F2" s="160"/>
      <c r="G2" s="160"/>
      <c r="H2" s="160"/>
      <c r="I2" s="160"/>
    </row>
    <row r="3" spans="1:22" x14ac:dyDescent="0.3">
      <c r="A3" s="163" t="s">
        <v>13</v>
      </c>
      <c r="B3" s="163"/>
      <c r="C3" s="163"/>
      <c r="D3" s="163"/>
      <c r="E3" s="163"/>
      <c r="F3" s="163"/>
      <c r="G3" s="163"/>
      <c r="H3" s="163"/>
      <c r="I3" s="163"/>
    </row>
    <row r="4" spans="1:22" x14ac:dyDescent="0.3">
      <c r="A4" s="163" t="s">
        <v>10</v>
      </c>
      <c r="B4" s="163"/>
      <c r="C4" s="163"/>
      <c r="D4" s="163"/>
      <c r="E4" s="163"/>
      <c r="F4" s="163"/>
      <c r="G4" s="163"/>
      <c r="H4" s="163"/>
      <c r="I4" s="163"/>
    </row>
    <row r="5" spans="1:22" s="2" customFormat="1" x14ac:dyDescent="0.3">
      <c r="A5" s="164" t="s">
        <v>70</v>
      </c>
      <c r="B5" s="164"/>
      <c r="C5" s="164"/>
      <c r="D5" s="164"/>
      <c r="E5" s="164"/>
      <c r="F5" s="164"/>
      <c r="G5" s="164"/>
      <c r="H5" s="164"/>
      <c r="I5" s="164"/>
    </row>
    <row r="6" spans="1:22" s="4" customFormat="1" x14ac:dyDescent="0.3">
      <c r="B6" s="2"/>
      <c r="C6" s="31"/>
      <c r="D6" s="3"/>
      <c r="E6" s="3"/>
      <c r="F6" s="3"/>
      <c r="G6" s="3"/>
      <c r="H6" s="2"/>
    </row>
    <row r="7" spans="1:22" x14ac:dyDescent="0.3">
      <c r="A7" s="30" t="s">
        <v>58</v>
      </c>
      <c r="B7" s="2" t="s">
        <v>78</v>
      </c>
      <c r="C7" s="31"/>
      <c r="D7" s="3"/>
      <c r="E7" s="3"/>
      <c r="F7" s="3"/>
      <c r="G7" s="3"/>
      <c r="H7" s="2"/>
      <c r="I7" s="5" t="s">
        <v>42</v>
      </c>
    </row>
    <row r="8" spans="1:22" x14ac:dyDescent="0.3">
      <c r="A8" s="30"/>
      <c r="B8" s="2"/>
      <c r="C8" s="31"/>
      <c r="D8" s="3"/>
      <c r="E8" s="3"/>
      <c r="F8" s="3"/>
      <c r="G8" s="3"/>
      <c r="H8" s="2"/>
      <c r="I8" s="5"/>
    </row>
    <row r="9" spans="1:22" s="2" customFormat="1" ht="14.4" thickBot="1" x14ac:dyDescent="0.35">
      <c r="A9" s="30" t="s">
        <v>26</v>
      </c>
      <c r="C9" s="31"/>
      <c r="D9" s="3"/>
      <c r="E9" s="3"/>
      <c r="F9" s="3"/>
      <c r="G9" s="3"/>
      <c r="I9" s="6" t="s">
        <v>79</v>
      </c>
    </row>
    <row r="10" spans="1:22" s="2" customFormat="1" ht="14.4" thickBot="1" x14ac:dyDescent="0.35">
      <c r="A10" s="110" t="s">
        <v>0</v>
      </c>
      <c r="B10" s="111" t="s">
        <v>11</v>
      </c>
      <c r="C10" s="112" t="s">
        <v>1</v>
      </c>
      <c r="D10" s="113" t="s">
        <v>2</v>
      </c>
      <c r="E10" s="113" t="s">
        <v>3</v>
      </c>
      <c r="F10" s="113" t="s">
        <v>4</v>
      </c>
      <c r="G10" s="113" t="s">
        <v>6</v>
      </c>
      <c r="H10" s="111" t="s">
        <v>7</v>
      </c>
      <c r="I10" s="115" t="s">
        <v>5</v>
      </c>
    </row>
    <row r="11" spans="1:22" s="2" customFormat="1" ht="27" x14ac:dyDescent="0.3">
      <c r="A11" s="116">
        <v>1</v>
      </c>
      <c r="B11" s="117" t="s">
        <v>27</v>
      </c>
      <c r="C11" s="118">
        <v>1</v>
      </c>
      <c r="D11" s="119"/>
      <c r="E11" s="119"/>
      <c r="F11" s="119"/>
      <c r="G11" s="119">
        <f>PRODUCT(C11:F11)</f>
        <v>1</v>
      </c>
      <c r="H11" s="120" t="s">
        <v>17</v>
      </c>
      <c r="I11" s="121"/>
    </row>
    <row r="12" spans="1:22" s="15" customFormat="1" x14ac:dyDescent="0.3">
      <c r="A12" s="96"/>
      <c r="B12" s="14"/>
      <c r="C12" s="32"/>
      <c r="D12" s="13"/>
      <c r="E12" s="13"/>
      <c r="F12" s="13"/>
      <c r="G12" s="18"/>
      <c r="H12" s="23"/>
      <c r="I12" s="97"/>
    </row>
    <row r="13" spans="1:22" s="15" customFormat="1" x14ac:dyDescent="0.3">
      <c r="A13" s="96"/>
      <c r="B13" s="14"/>
      <c r="C13" s="32"/>
      <c r="D13" s="13"/>
      <c r="E13" s="13"/>
      <c r="F13" s="13"/>
      <c r="G13" s="13"/>
      <c r="H13" s="12"/>
      <c r="I13" s="97"/>
    </row>
    <row r="14" spans="1:22" ht="140.4" x14ac:dyDescent="0.3">
      <c r="A14" s="98">
        <v>2</v>
      </c>
      <c r="B14" s="76"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4" s="9"/>
      <c r="D14" s="9"/>
      <c r="E14" s="9"/>
      <c r="F14" s="9"/>
      <c r="G14" s="21"/>
      <c r="H14" s="8"/>
      <c r="I14" s="99"/>
      <c r="J14" s="29"/>
      <c r="L14" s="33"/>
      <c r="M14" s="16"/>
      <c r="N14" s="16"/>
      <c r="O14" s="16"/>
      <c r="P14" s="16"/>
    </row>
    <row r="15" spans="1:22" ht="14.4" x14ac:dyDescent="0.3">
      <c r="A15" s="98"/>
      <c r="B15" s="10" t="s">
        <v>43</v>
      </c>
      <c r="C15" s="9">
        <v>1</v>
      </c>
      <c r="D15" s="9">
        <v>41.5</v>
      </c>
      <c r="E15" s="9">
        <v>0.82053889999999996</v>
      </c>
      <c r="F15" s="9">
        <v>1.8</v>
      </c>
      <c r="G15" s="9">
        <f>PRODUCT(C15:F15)</f>
        <v>61.294255829999997</v>
      </c>
      <c r="H15" s="8"/>
      <c r="I15" s="99"/>
      <c r="J15" s="28"/>
      <c r="O15" s="16"/>
      <c r="P15" s="16"/>
    </row>
    <row r="16" spans="1:22" ht="14.4" x14ac:dyDescent="0.3">
      <c r="A16" s="98"/>
      <c r="B16" s="10"/>
      <c r="C16" s="9"/>
      <c r="D16" s="9"/>
      <c r="E16" s="9"/>
      <c r="F16" s="9"/>
      <c r="G16" s="21">
        <f>SUM(G15:G15)</f>
        <v>61.294255829999997</v>
      </c>
      <c r="H16" s="8" t="s">
        <v>12</v>
      </c>
      <c r="I16" s="99"/>
      <c r="J16" s="28"/>
      <c r="O16" s="16"/>
      <c r="P16" s="16"/>
      <c r="U16" s="11" t="e">
        <f>#REF!-#REF!</f>
        <v>#REF!</v>
      </c>
      <c r="V16" s="11" t="e">
        <f>U16/#REF!*100</f>
        <v>#REF!</v>
      </c>
    </row>
    <row r="17" spans="1:16" x14ac:dyDescent="0.3">
      <c r="A17" s="100"/>
      <c r="B17" s="14"/>
      <c r="C17" s="13"/>
      <c r="D17" s="13"/>
      <c r="E17" s="13"/>
      <c r="F17" s="13"/>
      <c r="G17" s="18"/>
      <c r="H17" s="23"/>
      <c r="I17" s="101"/>
      <c r="J17" s="29"/>
      <c r="L17" s="33"/>
      <c r="M17" s="16"/>
      <c r="N17" s="16"/>
      <c r="O17" s="16"/>
      <c r="P17" s="16"/>
    </row>
    <row r="18" spans="1:16" x14ac:dyDescent="0.3">
      <c r="A18" s="100"/>
      <c r="B18" s="14"/>
      <c r="C18" s="13"/>
      <c r="D18" s="13"/>
      <c r="E18" s="13"/>
      <c r="F18" s="13"/>
      <c r="G18" s="18"/>
      <c r="H18" s="23"/>
      <c r="I18" s="101"/>
      <c r="J18" s="29"/>
      <c r="L18" s="33"/>
      <c r="M18" s="16"/>
      <c r="N18" s="16"/>
      <c r="O18" s="16"/>
      <c r="P18" s="16"/>
    </row>
    <row r="19" spans="1:16" ht="46.8" x14ac:dyDescent="0.3">
      <c r="A19" s="100">
        <v>3</v>
      </c>
      <c r="B19" s="75" t="str">
        <f>Sheet1!A3</f>
        <v>Filling empty bags with local sand, sewing them closes and pacing them including haulage upto 100 m distance</v>
      </c>
      <c r="C19" s="13"/>
      <c r="D19" s="13"/>
      <c r="E19" s="13"/>
      <c r="F19" s="13"/>
      <c r="G19" s="18"/>
      <c r="H19" s="23"/>
      <c r="I19" s="101"/>
      <c r="J19" s="29"/>
      <c r="L19" s="33"/>
      <c r="M19" s="16"/>
      <c r="N19" s="16"/>
      <c r="O19" s="16"/>
      <c r="P19" s="16"/>
    </row>
    <row r="20" spans="1:16" x14ac:dyDescent="0.3">
      <c r="A20" s="100"/>
      <c r="B20" s="14"/>
      <c r="C20" s="32">
        <v>4</v>
      </c>
      <c r="D20" s="13">
        <v>40</v>
      </c>
      <c r="E20" s="13">
        <v>0.38</v>
      </c>
      <c r="F20" s="32">
        <f>ROUNDUP(D20/E20,0)</f>
        <v>106</v>
      </c>
      <c r="G20" s="9">
        <f>F20*C20</f>
        <v>424</v>
      </c>
      <c r="H20" s="12" t="s">
        <v>51</v>
      </c>
      <c r="I20" s="101"/>
      <c r="J20" s="78"/>
      <c r="K20" s="11">
        <f>0.5*0.2*0.5</f>
        <v>0.05</v>
      </c>
      <c r="L20" s="33">
        <f>G22*K20</f>
        <v>21.200000000000003</v>
      </c>
      <c r="M20" s="16" t="s">
        <v>12</v>
      </c>
      <c r="N20" s="16"/>
      <c r="O20" s="16"/>
      <c r="P20" s="16"/>
    </row>
    <row r="21" spans="1:16" x14ac:dyDescent="0.3">
      <c r="A21" s="100"/>
      <c r="B21" s="14"/>
      <c r="C21" s="13"/>
      <c r="D21" s="13"/>
      <c r="E21" s="13"/>
      <c r="F21" s="13"/>
      <c r="G21" s="9"/>
      <c r="H21" s="12"/>
      <c r="I21" s="101"/>
      <c r="J21" s="78"/>
      <c r="K21" s="11"/>
      <c r="L21" s="33"/>
      <c r="M21" s="16"/>
      <c r="N21" s="16"/>
      <c r="O21" s="16"/>
      <c r="P21" s="16"/>
    </row>
    <row r="22" spans="1:16" x14ac:dyDescent="0.3">
      <c r="A22" s="100"/>
      <c r="B22" s="14"/>
      <c r="C22" s="13"/>
      <c r="D22" s="13"/>
      <c r="E22" s="13"/>
      <c r="F22" s="13"/>
      <c r="G22" s="21">
        <f>SUM(G20:G20)</f>
        <v>424</v>
      </c>
      <c r="H22" s="23" t="s">
        <v>51</v>
      </c>
      <c r="I22" s="101" t="s">
        <v>52</v>
      </c>
      <c r="J22" s="29"/>
      <c r="L22" s="33"/>
      <c r="M22" s="16"/>
      <c r="N22" s="16"/>
      <c r="O22" s="16"/>
      <c r="P22" s="16"/>
    </row>
    <row r="23" spans="1:16" ht="27.6" x14ac:dyDescent="0.3">
      <c r="A23" s="96">
        <v>4</v>
      </c>
      <c r="B23" s="14" t="s">
        <v>71</v>
      </c>
      <c r="C23" s="32"/>
      <c r="D23" s="13"/>
      <c r="E23" s="13"/>
      <c r="F23" s="13"/>
      <c r="G23" s="18"/>
      <c r="H23" s="23"/>
      <c r="I23" s="97"/>
      <c r="J23" s="29"/>
      <c r="L23" s="33"/>
      <c r="M23" s="16"/>
      <c r="N23" s="16"/>
      <c r="O23" s="16"/>
      <c r="P23" s="16">
        <f>18/12/3.281</f>
        <v>0.45717768972874123</v>
      </c>
    </row>
    <row r="24" spans="1:16" x14ac:dyDescent="0.3">
      <c r="A24" s="96"/>
      <c r="B24" s="14" t="s">
        <v>53</v>
      </c>
      <c r="C24" s="156">
        <f>ROUNDUP(D15/1.5,0)*2+4</f>
        <v>60</v>
      </c>
      <c r="D24" s="13">
        <v>6</v>
      </c>
      <c r="E24" s="13"/>
      <c r="F24" s="13"/>
      <c r="G24" s="18">
        <f>D24*C24</f>
        <v>360</v>
      </c>
      <c r="H24" s="23" t="s">
        <v>80</v>
      </c>
      <c r="I24" s="97"/>
      <c r="J24" s="29"/>
      <c r="L24" s="33"/>
      <c r="M24" s="16"/>
      <c r="N24" s="16"/>
      <c r="O24" s="16"/>
      <c r="P24" s="16"/>
    </row>
    <row r="25" spans="1:16" x14ac:dyDescent="0.3">
      <c r="A25" s="96"/>
      <c r="B25" s="14" t="s">
        <v>55</v>
      </c>
      <c r="C25" s="32">
        <v>3</v>
      </c>
      <c r="D25" s="13">
        <f>35*3.281</f>
        <v>114.83500000000001</v>
      </c>
      <c r="E25" s="13"/>
      <c r="F25" s="13"/>
      <c r="G25" s="18">
        <f>C25*D25</f>
        <v>344.505</v>
      </c>
      <c r="H25" s="23" t="s">
        <v>80</v>
      </c>
      <c r="I25" s="97"/>
      <c r="J25" s="29"/>
      <c r="L25" s="33"/>
      <c r="M25" s="16"/>
      <c r="N25" s="16"/>
      <c r="O25" s="16"/>
      <c r="P25" s="16"/>
    </row>
    <row r="26" spans="1:16" x14ac:dyDescent="0.3">
      <c r="A26" s="96"/>
      <c r="B26" s="14"/>
      <c r="C26" s="32"/>
      <c r="D26" s="13"/>
      <c r="E26" s="13"/>
      <c r="F26" s="13"/>
      <c r="G26" s="18">
        <f>SUM(G24:G25)</f>
        <v>704.505</v>
      </c>
      <c r="H26" s="23" t="s">
        <v>80</v>
      </c>
      <c r="I26" s="97"/>
      <c r="J26" s="29"/>
      <c r="L26" s="33"/>
      <c r="M26" s="16"/>
      <c r="N26" s="16"/>
      <c r="O26" s="16"/>
      <c r="P26" s="16"/>
    </row>
    <row r="27" spans="1:16" x14ac:dyDescent="0.3">
      <c r="A27" s="96"/>
      <c r="B27" s="14"/>
      <c r="C27" s="32"/>
      <c r="D27" s="13"/>
      <c r="E27" s="13"/>
      <c r="F27" s="13"/>
      <c r="G27" s="18">
        <f>G26/18</f>
        <v>39.139166666666668</v>
      </c>
      <c r="H27" s="23" t="s">
        <v>77</v>
      </c>
      <c r="I27" s="101"/>
      <c r="J27" s="29"/>
      <c r="L27" s="33"/>
      <c r="M27" s="16"/>
      <c r="N27" s="16"/>
      <c r="O27" s="16"/>
      <c r="P27" s="16"/>
    </row>
    <row r="28" spans="1:16" x14ac:dyDescent="0.3">
      <c r="A28" s="96">
        <v>5</v>
      </c>
      <c r="B28" s="14" t="s">
        <v>16</v>
      </c>
      <c r="C28" s="32">
        <v>1</v>
      </c>
      <c r="D28" s="13"/>
      <c r="E28" s="13"/>
      <c r="F28" s="13"/>
      <c r="G28" s="13">
        <f>PRODUCT(C28:F28)</f>
        <v>1</v>
      </c>
      <c r="H28" s="12" t="s">
        <v>17</v>
      </c>
      <c r="I28" s="97"/>
      <c r="J28" s="29"/>
      <c r="L28" s="33"/>
      <c r="M28" s="16">
        <f>18/3.281</f>
        <v>5.486132276744895</v>
      </c>
      <c r="N28" s="16"/>
      <c r="O28" s="16"/>
      <c r="P28" s="16"/>
    </row>
    <row r="29" spans="1:16" x14ac:dyDescent="0.3">
      <c r="A29" s="96"/>
      <c r="B29" s="14"/>
      <c r="C29" s="32"/>
      <c r="D29" s="13"/>
      <c r="E29" s="13"/>
      <c r="F29" s="13"/>
      <c r="G29" s="13"/>
      <c r="H29" s="12"/>
      <c r="I29" s="97"/>
      <c r="J29" s="29"/>
      <c r="L29" s="33"/>
      <c r="M29" s="16"/>
      <c r="N29" s="16"/>
      <c r="O29" s="16"/>
      <c r="P29" s="16"/>
    </row>
    <row r="30" spans="1:16" ht="14.4" thickBot="1" x14ac:dyDescent="0.35">
      <c r="A30" s="122">
        <v>6</v>
      </c>
      <c r="B30" s="123" t="s">
        <v>56</v>
      </c>
      <c r="C30" s="124">
        <v>1</v>
      </c>
      <c r="D30" s="125"/>
      <c r="E30" s="125"/>
      <c r="F30" s="125"/>
      <c r="G30" s="125">
        <v>1</v>
      </c>
      <c r="H30" s="126" t="s">
        <v>57</v>
      </c>
      <c r="I30" s="127"/>
      <c r="J30" s="29"/>
      <c r="L30" s="33"/>
      <c r="M30" s="16"/>
      <c r="N30" s="16"/>
      <c r="O30" s="16"/>
      <c r="P30" s="16"/>
    </row>
    <row r="31" spans="1:16" ht="14.4" thickBot="1" x14ac:dyDescent="0.35">
      <c r="A31" s="94"/>
      <c r="B31" s="161"/>
      <c r="C31" s="162"/>
      <c r="D31" s="162"/>
      <c r="E31" s="162"/>
      <c r="F31" s="162"/>
      <c r="G31" s="162"/>
      <c r="H31" s="162"/>
      <c r="I31" s="95"/>
      <c r="J31" s="29"/>
      <c r="L31" s="33"/>
      <c r="M31" s="16"/>
      <c r="N31" s="16"/>
      <c r="O31" s="16"/>
      <c r="P31" s="16"/>
    </row>
  </sheetData>
  <mergeCells count="6">
    <mergeCell ref="A1:I1"/>
    <mergeCell ref="B31:H31"/>
    <mergeCell ref="A2:I2"/>
    <mergeCell ref="A3:I3"/>
    <mergeCell ref="A4:I4"/>
    <mergeCell ref="A5:I5"/>
  </mergeCells>
  <pageMargins left="0.7" right="0.7" top="0.75" bottom="0.75" header="0.3" footer="0.3"/>
  <pageSetup scale="80" fitToHeight="0" orientation="portrait" r:id="rId1"/>
  <headerFooter>
    <oddFooter>&amp;LPrepared By:
Susmita Dhakal&amp;CChecked By:
Er. Bal Krishna Manandhar&amp;RApproved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0"/>
  <sheetViews>
    <sheetView view="pageBreakPreview" topLeftCell="A13" zoomScaleSheetLayoutView="100" workbookViewId="0">
      <selection activeCell="E31" sqref="E31"/>
    </sheetView>
  </sheetViews>
  <sheetFormatPr defaultColWidth="9.21875" defaultRowHeight="13.8" x14ac:dyDescent="0.3"/>
  <cols>
    <col min="1" max="1" width="6.21875" style="29" customWidth="1"/>
    <col min="2" max="2" width="36.21875" style="1" customWidth="1"/>
    <col min="3" max="3" width="11" style="16" customWidth="1"/>
    <col min="4" max="4" width="8.77734375" style="1" customWidth="1"/>
    <col min="5" max="5" width="12" style="1" bestFit="1" customWidth="1"/>
    <col min="6" max="6" width="10.109375" style="1" bestFit="1" customWidth="1"/>
    <col min="7" max="7" width="9.21875" style="1"/>
    <col min="8" max="11" width="11" style="1" bestFit="1" customWidth="1"/>
    <col min="12" max="16384" width="9.21875" style="1"/>
  </cols>
  <sheetData>
    <row r="1" spans="1:20" x14ac:dyDescent="0.3">
      <c r="A1" s="160" t="s">
        <v>74</v>
      </c>
      <c r="B1" s="160"/>
      <c r="C1" s="160"/>
      <c r="D1" s="160"/>
      <c r="E1" s="160"/>
      <c r="F1" s="160"/>
      <c r="G1" s="160"/>
    </row>
    <row r="2" spans="1:20" x14ac:dyDescent="0.3">
      <c r="A2" s="160" t="s">
        <v>14</v>
      </c>
      <c r="B2" s="160"/>
      <c r="C2" s="160"/>
      <c r="D2" s="160"/>
      <c r="E2" s="160"/>
      <c r="F2" s="160"/>
      <c r="G2" s="160"/>
    </row>
    <row r="3" spans="1:20" x14ac:dyDescent="0.3">
      <c r="A3" s="163" t="s">
        <v>13</v>
      </c>
      <c r="B3" s="163"/>
      <c r="C3" s="163"/>
      <c r="D3" s="163"/>
      <c r="E3" s="163"/>
      <c r="F3" s="163"/>
      <c r="G3" s="163"/>
    </row>
    <row r="4" spans="1:20" x14ac:dyDescent="0.3">
      <c r="A4" s="163" t="s">
        <v>10</v>
      </c>
      <c r="B4" s="163"/>
      <c r="C4" s="163"/>
      <c r="D4" s="163"/>
      <c r="E4" s="163"/>
      <c r="F4" s="163"/>
      <c r="G4" s="163"/>
    </row>
    <row r="5" spans="1:20" s="2" customFormat="1" x14ac:dyDescent="0.3">
      <c r="A5" s="164" t="s">
        <v>15</v>
      </c>
      <c r="B5" s="164"/>
      <c r="C5" s="164"/>
      <c r="D5" s="164"/>
      <c r="E5" s="164"/>
      <c r="F5" s="164"/>
      <c r="G5" s="164"/>
    </row>
    <row r="6" spans="1:20" s="4" customFormat="1" x14ac:dyDescent="0.3">
      <c r="B6" s="2"/>
      <c r="C6" s="3"/>
      <c r="D6" s="2"/>
      <c r="E6" s="2"/>
    </row>
    <row r="7" spans="1:20" x14ac:dyDescent="0.3">
      <c r="A7" s="30" t="s">
        <v>58</v>
      </c>
      <c r="B7" s="2" t="str">
        <f>'measurement sheet (2)'!B7</f>
        <v>nai khola corridor marmat</v>
      </c>
      <c r="C7" s="3"/>
      <c r="D7" s="2"/>
      <c r="G7" s="5" t="s">
        <v>42</v>
      </c>
    </row>
    <row r="8" spans="1:20" x14ac:dyDescent="0.3">
      <c r="A8" s="30"/>
      <c r="B8" s="2"/>
      <c r="C8" s="3"/>
      <c r="D8" s="2"/>
      <c r="G8" s="5"/>
    </row>
    <row r="9" spans="1:20" s="2" customFormat="1" ht="14.4" thickBot="1" x14ac:dyDescent="0.35">
      <c r="A9" s="30" t="s">
        <v>26</v>
      </c>
      <c r="C9" s="3"/>
      <c r="G9" s="6" t="str">
        <f>'measurement sheet (2)'!I9</f>
        <v>Date:2080/10/23</v>
      </c>
    </row>
    <row r="10" spans="1:20" s="2" customFormat="1" ht="14.4" thickBot="1" x14ac:dyDescent="0.35">
      <c r="A10" s="110" t="s">
        <v>0</v>
      </c>
      <c r="B10" s="111" t="s">
        <v>11</v>
      </c>
      <c r="C10" s="113" t="s">
        <v>6</v>
      </c>
      <c r="D10" s="111" t="s">
        <v>7</v>
      </c>
      <c r="E10" s="111" t="s">
        <v>8</v>
      </c>
      <c r="F10" s="114" t="s">
        <v>9</v>
      </c>
      <c r="G10" s="115" t="s">
        <v>5</v>
      </c>
    </row>
    <row r="11" spans="1:20" s="2" customFormat="1" ht="27" x14ac:dyDescent="0.3">
      <c r="A11" s="104">
        <v>1</v>
      </c>
      <c r="B11" s="105" t="s">
        <v>27</v>
      </c>
      <c r="C11" s="106">
        <f>'measurement sheet (2)'!G11</f>
        <v>1</v>
      </c>
      <c r="D11" s="107" t="s">
        <v>17</v>
      </c>
      <c r="E11" s="107"/>
      <c r="F11" s="108"/>
      <c r="G11" s="109"/>
    </row>
    <row r="12" spans="1:20" s="15" customFormat="1" x14ac:dyDescent="0.3">
      <c r="A12" s="96"/>
      <c r="B12" s="14"/>
      <c r="C12" s="18"/>
      <c r="D12" s="23"/>
      <c r="E12" s="74">
        <v>1000</v>
      </c>
      <c r="F12" s="25">
        <f>E12*C11</f>
        <v>1000</v>
      </c>
      <c r="G12" s="97"/>
    </row>
    <row r="13" spans="1:20" ht="140.4" x14ac:dyDescent="0.3">
      <c r="A13" s="98">
        <v>2</v>
      </c>
      <c r="B13" s="76"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21"/>
      <c r="D13" s="8"/>
      <c r="E13" s="22"/>
      <c r="F13" s="21"/>
      <c r="G13" s="99"/>
      <c r="H13" s="29"/>
      <c r="J13" s="33"/>
      <c r="K13" s="16"/>
      <c r="L13" s="16"/>
      <c r="M13" s="16"/>
      <c r="N13" s="16"/>
    </row>
    <row r="14" spans="1:20" ht="14.4" x14ac:dyDescent="0.3">
      <c r="A14" s="98"/>
      <c r="B14" s="10"/>
      <c r="C14" s="21">
        <f>'measurement sheet (2)'!G16</f>
        <v>61.294255829999997</v>
      </c>
      <c r="D14" s="8" t="s">
        <v>12</v>
      </c>
      <c r="E14" s="22">
        <f>[5]Summary_of_Rates!$K$27</f>
        <v>62.02</v>
      </c>
      <c r="F14" s="21">
        <f>C14*E14</f>
        <v>3801.4697465765998</v>
      </c>
      <c r="G14" s="99"/>
      <c r="H14" s="28"/>
      <c r="M14" s="16"/>
      <c r="N14" s="16"/>
      <c r="S14" s="11" t="e">
        <f>#REF!-#REF!</f>
        <v>#REF!</v>
      </c>
      <c r="T14" s="11" t="e">
        <f>S14/#REF!*100</f>
        <v>#REF!</v>
      </c>
    </row>
    <row r="15" spans="1:20" x14ac:dyDescent="0.3">
      <c r="A15" s="100"/>
      <c r="B15" s="14" t="s">
        <v>23</v>
      </c>
      <c r="C15" s="18"/>
      <c r="D15" s="23"/>
      <c r="E15" s="27"/>
      <c r="F15" s="26">
        <f>0.13*C14*[5]Rate_Analysis!$P$251/360</f>
        <v>407.84176258351499</v>
      </c>
      <c r="G15" s="101"/>
      <c r="H15" s="29"/>
      <c r="J15" s="33"/>
      <c r="K15" s="16"/>
      <c r="L15" s="16"/>
      <c r="M15" s="16"/>
      <c r="N15" s="16"/>
    </row>
    <row r="16" spans="1:20" ht="46.8" x14ac:dyDescent="0.3">
      <c r="A16" s="100">
        <v>3</v>
      </c>
      <c r="B16" s="75" t="str">
        <f>Sheet1!A3</f>
        <v>Filling empty bags with local sand, sewing them closes and pacing them including haulage upto 100 m distance</v>
      </c>
      <c r="C16" s="18"/>
      <c r="D16" s="23"/>
      <c r="E16" s="27"/>
      <c r="F16" s="26"/>
      <c r="G16" s="101"/>
      <c r="H16" s="29"/>
      <c r="J16" s="33"/>
      <c r="K16" s="16"/>
      <c r="L16" s="16"/>
      <c r="M16" s="16"/>
      <c r="N16" s="16"/>
    </row>
    <row r="17" spans="1:14" ht="27.6" x14ac:dyDescent="0.3">
      <c r="A17" s="100"/>
      <c r="B17" s="14"/>
      <c r="C17" s="21">
        <f>'measurement sheet (2)'!G22</f>
        <v>424</v>
      </c>
      <c r="D17" s="23" t="s">
        <v>51</v>
      </c>
      <c r="E17" s="79">
        <f>Sheet1!E11</f>
        <v>90</v>
      </c>
      <c r="F17" s="26">
        <f>E17*C17</f>
        <v>38160</v>
      </c>
      <c r="G17" s="101" t="s">
        <v>52</v>
      </c>
      <c r="H17" s="29"/>
      <c r="J17" s="33"/>
      <c r="K17" s="16"/>
      <c r="L17" s="16"/>
      <c r="M17" s="16"/>
      <c r="N17" s="16"/>
    </row>
    <row r="18" spans="1:14" ht="27.6" x14ac:dyDescent="0.3">
      <c r="A18" s="96">
        <v>4</v>
      </c>
      <c r="B18" s="14" t="str">
        <f>'measurement sheet (2)'!B23</f>
        <v>Providing and laying Bamboo for the protection all complete</v>
      </c>
      <c r="C18" s="18"/>
      <c r="D18" s="23"/>
      <c r="E18" s="77"/>
      <c r="F18" s="12"/>
      <c r="G18" s="97"/>
      <c r="H18" s="29"/>
      <c r="J18" s="33"/>
      <c r="K18" s="16"/>
      <c r="L18" s="16"/>
      <c r="M18" s="16"/>
      <c r="N18" s="16"/>
    </row>
    <row r="19" spans="1:14" x14ac:dyDescent="0.3">
      <c r="A19" s="96"/>
      <c r="B19" s="14"/>
      <c r="C19" s="18">
        <f>'measurement sheet (2)'!G27</f>
        <v>39.139166666666668</v>
      </c>
      <c r="D19" s="23" t="s">
        <v>77</v>
      </c>
      <c r="E19" s="77">
        <v>240</v>
      </c>
      <c r="F19" s="157">
        <f>E19*C19</f>
        <v>9393.4</v>
      </c>
      <c r="G19" s="97"/>
      <c r="H19" s="29"/>
      <c r="I19" s="11"/>
      <c r="J19" s="33"/>
      <c r="K19" s="16"/>
      <c r="L19" s="16"/>
      <c r="M19" s="16"/>
      <c r="N19" s="16"/>
    </row>
    <row r="20" spans="1:14" x14ac:dyDescent="0.3">
      <c r="A20" s="96"/>
      <c r="B20" s="14" t="s">
        <v>24</v>
      </c>
      <c r="C20" s="18"/>
      <c r="D20" s="23"/>
      <c r="E20" s="77"/>
      <c r="F20" s="157">
        <f>0.13*F19</f>
        <v>1221.1420000000001</v>
      </c>
      <c r="G20" s="97"/>
      <c r="H20" s="29"/>
      <c r="J20" s="33"/>
      <c r="K20" s="16"/>
      <c r="L20" s="16"/>
      <c r="M20" s="16"/>
      <c r="N20" s="16"/>
    </row>
    <row r="21" spans="1:14" x14ac:dyDescent="0.3">
      <c r="A21" s="96">
        <v>5</v>
      </c>
      <c r="B21" s="14" t="s">
        <v>16</v>
      </c>
      <c r="C21" s="18">
        <f>'measurement sheet (2)'!G28</f>
        <v>1</v>
      </c>
      <c r="D21" s="12" t="s">
        <v>17</v>
      </c>
      <c r="E21" s="14">
        <v>500</v>
      </c>
      <c r="F21" s="128">
        <f>E21*C21</f>
        <v>500</v>
      </c>
      <c r="G21" s="97"/>
      <c r="H21" s="29"/>
      <c r="J21" s="33"/>
      <c r="K21" s="16"/>
      <c r="L21" s="16"/>
      <c r="M21" s="16"/>
      <c r="N21" s="16"/>
    </row>
    <row r="22" spans="1:14" ht="14.4" thickBot="1" x14ac:dyDescent="0.35">
      <c r="A22" s="102">
        <v>6</v>
      </c>
      <c r="B22" s="91" t="s">
        <v>56</v>
      </c>
      <c r="C22" s="24">
        <v>1</v>
      </c>
      <c r="D22" s="92" t="s">
        <v>57</v>
      </c>
      <c r="E22" s="91">
        <v>2500</v>
      </c>
      <c r="F22" s="129">
        <f>E22*C22</f>
        <v>2500</v>
      </c>
      <c r="G22" s="103"/>
      <c r="H22" s="29"/>
      <c r="J22" s="33"/>
      <c r="K22" s="16"/>
      <c r="L22" s="16"/>
      <c r="M22" s="16"/>
      <c r="N22" s="16"/>
    </row>
    <row r="23" spans="1:14" ht="14.4" thickBot="1" x14ac:dyDescent="0.35">
      <c r="A23" s="94"/>
      <c r="B23" s="165" t="s">
        <v>68</v>
      </c>
      <c r="C23" s="166"/>
      <c r="D23" s="166"/>
      <c r="E23" s="167"/>
      <c r="F23" s="194">
        <f>SUM(F11:F22)</f>
        <v>56983.853509160115</v>
      </c>
      <c r="G23" s="95"/>
      <c r="H23" s="29"/>
      <c r="I23" s="1">
        <v>56983.853971014498</v>
      </c>
      <c r="J23" s="33"/>
      <c r="K23" s="16"/>
      <c r="L23" s="16"/>
      <c r="M23" s="16"/>
      <c r="N23" s="16"/>
    </row>
    <row r="24" spans="1:14" ht="14.4" x14ac:dyDescent="0.3">
      <c r="B24" s="20" t="s">
        <v>18</v>
      </c>
      <c r="C24" s="134">
        <f>F23</f>
        <v>56983.853509160115</v>
      </c>
      <c r="D24" s="134"/>
      <c r="E24" s="9">
        <v>100</v>
      </c>
    </row>
    <row r="25" spans="1:14" ht="14.4" x14ac:dyDescent="0.3">
      <c r="B25" s="20" t="s">
        <v>19</v>
      </c>
      <c r="C25" s="131">
        <v>50000</v>
      </c>
      <c r="D25" s="131"/>
      <c r="E25" s="9"/>
      <c r="F25" s="11"/>
      <c r="G25" s="11"/>
    </row>
    <row r="26" spans="1:14" ht="14.4" x14ac:dyDescent="0.3">
      <c r="B26" s="20" t="s">
        <v>25</v>
      </c>
      <c r="C26" s="158">
        <f>C25-C28-C29</f>
        <v>47500</v>
      </c>
      <c r="D26" s="158"/>
      <c r="E26" s="9">
        <f>C26/C24*100</f>
        <v>83.35694600289608</v>
      </c>
    </row>
    <row r="27" spans="1:14" ht="14.4" x14ac:dyDescent="0.3">
      <c r="B27" s="20" t="s">
        <v>20</v>
      </c>
      <c r="C27" s="134">
        <f>C24-C26</f>
        <v>9483.8535091601152</v>
      </c>
      <c r="D27" s="135"/>
      <c r="E27" s="9">
        <f>E24-E26</f>
        <v>16.64305399710392</v>
      </c>
      <c r="J27" s="11"/>
    </row>
    <row r="28" spans="1:14" ht="14.4" x14ac:dyDescent="0.3">
      <c r="B28" s="20" t="s">
        <v>21</v>
      </c>
      <c r="C28" s="134">
        <f>C25*0.03</f>
        <v>1500</v>
      </c>
      <c r="D28" s="135"/>
      <c r="E28" s="9"/>
    </row>
    <row r="29" spans="1:14" ht="14.4" x14ac:dyDescent="0.3">
      <c r="B29" s="20" t="s">
        <v>22</v>
      </c>
      <c r="C29" s="134">
        <f>C25*0.02</f>
        <v>1000</v>
      </c>
      <c r="D29" s="135"/>
      <c r="E29" s="9"/>
    </row>
    <row r="30" spans="1:14" x14ac:dyDescent="0.3">
      <c r="E30" s="33"/>
      <c r="F30" s="16"/>
      <c r="G30" s="16"/>
    </row>
  </sheetData>
  <mergeCells count="6">
    <mergeCell ref="A1:G1"/>
    <mergeCell ref="B23:E23"/>
    <mergeCell ref="A2:G2"/>
    <mergeCell ref="A3:G3"/>
    <mergeCell ref="A4:G4"/>
    <mergeCell ref="A5:G5"/>
  </mergeCells>
  <pageMargins left="0.7" right="0.7" top="0.75" bottom="0.75" header="0.3" footer="0.3"/>
  <pageSetup scale="96" fitToHeight="0" orientation="portrait" r:id="rId1"/>
  <headerFooter>
    <oddFooter>&amp;LPrepared By:
Susmita Dhakal&amp;CChecked By:
Er. Bal Krishna Manandhar&amp;RApproved By:
Er. Prakash SIngh Saud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election activeCell="C18" sqref="C18"/>
    </sheetView>
  </sheetViews>
  <sheetFormatPr defaultRowHeight="14.4" x14ac:dyDescent="0.3"/>
  <cols>
    <col min="1" max="1" width="15.21875" customWidth="1"/>
    <col min="2" max="2" width="11.44140625" customWidth="1"/>
    <col min="3" max="3" width="11.33203125" customWidth="1"/>
    <col min="4" max="4" width="11.5546875" customWidth="1"/>
    <col min="5" max="5" width="10.88671875" customWidth="1"/>
  </cols>
  <sheetData>
    <row r="1" spans="1:5" ht="15" thickBot="1" x14ac:dyDescent="0.35">
      <c r="A1" t="s">
        <v>69</v>
      </c>
    </row>
    <row r="2" spans="1:5" x14ac:dyDescent="0.3">
      <c r="A2" s="81" t="s">
        <v>59</v>
      </c>
      <c r="B2" s="82" t="s">
        <v>60</v>
      </c>
      <c r="C2" s="82"/>
      <c r="D2" s="82"/>
      <c r="E2" s="83"/>
    </row>
    <row r="3" spans="1:5" ht="29.4" customHeight="1" x14ac:dyDescent="0.3">
      <c r="A3" s="168" t="s">
        <v>44</v>
      </c>
      <c r="B3" s="169"/>
      <c r="C3" s="169"/>
      <c r="D3" s="169"/>
      <c r="E3" s="170"/>
    </row>
    <row r="4" spans="1:5" x14ac:dyDescent="0.3">
      <c r="A4" s="84" t="s">
        <v>61</v>
      </c>
      <c r="B4" s="80" t="s">
        <v>67</v>
      </c>
      <c r="C4" s="80" t="s">
        <v>47</v>
      </c>
      <c r="D4" s="80" t="s">
        <v>48</v>
      </c>
      <c r="E4" s="85" t="s">
        <v>49</v>
      </c>
    </row>
    <row r="5" spans="1:5" x14ac:dyDescent="0.3">
      <c r="A5" s="86" t="s">
        <v>45</v>
      </c>
      <c r="B5" s="80" t="s">
        <v>46</v>
      </c>
      <c r="C5" s="80">
        <v>10</v>
      </c>
      <c r="D5" s="80">
        <v>900</v>
      </c>
      <c r="E5" s="85">
        <f>D5 *C5</f>
        <v>9000</v>
      </c>
    </row>
    <row r="6" spans="1:5" x14ac:dyDescent="0.3">
      <c r="A6" s="84" t="s">
        <v>62</v>
      </c>
      <c r="B6" s="80"/>
      <c r="C6" s="80"/>
      <c r="D6" s="80"/>
      <c r="E6" s="85"/>
    </row>
    <row r="7" spans="1:5" x14ac:dyDescent="0.3">
      <c r="A7" s="86" t="s">
        <v>63</v>
      </c>
      <c r="B7" s="80" t="s">
        <v>65</v>
      </c>
      <c r="C7" s="80">
        <v>1</v>
      </c>
      <c r="D7" s="80">
        <v>0</v>
      </c>
      <c r="E7" s="85">
        <f>D7*C7</f>
        <v>0</v>
      </c>
    </row>
    <row r="8" spans="1:5" x14ac:dyDescent="0.3">
      <c r="A8" s="86" t="s">
        <v>64</v>
      </c>
      <c r="B8" s="80" t="s">
        <v>65</v>
      </c>
      <c r="C8" s="80">
        <v>0.75</v>
      </c>
      <c r="D8" s="80">
        <v>0</v>
      </c>
      <c r="E8" s="85">
        <f>D8*C8</f>
        <v>0</v>
      </c>
    </row>
    <row r="9" spans="1:5" x14ac:dyDescent="0.3">
      <c r="A9" s="86"/>
      <c r="B9" s="80"/>
      <c r="C9" s="80"/>
      <c r="D9" s="80"/>
      <c r="E9" s="85"/>
    </row>
    <row r="10" spans="1:5" x14ac:dyDescent="0.3">
      <c r="A10" s="86"/>
      <c r="B10" s="80"/>
      <c r="C10" s="80"/>
      <c r="D10" s="80" t="s">
        <v>50</v>
      </c>
      <c r="E10" s="85">
        <f>SUM(E5:E9)</f>
        <v>9000</v>
      </c>
    </row>
    <row r="11" spans="1:5" ht="15" thickBot="1" x14ac:dyDescent="0.35">
      <c r="A11" s="87"/>
      <c r="B11" s="88"/>
      <c r="C11" s="88"/>
      <c r="D11" s="89" t="s">
        <v>66</v>
      </c>
      <c r="E11" s="90">
        <f>E10/100</f>
        <v>90</v>
      </c>
    </row>
  </sheetData>
  <mergeCells count="1">
    <mergeCell ref="A3:E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view="pageBreakPreview" topLeftCell="A4" zoomScale="80" zoomScaleSheetLayoutView="80" workbookViewId="0">
      <selection activeCell="B26" sqref="B26"/>
    </sheetView>
  </sheetViews>
  <sheetFormatPr defaultRowHeight="14.4" x14ac:dyDescent="0.3"/>
  <cols>
    <col min="1" max="1" width="7.77734375" style="70" customWidth="1"/>
    <col min="2" max="2" width="44.5546875" customWidth="1"/>
    <col min="3" max="3" width="7.21875" style="42" customWidth="1"/>
    <col min="4" max="4" width="9.44140625" style="42" bestFit="1" customWidth="1"/>
    <col min="5" max="5" width="20" style="38" bestFit="1" customWidth="1"/>
    <col min="6" max="6" width="16" style="42" customWidth="1"/>
    <col min="7" max="7" width="9.77734375" style="42" bestFit="1" customWidth="1"/>
    <col min="8" max="8" width="19" style="38" customWidth="1"/>
    <col min="9" max="9" width="14.44140625" style="42" customWidth="1"/>
    <col min="10" max="10" width="14" style="42" customWidth="1"/>
    <col min="11" max="11" width="10.21875" customWidth="1"/>
    <col min="12" max="12" width="10.5546875" bestFit="1" customWidth="1"/>
  </cols>
  <sheetData>
    <row r="1" spans="1:14" x14ac:dyDescent="0.3">
      <c r="A1" s="187" t="s">
        <v>28</v>
      </c>
      <c r="B1" s="187"/>
      <c r="C1" s="187"/>
      <c r="D1" s="187"/>
      <c r="E1" s="187"/>
      <c r="F1" s="187"/>
      <c r="G1" s="187"/>
      <c r="H1" s="187"/>
      <c r="I1" s="187"/>
      <c r="J1" s="187"/>
      <c r="K1" s="187"/>
    </row>
    <row r="2" spans="1:14" ht="24.6" x14ac:dyDescent="0.4">
      <c r="A2" s="188" t="s">
        <v>29</v>
      </c>
      <c r="B2" s="188"/>
      <c r="C2" s="188"/>
      <c r="D2" s="188"/>
      <c r="E2" s="188"/>
      <c r="F2" s="188"/>
      <c r="G2" s="188"/>
      <c r="H2" s="188"/>
      <c r="I2" s="188"/>
      <c r="J2" s="188"/>
      <c r="K2" s="188"/>
    </row>
    <row r="3" spans="1:14" ht="18" x14ac:dyDescent="0.35">
      <c r="A3" s="189" t="s">
        <v>10</v>
      </c>
      <c r="B3" s="189"/>
      <c r="C3" s="189"/>
      <c r="D3" s="189"/>
      <c r="E3" s="189"/>
      <c r="F3" s="189"/>
      <c r="G3" s="189"/>
      <c r="H3" s="189"/>
      <c r="I3" s="189"/>
      <c r="J3" s="189"/>
      <c r="K3" s="189"/>
    </row>
    <row r="4" spans="1:14" x14ac:dyDescent="0.3">
      <c r="A4" s="190"/>
      <c r="B4" s="190"/>
      <c r="C4" s="190"/>
      <c r="D4" s="190"/>
      <c r="E4" s="190"/>
      <c r="F4" s="190"/>
      <c r="G4" s="190"/>
      <c r="H4" s="190"/>
      <c r="I4" s="190"/>
      <c r="J4" s="190"/>
      <c r="K4" s="190"/>
    </row>
    <row r="5" spans="1:14" ht="18" x14ac:dyDescent="0.35">
      <c r="A5" s="191" t="s">
        <v>30</v>
      </c>
      <c r="B5" s="191"/>
      <c r="C5" s="191"/>
      <c r="D5" s="191"/>
      <c r="E5" s="191"/>
      <c r="F5" s="191"/>
      <c r="G5" s="191"/>
      <c r="H5" s="191"/>
      <c r="I5" s="191"/>
      <c r="J5" s="191"/>
      <c r="K5" s="191"/>
    </row>
    <row r="6" spans="1:14" ht="18" x14ac:dyDescent="0.3">
      <c r="A6" s="34" t="s">
        <v>31</v>
      </c>
      <c r="B6" s="35"/>
      <c r="C6" s="183">
        <f>F21</f>
        <v>56983.853509160115</v>
      </c>
      <c r="D6" s="184"/>
      <c r="E6" s="36"/>
      <c r="F6" s="37"/>
      <c r="G6" s="37"/>
      <c r="I6" s="39" t="s">
        <v>32</v>
      </c>
      <c r="J6" s="185">
        <f>I21</f>
        <v>58896.241542314332</v>
      </c>
      <c r="K6" s="186"/>
    </row>
    <row r="7" spans="1:14" x14ac:dyDescent="0.3">
      <c r="A7" s="40" t="s">
        <v>33</v>
      </c>
      <c r="B7" s="41"/>
      <c r="F7" s="181"/>
      <c r="G7" s="181"/>
      <c r="I7" s="182" t="s">
        <v>34</v>
      </c>
      <c r="J7" s="182"/>
      <c r="K7" s="182"/>
    </row>
    <row r="8" spans="1:14" x14ac:dyDescent="0.3">
      <c r="A8" s="154" t="str">
        <f>'valuation (2)'!A7</f>
        <v>Project:</v>
      </c>
      <c r="B8" s="154" t="str">
        <f>estimate!B7</f>
        <v>nai khola corridor marmat</v>
      </c>
      <c r="I8" s="171" t="str">
        <f>'valuation (2)'!G7</f>
        <v>Fiscal Year:08/81</v>
      </c>
      <c r="J8" s="172"/>
      <c r="K8" s="172"/>
    </row>
    <row r="9" spans="1:14" x14ac:dyDescent="0.3">
      <c r="A9" s="173" t="s">
        <v>26</v>
      </c>
      <c r="B9" s="173"/>
      <c r="E9" s="42"/>
      <c r="I9" s="174" t="str">
        <f>'valuation (2)'!G9</f>
        <v>Date:2081/02/29</v>
      </c>
      <c r="J9" s="172"/>
      <c r="K9" s="172"/>
    </row>
    <row r="10" spans="1:14" x14ac:dyDescent="0.3">
      <c r="A10" s="40"/>
      <c r="B10" s="41"/>
      <c r="E10" s="43"/>
    </row>
    <row r="11" spans="1:14" x14ac:dyDescent="0.3">
      <c r="A11" s="179" t="s">
        <v>0</v>
      </c>
      <c r="B11" s="180" t="s">
        <v>35</v>
      </c>
      <c r="C11" s="175" t="s">
        <v>7</v>
      </c>
      <c r="D11" s="180" t="s">
        <v>36</v>
      </c>
      <c r="E11" s="180"/>
      <c r="F11" s="180"/>
      <c r="G11" s="180" t="s">
        <v>37</v>
      </c>
      <c r="H11" s="180"/>
      <c r="I11" s="180"/>
      <c r="J11" s="175" t="s">
        <v>38</v>
      </c>
      <c r="K11" s="177" t="s">
        <v>5</v>
      </c>
    </row>
    <row r="12" spans="1:14" x14ac:dyDescent="0.3">
      <c r="A12" s="179"/>
      <c r="B12" s="180"/>
      <c r="C12" s="176"/>
      <c r="D12" s="44" t="s">
        <v>39</v>
      </c>
      <c r="E12" s="45" t="s">
        <v>8</v>
      </c>
      <c r="F12" s="44" t="s">
        <v>9</v>
      </c>
      <c r="G12" s="44" t="s">
        <v>39</v>
      </c>
      <c r="H12" s="45" t="s">
        <v>8</v>
      </c>
      <c r="I12" s="44" t="s">
        <v>9</v>
      </c>
      <c r="J12" s="176"/>
      <c r="K12" s="178"/>
    </row>
    <row r="13" spans="1:14" ht="28.8" x14ac:dyDescent="0.3">
      <c r="A13" s="46">
        <f>[8]valuat!A11</f>
        <v>1</v>
      </c>
      <c r="B13" s="72" t="str">
        <f>estimate!B11</f>
        <v>Site clearance work as per instruction of engineer all complete</v>
      </c>
      <c r="C13" s="153" t="str">
        <f>estimate!D11</f>
        <v>ls</v>
      </c>
      <c r="D13" s="49">
        <f>estimate!C11</f>
        <v>1</v>
      </c>
      <c r="E13" s="50">
        <f>estimate!E12</f>
        <v>1000</v>
      </c>
      <c r="F13" s="51">
        <f>E13*D13</f>
        <v>1000</v>
      </c>
      <c r="G13" s="49">
        <f>MB!G11</f>
        <v>1</v>
      </c>
      <c r="H13" s="50">
        <f>E13</f>
        <v>1000</v>
      </c>
      <c r="I13" s="49">
        <f>H13*G13</f>
        <v>1000</v>
      </c>
      <c r="J13" s="49">
        <f>I13-F13</f>
        <v>0</v>
      </c>
      <c r="K13" s="52"/>
    </row>
    <row r="14" spans="1:14" ht="100.8" x14ac:dyDescent="0.3">
      <c r="A14" s="46">
        <f>[8]valuat!A12</f>
        <v>2</v>
      </c>
      <c r="B14" s="71" t="str">
        <f>estimate!B13</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4" s="48" t="str">
        <f>estimate!D14</f>
        <v>m3</v>
      </c>
      <c r="D14" s="49">
        <f>estimate!C14</f>
        <v>61.294255829999997</v>
      </c>
      <c r="E14" s="50">
        <f>estimate!E14</f>
        <v>62.02</v>
      </c>
      <c r="F14" s="51">
        <f t="shared" ref="F14:F20" si="0">E14*D14</f>
        <v>3801.4697465765998</v>
      </c>
      <c r="G14" s="49">
        <f>MB!G17</f>
        <v>66.062176165803109</v>
      </c>
      <c r="H14" s="50">
        <f t="shared" ref="H14:H23" si="1">E14</f>
        <v>62.02</v>
      </c>
      <c r="I14" s="49">
        <f t="shared" ref="I14" si="2">H14*G14</f>
        <v>4097.1761658031091</v>
      </c>
      <c r="J14" s="49">
        <f t="shared" ref="J14:J20" si="3">I14-F14</f>
        <v>295.7064192265093</v>
      </c>
      <c r="K14" s="52"/>
      <c r="M14" s="155"/>
    </row>
    <row r="15" spans="1:14" x14ac:dyDescent="0.3">
      <c r="A15" s="46"/>
      <c r="B15" s="152"/>
      <c r="C15" s="48"/>
      <c r="D15" s="49"/>
      <c r="E15" s="50"/>
      <c r="F15" s="51">
        <f>estimate!F15</f>
        <v>407.84176258351499</v>
      </c>
      <c r="G15" s="49"/>
      <c r="H15" s="50"/>
      <c r="I15" s="49">
        <f>'valuation (2)'!F16</f>
        <v>439.56670984455963</v>
      </c>
      <c r="J15" s="49"/>
      <c r="K15" s="52"/>
    </row>
    <row r="16" spans="1:14" ht="43.2" x14ac:dyDescent="0.3">
      <c r="A16" s="46">
        <v>3</v>
      </c>
      <c r="B16" s="73" t="str">
        <f>estimate!B16</f>
        <v>Filling empty bags with local sand, sewing them closes and pacing them including haulage upto 100 m distance</v>
      </c>
      <c r="C16" s="48" t="str">
        <f>estimate!D17</f>
        <v>sack</v>
      </c>
      <c r="D16" s="49">
        <f>estimate!C17</f>
        <v>424</v>
      </c>
      <c r="E16" s="50">
        <f>estimate!E17</f>
        <v>90</v>
      </c>
      <c r="F16" s="51">
        <f t="shared" si="0"/>
        <v>38160</v>
      </c>
      <c r="G16" s="49">
        <f>MB!G21</f>
        <v>432</v>
      </c>
      <c r="H16" s="50">
        <f t="shared" si="1"/>
        <v>90</v>
      </c>
      <c r="I16" s="49">
        <f t="shared" ref="I16:I19" si="4">H16*G16</f>
        <v>38880</v>
      </c>
      <c r="J16" s="49">
        <f t="shared" si="3"/>
        <v>720</v>
      </c>
      <c r="K16" s="52"/>
      <c r="N16" s="155"/>
    </row>
    <row r="17" spans="1:14" ht="28.8" x14ac:dyDescent="0.3">
      <c r="A17" s="46">
        <v>4</v>
      </c>
      <c r="B17" s="53" t="str">
        <f>estimate!B18</f>
        <v>Providing and laying Bamboo for the protection all complete</v>
      </c>
      <c r="C17" s="48" t="str">
        <f>estimate!D19</f>
        <v>no</v>
      </c>
      <c r="D17" s="49">
        <f>estimate!C19</f>
        <v>39.139166666666668</v>
      </c>
      <c r="E17" s="50">
        <f>estimate!E19</f>
        <v>240</v>
      </c>
      <c r="F17" s="51">
        <f t="shared" si="0"/>
        <v>9393.4</v>
      </c>
      <c r="G17" s="49">
        <f>'valuation (2)'!C20</f>
        <v>43.582222222222221</v>
      </c>
      <c r="H17" s="50">
        <f t="shared" si="1"/>
        <v>240</v>
      </c>
      <c r="I17" s="49">
        <f>H17*G17</f>
        <v>10459.733333333334</v>
      </c>
      <c r="J17" s="49">
        <f t="shared" si="3"/>
        <v>1066.3333333333339</v>
      </c>
      <c r="K17" s="52"/>
      <c r="N17" s="155"/>
    </row>
    <row r="18" spans="1:14" ht="16.2" customHeight="1" x14ac:dyDescent="0.3">
      <c r="A18" s="46"/>
      <c r="B18" s="47"/>
      <c r="C18" s="48"/>
      <c r="D18" s="49"/>
      <c r="E18" s="50"/>
      <c r="F18" s="51">
        <f>estimate!F20</f>
        <v>1221.1420000000001</v>
      </c>
      <c r="G18" s="49"/>
      <c r="H18" s="50"/>
      <c r="I18" s="49">
        <f>'valuation (2)'!F21</f>
        <v>1359.7653333333335</v>
      </c>
      <c r="J18" s="49">
        <f t="shared" si="3"/>
        <v>138.62333333333345</v>
      </c>
      <c r="K18" s="52"/>
      <c r="N18" s="155"/>
    </row>
    <row r="19" spans="1:14" x14ac:dyDescent="0.3">
      <c r="A19" s="46">
        <v>5</v>
      </c>
      <c r="B19" s="53" t="str">
        <f>estimate!B21</f>
        <v>Information Board</v>
      </c>
      <c r="C19" s="48" t="str">
        <f>estimate!D21</f>
        <v>ls</v>
      </c>
      <c r="D19" s="49">
        <f>estimate!C21</f>
        <v>1</v>
      </c>
      <c r="E19" s="50">
        <f>estimate!E21</f>
        <v>500</v>
      </c>
      <c r="F19" s="51">
        <f t="shared" si="0"/>
        <v>500</v>
      </c>
      <c r="G19" s="49">
        <f>MB!G27</f>
        <v>1</v>
      </c>
      <c r="H19" s="50">
        <f t="shared" si="1"/>
        <v>500</v>
      </c>
      <c r="I19" s="49">
        <f t="shared" si="4"/>
        <v>500</v>
      </c>
      <c r="J19" s="49">
        <f t="shared" si="3"/>
        <v>0</v>
      </c>
      <c r="K19" s="52"/>
      <c r="N19" s="155"/>
    </row>
    <row r="20" spans="1:14" ht="15" thickBot="1" x14ac:dyDescent="0.35">
      <c r="A20" s="46">
        <v>6</v>
      </c>
      <c r="B20" s="47" t="str">
        <f>estimate!B22</f>
        <v>Miscellaneous</v>
      </c>
      <c r="C20" s="48" t="str">
        <f>estimate!D22</f>
        <v>PS</v>
      </c>
      <c r="D20" s="49">
        <f>estimate!C22</f>
        <v>1</v>
      </c>
      <c r="E20" s="50">
        <f>estimate!E22</f>
        <v>2500</v>
      </c>
      <c r="F20" s="51">
        <f t="shared" si="0"/>
        <v>2500</v>
      </c>
      <c r="G20" s="49">
        <f>MB!G29</f>
        <v>1</v>
      </c>
      <c r="H20" s="159">
        <f>'valuation (2)'!E23</f>
        <v>2160</v>
      </c>
      <c r="I20" s="49">
        <f>H20*G20</f>
        <v>2160</v>
      </c>
      <c r="J20" s="49">
        <f t="shared" si="3"/>
        <v>-340</v>
      </c>
      <c r="K20" s="52"/>
    </row>
    <row r="21" spans="1:14" s="59" customFormat="1" ht="15.6" x14ac:dyDescent="0.3">
      <c r="A21" s="54"/>
      <c r="B21" s="55"/>
      <c r="C21" s="56"/>
      <c r="D21" s="57"/>
      <c r="E21" s="57" t="s">
        <v>40</v>
      </c>
      <c r="F21" s="51">
        <f>SUM(F13:F20)</f>
        <v>56983.853509160115</v>
      </c>
      <c r="G21" s="57"/>
      <c r="H21" s="50" t="str">
        <f t="shared" si="1"/>
        <v>Grand Total</v>
      </c>
      <c r="I21" s="57">
        <f>SUM(I13:I20)</f>
        <v>58896.241542314332</v>
      </c>
      <c r="J21" s="57">
        <f>SUM(J13:J20)</f>
        <v>1880.6630858931767</v>
      </c>
      <c r="K21" s="58"/>
    </row>
    <row r="22" spans="1:14" s="59" customFormat="1" ht="15.6" x14ac:dyDescent="0.3">
      <c r="A22" s="60"/>
      <c r="B22" s="61"/>
      <c r="C22" s="62"/>
      <c r="D22" s="63"/>
      <c r="E22" s="63" t="s">
        <v>41</v>
      </c>
      <c r="F22" s="51">
        <f>estimate!C25</f>
        <v>50000</v>
      </c>
      <c r="G22" s="63"/>
      <c r="H22" s="50" t="str">
        <f t="shared" si="1"/>
        <v>Allocated Budget</v>
      </c>
      <c r="I22" s="63">
        <f>F22</f>
        <v>50000</v>
      </c>
      <c r="J22" s="63">
        <f t="shared" ref="J22" si="5">I22-F22</f>
        <v>0</v>
      </c>
      <c r="K22" s="64"/>
    </row>
    <row r="23" spans="1:14" s="59" customFormat="1" ht="16.2" thickBot="1" x14ac:dyDescent="0.35">
      <c r="A23" s="65"/>
      <c r="B23" s="66"/>
      <c r="C23" s="67"/>
      <c r="D23" s="68"/>
      <c r="E23" s="68" t="s">
        <v>25</v>
      </c>
      <c r="F23" s="51">
        <f>estimate!C26</f>
        <v>47500</v>
      </c>
      <c r="G23" s="68"/>
      <c r="H23" s="50" t="str">
        <f t="shared" si="1"/>
        <v>Municipal Payment</v>
      </c>
      <c r="I23" s="68">
        <f>'valuation (2)'!C27</f>
        <v>47500</v>
      </c>
      <c r="J23" s="68">
        <f>I23-F23</f>
        <v>0</v>
      </c>
      <c r="K23" s="69"/>
    </row>
  </sheetData>
  <mergeCells count="19">
    <mergeCell ref="F7:G7"/>
    <mergeCell ref="I7:K7"/>
    <mergeCell ref="C6:D6"/>
    <mergeCell ref="J6:K6"/>
    <mergeCell ref="A1:K1"/>
    <mergeCell ref="A2:K2"/>
    <mergeCell ref="A3:K3"/>
    <mergeCell ref="A4:K4"/>
    <mergeCell ref="A5:K5"/>
    <mergeCell ref="I8:K8"/>
    <mergeCell ref="A9:B9"/>
    <mergeCell ref="I9:K9"/>
    <mergeCell ref="J11:J12"/>
    <mergeCell ref="K11:K12"/>
    <mergeCell ref="A11:A12"/>
    <mergeCell ref="B11:B12"/>
    <mergeCell ref="C11:C12"/>
    <mergeCell ref="D11:F11"/>
    <mergeCell ref="G11:I11"/>
  </mergeCells>
  <pageMargins left="0.7" right="0.7" top="0.75" bottom="0.75" header="0.3" footer="0.3"/>
  <pageSetup scale="65" orientation="landscape" r:id="rId1"/>
  <headerFooter>
    <oddFooter>&amp;LPrepared By
Susmita Dhakal&amp;CChecked By
Er. Bal Krishna Manandhar&amp;RApproved By
Er. Prakash Singh Saud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0"/>
  <sheetViews>
    <sheetView tabSelected="1" view="pageBreakPreview" topLeftCell="A10" zoomScale="85" zoomScaleSheetLayoutView="85" workbookViewId="0">
      <selection activeCell="G10" sqref="G10"/>
    </sheetView>
  </sheetViews>
  <sheetFormatPr defaultColWidth="9.21875" defaultRowHeight="13.8" x14ac:dyDescent="0.3"/>
  <cols>
    <col min="1" max="1" width="6.21875" style="29" customWidth="1"/>
    <col min="2" max="2" width="36.21875" style="1" customWidth="1"/>
    <col min="3" max="3" width="11" style="16" customWidth="1"/>
    <col min="4" max="4" width="8.77734375" style="1" customWidth="1"/>
    <col min="5" max="5" width="14.21875" style="1" customWidth="1"/>
    <col min="6" max="6" width="12.5546875" style="16" bestFit="1" customWidth="1"/>
    <col min="7" max="7" width="9.21875" style="1" customWidth="1"/>
    <col min="8" max="10" width="9.21875" style="1"/>
    <col min="11" max="11" width="10" style="1" bestFit="1" customWidth="1"/>
    <col min="12" max="16384" width="9.21875" style="1"/>
  </cols>
  <sheetData>
    <row r="1" spans="1:12" x14ac:dyDescent="0.3">
      <c r="A1" s="160" t="s">
        <v>74</v>
      </c>
      <c r="B1" s="160"/>
      <c r="C1" s="160"/>
      <c r="D1" s="160"/>
      <c r="E1" s="160"/>
      <c r="F1" s="160"/>
      <c r="G1" s="160"/>
    </row>
    <row r="2" spans="1:12" x14ac:dyDescent="0.3">
      <c r="A2" s="160" t="s">
        <v>14</v>
      </c>
      <c r="B2" s="160"/>
      <c r="C2" s="160"/>
      <c r="D2" s="160"/>
      <c r="E2" s="160"/>
      <c r="F2" s="160"/>
      <c r="G2" s="160"/>
    </row>
    <row r="3" spans="1:12" x14ac:dyDescent="0.3">
      <c r="A3" s="163" t="s">
        <v>13</v>
      </c>
      <c r="B3" s="163"/>
      <c r="C3" s="163"/>
      <c r="D3" s="163"/>
      <c r="E3" s="163"/>
      <c r="F3" s="163"/>
      <c r="G3" s="163"/>
    </row>
    <row r="4" spans="1:12" x14ac:dyDescent="0.3">
      <c r="A4" s="163" t="s">
        <v>10</v>
      </c>
      <c r="B4" s="163"/>
      <c r="C4" s="163"/>
      <c r="D4" s="163"/>
      <c r="E4" s="163"/>
      <c r="F4" s="163"/>
      <c r="G4" s="163"/>
    </row>
    <row r="5" spans="1:12" s="2" customFormat="1" x14ac:dyDescent="0.3">
      <c r="A5" s="164" t="s">
        <v>73</v>
      </c>
      <c r="B5" s="164"/>
      <c r="C5" s="164"/>
      <c r="D5" s="164"/>
      <c r="E5" s="164"/>
      <c r="F5" s="164"/>
      <c r="G5" s="164"/>
    </row>
    <row r="6" spans="1:12" s="4" customFormat="1" x14ac:dyDescent="0.3">
      <c r="B6" s="2"/>
      <c r="C6" s="3"/>
      <c r="D6" s="2"/>
      <c r="E6" s="2"/>
      <c r="F6" s="3"/>
      <c r="G6" s="2"/>
    </row>
    <row r="7" spans="1:12" x14ac:dyDescent="0.3">
      <c r="A7" s="30" t="str">
        <f>estimate!A7</f>
        <v>Project:</v>
      </c>
      <c r="B7" s="2" t="str">
        <f>estimate!B7</f>
        <v>nai khola corridor marmat</v>
      </c>
      <c r="C7" s="3"/>
      <c r="D7" s="2"/>
      <c r="E7" s="2"/>
      <c r="F7" s="1"/>
      <c r="G7" s="5" t="s">
        <v>72</v>
      </c>
    </row>
    <row r="8" spans="1:12" x14ac:dyDescent="0.3">
      <c r="A8" s="30"/>
      <c r="B8" s="2"/>
      <c r="C8" s="3"/>
      <c r="D8" s="2"/>
      <c r="E8" s="2"/>
      <c r="F8" s="1"/>
      <c r="G8" s="5"/>
    </row>
    <row r="9" spans="1:12" s="2" customFormat="1" ht="14.4" thickBot="1" x14ac:dyDescent="0.35">
      <c r="A9" s="30" t="s">
        <v>26</v>
      </c>
      <c r="C9" s="3"/>
      <c r="F9" s="5"/>
      <c r="G9" s="6" t="str">
        <f>MB!I9</f>
        <v>Date:2081/02/29</v>
      </c>
    </row>
    <row r="10" spans="1:12" s="2" customFormat="1" ht="14.4" thickBot="1" x14ac:dyDescent="0.35">
      <c r="A10" s="110" t="s">
        <v>0</v>
      </c>
      <c r="B10" s="111" t="s">
        <v>11</v>
      </c>
      <c r="C10" s="113" t="s">
        <v>6</v>
      </c>
      <c r="D10" s="111" t="s">
        <v>7</v>
      </c>
      <c r="E10" s="111" t="s">
        <v>8</v>
      </c>
      <c r="F10" s="113" t="s">
        <v>9</v>
      </c>
      <c r="G10" s="143" t="s">
        <v>5</v>
      </c>
    </row>
    <row r="11" spans="1:12" s="2" customFormat="1" ht="31.2" x14ac:dyDescent="0.3">
      <c r="A11" s="104">
        <v>1</v>
      </c>
      <c r="B11" s="140" t="s">
        <v>27</v>
      </c>
      <c r="C11" s="106">
        <f>MB!G11</f>
        <v>1</v>
      </c>
      <c r="D11" s="107" t="s">
        <v>17</v>
      </c>
      <c r="E11" s="142">
        <f>estimate!E12</f>
        <v>1000</v>
      </c>
      <c r="F11" s="106">
        <f>C11*E11</f>
        <v>1000</v>
      </c>
      <c r="G11" s="144"/>
    </row>
    <row r="12" spans="1:12" ht="14.4" x14ac:dyDescent="0.25">
      <c r="A12" s="96"/>
      <c r="B12" s="14"/>
      <c r="C12" s="18"/>
      <c r="D12" s="23"/>
      <c r="E12" s="22"/>
      <c r="F12" s="7">
        <f t="shared" ref="F12:F22" si="0">C12*E12</f>
        <v>0</v>
      </c>
      <c r="G12" s="99"/>
    </row>
    <row r="13" spans="1:12" ht="14.4" x14ac:dyDescent="0.25">
      <c r="A13" s="96"/>
      <c r="B13" s="14"/>
      <c r="C13" s="13"/>
      <c r="D13" s="12"/>
      <c r="E13" s="22"/>
      <c r="F13" s="7">
        <f t="shared" si="0"/>
        <v>0</v>
      </c>
      <c r="G13" s="99"/>
    </row>
    <row r="14" spans="1:12" ht="140.4" x14ac:dyDescent="0.25">
      <c r="A14" s="98">
        <v>2</v>
      </c>
      <c r="B14" s="76"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4" s="21"/>
      <c r="D14" s="8"/>
      <c r="E14" s="22"/>
      <c r="F14" s="7">
        <f t="shared" si="0"/>
        <v>0</v>
      </c>
      <c r="G14" s="99"/>
      <c r="K14" s="1">
        <f>17600+17600+17600</f>
        <v>52800</v>
      </c>
      <c r="L14" s="1">
        <v>19500</v>
      </c>
    </row>
    <row r="15" spans="1:12" ht="14.4" x14ac:dyDescent="0.25">
      <c r="A15" s="98"/>
      <c r="B15" s="10"/>
      <c r="C15" s="21">
        <f>MB!G17</f>
        <v>66.062176165803109</v>
      </c>
      <c r="D15" s="8" t="s">
        <v>12</v>
      </c>
      <c r="E15" s="22">
        <f>estimate!E14</f>
        <v>62.02</v>
      </c>
      <c r="F15" s="7">
        <f t="shared" si="0"/>
        <v>4097.1761658031091</v>
      </c>
      <c r="G15" s="99"/>
    </row>
    <row r="16" spans="1:12" ht="14.4" x14ac:dyDescent="0.3">
      <c r="A16" s="100"/>
      <c r="B16" s="14"/>
      <c r="C16" s="18"/>
      <c r="D16" s="23"/>
      <c r="E16" s="22"/>
      <c r="F16" s="26">
        <f>0.13*C15*[5]Rate_Analysis!$P$251/360</f>
        <v>439.56670984455963</v>
      </c>
      <c r="G16" s="99"/>
    </row>
    <row r="17" spans="1:13" ht="46.8" x14ac:dyDescent="0.25">
      <c r="A17" s="100">
        <v>3</v>
      </c>
      <c r="B17" s="75" t="str">
        <f>Sheet1!A3</f>
        <v>Filling empty bags with local sand, sewing them closes and pacing them including haulage upto 100 m distance</v>
      </c>
      <c r="C17" s="18"/>
      <c r="D17" s="23"/>
      <c r="E17" s="22"/>
      <c r="F17" s="7">
        <f t="shared" si="0"/>
        <v>0</v>
      </c>
      <c r="G17" s="99"/>
      <c r="M17" s="11"/>
    </row>
    <row r="18" spans="1:13" s="15" customFormat="1" x14ac:dyDescent="0.25">
      <c r="A18" s="100"/>
      <c r="B18" s="14"/>
      <c r="C18" s="21">
        <f>MB!G21</f>
        <v>432</v>
      </c>
      <c r="D18" s="23" t="s">
        <v>51</v>
      </c>
      <c r="E18" s="13">
        <f>estimate!E17</f>
        <v>90</v>
      </c>
      <c r="F18" s="7">
        <f>C18*E18</f>
        <v>38880</v>
      </c>
      <c r="G18" s="101"/>
    </row>
    <row r="19" spans="1:13" ht="31.2" x14ac:dyDescent="0.25">
      <c r="A19" s="96">
        <v>4</v>
      </c>
      <c r="B19" s="76" t="s">
        <v>71</v>
      </c>
      <c r="C19" s="18"/>
      <c r="D19" s="23"/>
      <c r="E19" s="22"/>
      <c r="F19" s="7">
        <f t="shared" si="0"/>
        <v>0</v>
      </c>
      <c r="G19" s="99"/>
      <c r="K19" s="11">
        <f>F24-K14</f>
        <v>6096.241542314332</v>
      </c>
    </row>
    <row r="20" spans="1:13" ht="14.4" x14ac:dyDescent="0.25">
      <c r="A20" s="96"/>
      <c r="B20" s="14"/>
      <c r="C20" s="18">
        <f>MB!G26</f>
        <v>43.582222222222221</v>
      </c>
      <c r="D20" s="23" t="s">
        <v>77</v>
      </c>
      <c r="E20" s="22">
        <f>estimate!E19</f>
        <v>240</v>
      </c>
      <c r="F20" s="7">
        <f t="shared" si="0"/>
        <v>10459.733333333334</v>
      </c>
      <c r="G20" s="99"/>
      <c r="H20" s="1">
        <f>'valuation (2)'!E234</f>
        <v>0</v>
      </c>
    </row>
    <row r="21" spans="1:13" ht="14.4" x14ac:dyDescent="0.3">
      <c r="A21" s="96"/>
      <c r="B21" s="14"/>
      <c r="C21" s="18"/>
      <c r="D21" s="23"/>
      <c r="E21" s="22"/>
      <c r="F21" s="128">
        <f>0.13*F20</f>
        <v>1359.7653333333335</v>
      </c>
      <c r="G21" s="99"/>
    </row>
    <row r="22" spans="1:13" ht="15.6" x14ac:dyDescent="0.25">
      <c r="A22" s="96">
        <v>5</v>
      </c>
      <c r="B22" s="76" t="s">
        <v>16</v>
      </c>
      <c r="C22" s="13">
        <f>MB!G27</f>
        <v>1</v>
      </c>
      <c r="D22" s="12" t="s">
        <v>17</v>
      </c>
      <c r="E22" s="22">
        <f>estimate!E21</f>
        <v>500</v>
      </c>
      <c r="F22" s="7">
        <f t="shared" si="0"/>
        <v>500</v>
      </c>
      <c r="G22" s="99"/>
    </row>
    <row r="23" spans="1:13" ht="16.2" thickBot="1" x14ac:dyDescent="0.3">
      <c r="A23" s="122">
        <v>6</v>
      </c>
      <c r="B23" s="145" t="s">
        <v>56</v>
      </c>
      <c r="C23" s="125">
        <v>1</v>
      </c>
      <c r="D23" s="126" t="s">
        <v>57</v>
      </c>
      <c r="E23" s="146">
        <f>C18*5</f>
        <v>2160</v>
      </c>
      <c r="F23" s="147">
        <f>E23*C23</f>
        <v>2160</v>
      </c>
      <c r="G23" s="148"/>
    </row>
    <row r="24" spans="1:13" ht="15" customHeight="1" thickBot="1" x14ac:dyDescent="0.3">
      <c r="A24" s="149"/>
      <c r="B24" s="192" t="s">
        <v>76</v>
      </c>
      <c r="C24" s="162"/>
      <c r="D24" s="162"/>
      <c r="E24" s="193"/>
      <c r="F24" s="150">
        <f>SUM(F11:F23)</f>
        <v>58896.241542314332</v>
      </c>
      <c r="G24" s="151"/>
      <c r="M24" s="11"/>
    </row>
    <row r="25" spans="1:13" s="17" customFormat="1" ht="14.4" x14ac:dyDescent="0.3">
      <c r="A25" s="28"/>
      <c r="B25" s="93" t="s">
        <v>75</v>
      </c>
      <c r="C25" s="138">
        <f>F24</f>
        <v>58896.241542314332</v>
      </c>
      <c r="D25" s="139"/>
      <c r="E25" s="19">
        <v>100</v>
      </c>
    </row>
    <row r="26" spans="1:13" s="17" customFormat="1" ht="14.4" x14ac:dyDescent="0.3">
      <c r="A26" s="28"/>
      <c r="B26" s="20" t="s">
        <v>19</v>
      </c>
      <c r="C26" s="131">
        <v>50000</v>
      </c>
      <c r="D26" s="131"/>
      <c r="E26" s="9"/>
    </row>
    <row r="27" spans="1:13" s="17" customFormat="1" ht="14.4" x14ac:dyDescent="0.3">
      <c r="A27" s="28"/>
      <c r="B27" s="20" t="s">
        <v>25</v>
      </c>
      <c r="C27" s="132">
        <f>estimate!C26</f>
        <v>47500</v>
      </c>
      <c r="D27" s="133"/>
      <c r="E27" s="9">
        <f>C27/C25*100</f>
        <v>80.650307653118006</v>
      </c>
    </row>
    <row r="28" spans="1:13" s="17" customFormat="1" ht="14.4" x14ac:dyDescent="0.3">
      <c r="A28" s="28"/>
      <c r="B28" s="20" t="s">
        <v>20</v>
      </c>
      <c r="C28" s="134">
        <f>C25-C27</f>
        <v>11396.241542314332</v>
      </c>
      <c r="D28" s="135"/>
      <c r="E28" s="9">
        <f>E25-E27</f>
        <v>19.349692346881994</v>
      </c>
    </row>
    <row r="29" spans="1:13" s="17" customFormat="1" ht="14.4" x14ac:dyDescent="0.3">
      <c r="A29" s="28"/>
      <c r="B29" s="20" t="s">
        <v>21</v>
      </c>
      <c r="C29" s="136">
        <f>C26*0.03</f>
        <v>1500</v>
      </c>
      <c r="D29" s="137"/>
      <c r="E29" s="9"/>
    </row>
    <row r="30" spans="1:13" s="17" customFormat="1" ht="14.4" x14ac:dyDescent="0.3">
      <c r="A30" s="28"/>
      <c r="B30" s="20" t="s">
        <v>22</v>
      </c>
      <c r="C30" s="136">
        <f>C26*0.02</f>
        <v>1000</v>
      </c>
      <c r="D30" s="137"/>
      <c r="E30" s="9"/>
    </row>
  </sheetData>
  <mergeCells count="6">
    <mergeCell ref="B24:E24"/>
    <mergeCell ref="A1:G1"/>
    <mergeCell ref="A2:G2"/>
    <mergeCell ref="A3:G3"/>
    <mergeCell ref="A4:G4"/>
    <mergeCell ref="A5:G5"/>
  </mergeCells>
  <pageMargins left="0.7" right="0.7" top="0.75" bottom="0.75" header="0.3" footer="0.3"/>
  <pageSetup scale="92" fitToHeight="0" orientation="portrait" r:id="rId1"/>
  <headerFooter>
    <oddFooter>&amp;LPrepared By
Susmita Dhakal&amp;CChecked By
Er. Bal Krishna Manandhar
&amp;RApproved By
Er. Prakash Singh Saud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9"/>
  <sheetViews>
    <sheetView view="pageBreakPreview" topLeftCell="B1" zoomScaleSheetLayoutView="100" workbookViewId="0">
      <selection activeCell="I10" sqref="I10"/>
    </sheetView>
  </sheetViews>
  <sheetFormatPr defaultColWidth="9.21875" defaultRowHeight="13.8" x14ac:dyDescent="0.3"/>
  <cols>
    <col min="1" max="1" width="6.21875" style="29" customWidth="1"/>
    <col min="2" max="2" width="36.21875" style="1" customWidth="1"/>
    <col min="3" max="3" width="7.21875" style="33" customWidth="1"/>
    <col min="4" max="6" width="9.21875" style="16" customWidth="1"/>
    <col min="7" max="7" width="11" style="16" customWidth="1"/>
    <col min="8" max="8" width="8.77734375" style="1" customWidth="1"/>
    <col min="9" max="9" width="9.21875" style="1" customWidth="1"/>
    <col min="10" max="12" width="9.21875" style="1"/>
    <col min="13" max="13" width="10" style="1" bestFit="1" customWidth="1"/>
    <col min="14" max="16384" width="9.21875" style="1"/>
  </cols>
  <sheetData>
    <row r="1" spans="1:13" x14ac:dyDescent="0.3">
      <c r="A1" s="160" t="s">
        <v>74</v>
      </c>
      <c r="B1" s="160"/>
      <c r="C1" s="160"/>
      <c r="D1" s="160"/>
      <c r="E1" s="160"/>
      <c r="F1" s="160"/>
      <c r="G1" s="160"/>
      <c r="H1" s="160"/>
      <c r="I1" s="160"/>
    </row>
    <row r="2" spans="1:13" x14ac:dyDescent="0.3">
      <c r="A2" s="160" t="s">
        <v>14</v>
      </c>
      <c r="B2" s="160"/>
      <c r="C2" s="160"/>
      <c r="D2" s="160"/>
      <c r="E2" s="160"/>
      <c r="F2" s="160"/>
      <c r="G2" s="160"/>
      <c r="H2" s="160"/>
      <c r="I2" s="160"/>
    </row>
    <row r="3" spans="1:13" x14ac:dyDescent="0.3">
      <c r="A3" s="163" t="s">
        <v>13</v>
      </c>
      <c r="B3" s="163"/>
      <c r="C3" s="163"/>
      <c r="D3" s="163"/>
      <c r="E3" s="163"/>
      <c r="F3" s="163"/>
      <c r="G3" s="163"/>
      <c r="H3" s="163"/>
      <c r="I3" s="163"/>
    </row>
    <row r="4" spans="1:13" x14ac:dyDescent="0.3">
      <c r="A4" s="163" t="s">
        <v>10</v>
      </c>
      <c r="B4" s="163"/>
      <c r="C4" s="163"/>
      <c r="D4" s="163"/>
      <c r="E4" s="163"/>
      <c r="F4" s="163"/>
      <c r="G4" s="163"/>
      <c r="H4" s="163"/>
      <c r="I4" s="163"/>
    </row>
    <row r="5" spans="1:13" s="2" customFormat="1" x14ac:dyDescent="0.3">
      <c r="A5" s="164" t="s">
        <v>70</v>
      </c>
      <c r="B5" s="164"/>
      <c r="C5" s="164"/>
      <c r="D5" s="164"/>
      <c r="E5" s="164"/>
      <c r="F5" s="164"/>
      <c r="G5" s="164"/>
      <c r="H5" s="164"/>
      <c r="I5" s="164"/>
    </row>
    <row r="6" spans="1:13" s="4" customFormat="1" x14ac:dyDescent="0.3">
      <c r="B6" s="2"/>
      <c r="C6" s="31"/>
      <c r="D6" s="3"/>
      <c r="E6" s="3"/>
      <c r="F6" s="3"/>
      <c r="G6" s="3"/>
      <c r="H6" s="2"/>
      <c r="I6" s="2"/>
    </row>
    <row r="7" spans="1:13" x14ac:dyDescent="0.3">
      <c r="A7" s="30" t="str">
        <f>estimate!A7</f>
        <v>Project:</v>
      </c>
      <c r="B7" s="2" t="str">
        <f>estimate!B7</f>
        <v>nai khola corridor marmat</v>
      </c>
      <c r="C7" s="31"/>
      <c r="D7" s="3"/>
      <c r="E7" s="3"/>
      <c r="F7" s="3"/>
      <c r="G7" s="3"/>
      <c r="H7" s="2"/>
      <c r="I7" s="5" t="s">
        <v>72</v>
      </c>
    </row>
    <row r="8" spans="1:13" x14ac:dyDescent="0.3">
      <c r="A8" s="30"/>
      <c r="B8" s="2"/>
      <c r="C8" s="31"/>
      <c r="D8" s="3"/>
      <c r="E8" s="3"/>
      <c r="F8" s="3"/>
      <c r="G8" s="3"/>
      <c r="H8" s="2"/>
      <c r="I8" s="5"/>
    </row>
    <row r="9" spans="1:13" s="2" customFormat="1" ht="14.4" thickBot="1" x14ac:dyDescent="0.35">
      <c r="A9" s="30" t="s">
        <v>26</v>
      </c>
      <c r="C9" s="31"/>
      <c r="D9" s="3"/>
      <c r="E9" s="3"/>
      <c r="F9" s="3"/>
      <c r="G9" s="3"/>
      <c r="I9" s="6" t="s">
        <v>82</v>
      </c>
    </row>
    <row r="10" spans="1:13" s="2" customFormat="1" ht="14.4" thickBot="1" x14ac:dyDescent="0.35">
      <c r="A10" s="110" t="s">
        <v>0</v>
      </c>
      <c r="B10" s="111" t="s">
        <v>11</v>
      </c>
      <c r="C10" s="112" t="s">
        <v>1</v>
      </c>
      <c r="D10" s="113" t="s">
        <v>2</v>
      </c>
      <c r="E10" s="113" t="s">
        <v>3</v>
      </c>
      <c r="F10" s="113" t="s">
        <v>4</v>
      </c>
      <c r="G10" s="113" t="s">
        <v>6</v>
      </c>
      <c r="H10" s="111" t="s">
        <v>7</v>
      </c>
      <c r="I10" s="143" t="s">
        <v>5</v>
      </c>
    </row>
    <row r="11" spans="1:13" s="2" customFormat="1" ht="31.2" x14ac:dyDescent="0.3">
      <c r="A11" s="104">
        <v>1</v>
      </c>
      <c r="B11" s="140" t="s">
        <v>27</v>
      </c>
      <c r="C11" s="141">
        <v>1</v>
      </c>
      <c r="D11" s="106"/>
      <c r="E11" s="106"/>
      <c r="F11" s="106"/>
      <c r="G11" s="106">
        <f>PRODUCT(C11:F11)</f>
        <v>1</v>
      </c>
      <c r="H11" s="107" t="s">
        <v>17</v>
      </c>
      <c r="I11" s="144"/>
    </row>
    <row r="12" spans="1:13" x14ac:dyDescent="0.3">
      <c r="A12" s="96"/>
      <c r="B12" s="14"/>
      <c r="C12" s="32"/>
      <c r="D12" s="13"/>
      <c r="E12" s="13"/>
      <c r="F12" s="13"/>
      <c r="G12" s="18"/>
      <c r="H12" s="23"/>
      <c r="I12" s="99"/>
    </row>
    <row r="13" spans="1:13" x14ac:dyDescent="0.3">
      <c r="A13" s="96"/>
      <c r="B13" s="14"/>
      <c r="C13" s="32"/>
      <c r="D13" s="13"/>
      <c r="E13" s="13"/>
      <c r="F13" s="13"/>
      <c r="G13" s="13"/>
      <c r="H13" s="12"/>
      <c r="I13" s="99"/>
    </row>
    <row r="14" spans="1:13" ht="140.4" x14ac:dyDescent="0.3">
      <c r="A14" s="98">
        <v>2</v>
      </c>
      <c r="B14" s="76" t="str">
        <f>description_262</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4" s="9"/>
      <c r="D14" s="9"/>
      <c r="E14" s="9"/>
      <c r="F14" s="9"/>
      <c r="G14" s="21"/>
      <c r="H14" s="8"/>
      <c r="I14" s="99"/>
      <c r="M14" s="1">
        <f>17600+17600+17600</f>
        <v>52800</v>
      </c>
    </row>
    <row r="15" spans="1:13" x14ac:dyDescent="0.3">
      <c r="A15" s="98"/>
      <c r="B15" s="10" t="s">
        <v>43</v>
      </c>
      <c r="C15" s="130"/>
      <c r="D15" s="9"/>
      <c r="E15" s="9"/>
      <c r="F15" s="9"/>
      <c r="G15" s="9"/>
      <c r="H15" s="8"/>
      <c r="I15" s="99"/>
    </row>
    <row r="16" spans="1:13" x14ac:dyDescent="0.3">
      <c r="A16" s="98"/>
      <c r="B16" s="10"/>
      <c r="C16" s="130">
        <v>1</v>
      </c>
      <c r="D16" s="9">
        <v>42.5</v>
      </c>
      <c r="E16" s="9">
        <v>0.85</v>
      </c>
      <c r="F16" s="9">
        <f>6/3.281</f>
        <v>1.8287107589149649</v>
      </c>
      <c r="G16" s="9">
        <f>PRODUCT(C16:F16)</f>
        <v>66.062176165803109</v>
      </c>
      <c r="H16" s="8"/>
      <c r="I16" s="99"/>
    </row>
    <row r="17" spans="1:15" x14ac:dyDescent="0.3">
      <c r="A17" s="98"/>
      <c r="B17" s="10"/>
      <c r="C17" s="9"/>
      <c r="D17" s="9"/>
      <c r="E17" s="9"/>
      <c r="F17" s="9"/>
      <c r="G17" s="21">
        <f>SUM(G15:G16)</f>
        <v>66.062176165803109</v>
      </c>
      <c r="H17" s="8" t="s">
        <v>12</v>
      </c>
      <c r="I17" s="99"/>
    </row>
    <row r="18" spans="1:15" x14ac:dyDescent="0.3">
      <c r="A18" s="100"/>
      <c r="B18" s="14"/>
      <c r="C18" s="13"/>
      <c r="D18" s="13"/>
      <c r="E18" s="13"/>
      <c r="F18" s="13"/>
      <c r="G18" s="18"/>
      <c r="H18" s="23"/>
      <c r="I18" s="99"/>
    </row>
    <row r="19" spans="1:15" ht="46.8" x14ac:dyDescent="0.3">
      <c r="A19" s="100">
        <v>3</v>
      </c>
      <c r="B19" s="75" t="str">
        <f>Sheet1!A3</f>
        <v>Filling empty bags with local sand, sewing them closes and pacing them including haulage upto 100 m distance</v>
      </c>
      <c r="C19" s="13"/>
      <c r="D19" s="13" t="s">
        <v>81</v>
      </c>
      <c r="E19" s="13"/>
      <c r="F19" s="13" t="s">
        <v>77</v>
      </c>
      <c r="G19" s="18"/>
      <c r="H19" s="23"/>
      <c r="I19" s="99"/>
      <c r="O19" s="11"/>
    </row>
    <row r="20" spans="1:15" x14ac:dyDescent="0.3">
      <c r="A20" s="100"/>
      <c r="B20" s="14"/>
      <c r="C20" s="32">
        <v>4</v>
      </c>
      <c r="D20" s="13">
        <v>41</v>
      </c>
      <c r="E20" s="13">
        <v>0.38</v>
      </c>
      <c r="F20" s="32">
        <f>ROUNDUP(D20/E20,0)</f>
        <v>108</v>
      </c>
      <c r="G20" s="9">
        <f>F20*C20</f>
        <v>432</v>
      </c>
      <c r="H20" s="12" t="s">
        <v>51</v>
      </c>
      <c r="I20" s="99"/>
      <c r="K20" s="1">
        <f>22.4/2</f>
        <v>11.2</v>
      </c>
    </row>
    <row r="21" spans="1:15" s="15" customFormat="1" x14ac:dyDescent="0.3">
      <c r="A21" s="100"/>
      <c r="B21" s="14"/>
      <c r="C21" s="13"/>
      <c r="D21" s="13"/>
      <c r="E21" s="13"/>
      <c r="F21" s="13"/>
      <c r="G21" s="21">
        <f>SUM(G20:G20)</f>
        <v>432</v>
      </c>
      <c r="H21" s="23" t="s">
        <v>51</v>
      </c>
      <c r="I21" s="101"/>
    </row>
    <row r="22" spans="1:15" ht="31.2" x14ac:dyDescent="0.3">
      <c r="A22" s="96">
        <v>4</v>
      </c>
      <c r="B22" s="76" t="s">
        <v>71</v>
      </c>
      <c r="C22" s="32"/>
      <c r="D22" s="13"/>
      <c r="E22" s="13"/>
      <c r="F22" s="13"/>
      <c r="G22" s="18"/>
      <c r="H22" s="23"/>
      <c r="I22" s="99"/>
      <c r="M22" s="11" t="e">
        <f>#REF!-M14</f>
        <v>#REF!</v>
      </c>
    </row>
    <row r="23" spans="1:15" x14ac:dyDescent="0.3">
      <c r="A23" s="96"/>
      <c r="B23" s="14" t="s">
        <v>53</v>
      </c>
      <c r="C23" s="32">
        <v>87</v>
      </c>
      <c r="D23" s="13">
        <f>6/3.281</f>
        <v>1.8287107589149649</v>
      </c>
      <c r="E23" s="13"/>
      <c r="F23" s="13"/>
      <c r="G23" s="18">
        <f>D23*C23</f>
        <v>159.09783602560194</v>
      </c>
      <c r="H23" s="23" t="s">
        <v>54</v>
      </c>
      <c r="I23" s="99"/>
    </row>
    <row r="24" spans="1:15" x14ac:dyDescent="0.3">
      <c r="A24" s="96"/>
      <c r="B24" s="14" t="s">
        <v>55</v>
      </c>
      <c r="C24" s="32">
        <v>2</v>
      </c>
      <c r="D24" s="13">
        <v>40</v>
      </c>
      <c r="E24" s="13"/>
      <c r="F24" s="13"/>
      <c r="G24" s="18">
        <f>C24*D24</f>
        <v>80</v>
      </c>
      <c r="H24" s="23" t="s">
        <v>54</v>
      </c>
      <c r="I24" s="99"/>
      <c r="M24" s="11" t="e">
        <f>#REF!-M14</f>
        <v>#REF!</v>
      </c>
    </row>
    <row r="25" spans="1:15" x14ac:dyDescent="0.3">
      <c r="A25" s="96"/>
      <c r="B25" s="14"/>
      <c r="C25" s="32"/>
      <c r="D25" s="13"/>
      <c r="E25" s="13"/>
      <c r="F25" s="13"/>
      <c r="G25" s="18">
        <f>SUM(G23:G24)</f>
        <v>239.09783602560194</v>
      </c>
      <c r="H25" s="23" t="s">
        <v>54</v>
      </c>
      <c r="I25" s="99"/>
    </row>
    <row r="26" spans="1:15" x14ac:dyDescent="0.3">
      <c r="A26" s="96"/>
      <c r="B26" s="14"/>
      <c r="C26" s="32"/>
      <c r="D26" s="13"/>
      <c r="E26" s="13"/>
      <c r="F26" s="13"/>
      <c r="G26" s="18">
        <f>G25*3.281/18</f>
        <v>43.582222222222221</v>
      </c>
      <c r="H26" s="23" t="s">
        <v>77</v>
      </c>
      <c r="I26" s="99"/>
    </row>
    <row r="27" spans="1:15" ht="15.6" x14ac:dyDescent="0.3">
      <c r="A27" s="96">
        <v>5</v>
      </c>
      <c r="B27" s="76" t="s">
        <v>16</v>
      </c>
      <c r="C27" s="32">
        <v>1</v>
      </c>
      <c r="D27" s="13"/>
      <c r="E27" s="13"/>
      <c r="F27" s="13"/>
      <c r="G27" s="13">
        <f>PRODUCT(C27:F27)</f>
        <v>1</v>
      </c>
      <c r="H27" s="12" t="s">
        <v>17</v>
      </c>
      <c r="I27" s="99"/>
    </row>
    <row r="28" spans="1:15" x14ac:dyDescent="0.3">
      <c r="A28" s="96"/>
      <c r="B28" s="14"/>
      <c r="C28" s="32"/>
      <c r="D28" s="13"/>
      <c r="E28" s="13"/>
      <c r="F28" s="13"/>
      <c r="G28" s="13"/>
      <c r="H28" s="12"/>
      <c r="I28" s="99"/>
    </row>
    <row r="29" spans="1:15" ht="16.2" thickBot="1" x14ac:dyDescent="0.35">
      <c r="A29" s="122">
        <v>6</v>
      </c>
      <c r="B29" s="145" t="s">
        <v>56</v>
      </c>
      <c r="C29" s="124">
        <v>1</v>
      </c>
      <c r="D29" s="125"/>
      <c r="E29" s="125"/>
      <c r="F29" s="125"/>
      <c r="G29" s="125">
        <v>1</v>
      </c>
      <c r="H29" s="126" t="s">
        <v>57</v>
      </c>
      <c r="I29" s="148"/>
    </row>
  </sheetData>
  <mergeCells count="5">
    <mergeCell ref="A1:I1"/>
    <mergeCell ref="A2:I2"/>
    <mergeCell ref="A3:I3"/>
    <mergeCell ref="A4:I4"/>
    <mergeCell ref="A5:I5"/>
  </mergeCells>
  <pageMargins left="0.7" right="0.7" top="0.75" bottom="0.75" header="0.3" footer="0.3"/>
  <pageSetup scale="85" fitToHeight="0" orientation="portrait" r:id="rId1"/>
  <headerFooter>
    <oddFooter>&amp;LPrepared By
Susmita Dhakal&amp;CChecked By
Er Bal Krishna Manandhar
&amp;RApproved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10</vt:i4>
      </vt:variant>
    </vt:vector>
  </HeadingPairs>
  <TitlesOfParts>
    <vt:vector size="16" baseType="lpstr">
      <vt:lpstr>measurement sheet (2)</vt:lpstr>
      <vt:lpstr>estimate</vt:lpstr>
      <vt:lpstr>Sheet1</vt:lpstr>
      <vt:lpstr>wcr1</vt:lpstr>
      <vt:lpstr>valuation (2)</vt:lpstr>
      <vt:lpstr>MB</vt:lpstr>
      <vt:lpstr>estimate!Print_Area</vt:lpstr>
      <vt:lpstr>MB!Print_Area</vt:lpstr>
      <vt:lpstr>'measurement sheet (2)'!Print_Area</vt:lpstr>
      <vt:lpstr>'valuation (2)'!Print_Area</vt:lpstr>
      <vt:lpstr>'wcr1'!Print_Area</vt:lpstr>
      <vt:lpstr>estimate!Print_Titles</vt:lpstr>
      <vt:lpstr>MB!Print_Titles</vt:lpstr>
      <vt:lpstr>'measurement sheet (2)'!Print_Titles</vt:lpstr>
      <vt:lpstr>'valuation (2)'!Print_Titles</vt:lpstr>
      <vt:lpstr>'wcr1'!Print_Titles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2024-06-12T07:46:02Z</dcterms:modified>
</cp:coreProperties>
</file>