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ew folder\081-082\ofc\ofc\estimates\वडा कार्यालय अगाडी ढलान\"/>
    </mc:Choice>
  </mc:AlternateContent>
  <bookViews>
    <workbookView xWindow="-120" yWindow="-120" windowWidth="20730" windowHeight="11160" activeTab="3"/>
  </bookViews>
  <sheets>
    <sheet name="estimate" sheetId="19" r:id="rId1"/>
    <sheet name="WCR" sheetId="6" r:id="rId2"/>
    <sheet name="V" sheetId="21" r:id="rId3"/>
    <sheet name="M" sheetId="22" r:id="rId4"/>
  </sheets>
  <externalReferences>
    <externalReference r:id="rId5"/>
    <externalReference r:id="rId6"/>
    <externalReference r:id="rId7"/>
    <externalReference r:id="rId8"/>
    <externalReference r:id="rId9"/>
    <externalReference r:id="rId10"/>
  </externalReferences>
  <definedNames>
    <definedName name="description_103">[1]Abstract!$B$16</definedName>
    <definedName name="description_124" localSheetId="0">#REF!</definedName>
    <definedName name="description_124" localSheetId="3">#REF!</definedName>
    <definedName name="description_124" localSheetId="2">#REF!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06">[5]Abstract!$B$265</definedName>
    <definedName name="description_759">[1]Abstract!$B$278</definedName>
    <definedName name="description_781">[6]Abstract!$B$299</definedName>
    <definedName name="description_783">[1]Abstract!$B$301</definedName>
    <definedName name="_xlnm.Print_Area" localSheetId="0">estimate!$A$1:$K$44</definedName>
    <definedName name="_xlnm.Print_Area" localSheetId="3">M!$A$1:$K$44</definedName>
    <definedName name="_xlnm.Print_Area" localSheetId="2">V!$A$1:$K$44</definedName>
    <definedName name="_xlnm.Print_Titles" localSheetId="0">estimate!$1:$8</definedName>
    <definedName name="_xlnm.Print_Titles" localSheetId="3">M!$1:$8</definedName>
    <definedName name="_xlnm.Print_Titles" localSheetId="2">V!$1:$8</definedName>
    <definedName name="_xlnm.Print_Titles" localSheetId="1">WCR!$1:$12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32" i="21" l="1"/>
  <c r="G26" i="21"/>
  <c r="G19" i="21"/>
  <c r="G13" i="21"/>
  <c r="C44" i="22"/>
  <c r="C43" i="22"/>
  <c r="C41" i="22"/>
  <c r="G35" i="22"/>
  <c r="J35" i="22" s="1"/>
  <c r="G31" i="22"/>
  <c r="G30" i="22"/>
  <c r="G32" i="22" s="1"/>
  <c r="D30" i="22"/>
  <c r="E25" i="22"/>
  <c r="E18" i="22" s="1"/>
  <c r="D25" i="22"/>
  <c r="D12" i="22" s="1"/>
  <c r="G12" i="22" s="1"/>
  <c r="E24" i="22"/>
  <c r="D24" i="22"/>
  <c r="G24" i="22" s="1"/>
  <c r="B24" i="22"/>
  <c r="B31" i="22" s="1"/>
  <c r="E23" i="22"/>
  <c r="D23" i="22"/>
  <c r="G23" i="22" s="1"/>
  <c r="B23" i="22"/>
  <c r="B30" i="22" s="1"/>
  <c r="E17" i="22"/>
  <c r="E16" i="22"/>
  <c r="E10" i="22" s="1"/>
  <c r="D16" i="22"/>
  <c r="G16" i="22" s="1"/>
  <c r="E12" i="22"/>
  <c r="C12" i="22"/>
  <c r="E11" i="22"/>
  <c r="C11" i="22"/>
  <c r="C10" i="22"/>
  <c r="B10" i="22"/>
  <c r="G26" i="22" l="1"/>
  <c r="J32" i="22"/>
  <c r="J33" i="22"/>
  <c r="D10" i="22"/>
  <c r="G10" i="22" s="1"/>
  <c r="D18" i="22"/>
  <c r="G18" i="22" s="1"/>
  <c r="G25" i="22"/>
  <c r="B11" i="22"/>
  <c r="D11" i="22"/>
  <c r="G11" i="22" s="1"/>
  <c r="D17" i="22"/>
  <c r="G17" i="22" s="1"/>
  <c r="G19" i="22" s="1"/>
  <c r="J20" i="22" l="1"/>
  <c r="J19" i="22"/>
  <c r="J27" i="22"/>
  <c r="J26" i="22"/>
  <c r="G13" i="22"/>
  <c r="J13" i="22" s="1"/>
  <c r="H24" i="6"/>
  <c r="G24" i="6"/>
  <c r="H21" i="6"/>
  <c r="G21" i="6"/>
  <c r="F22" i="6"/>
  <c r="E21" i="6"/>
  <c r="D21" i="6"/>
  <c r="C21" i="6"/>
  <c r="A13" i="6"/>
  <c r="B13" i="6"/>
  <c r="B22" i="6"/>
  <c r="B21" i="6"/>
  <c r="A21" i="6"/>
  <c r="H18" i="6"/>
  <c r="G18" i="6"/>
  <c r="H15" i="6"/>
  <c r="G15" i="6"/>
  <c r="H13" i="6"/>
  <c r="G13" i="6"/>
  <c r="E13" i="6"/>
  <c r="J37" i="22" l="1"/>
  <c r="C39" i="22" s="1"/>
  <c r="C44" i="21"/>
  <c r="C43" i="21"/>
  <c r="C41" i="21" s="1"/>
  <c r="G35" i="21"/>
  <c r="J35" i="21" s="1"/>
  <c r="G31" i="21"/>
  <c r="G30" i="21"/>
  <c r="D30" i="21"/>
  <c r="G25" i="21"/>
  <c r="E25" i="21"/>
  <c r="D25" i="21"/>
  <c r="D12" i="21" s="1"/>
  <c r="E24" i="21"/>
  <c r="G24" i="21" s="1"/>
  <c r="D24" i="21"/>
  <c r="B24" i="21"/>
  <c r="B31" i="21" s="1"/>
  <c r="E23" i="21"/>
  <c r="G23" i="21" s="1"/>
  <c r="D23" i="21"/>
  <c r="B23" i="21"/>
  <c r="B30" i="21" s="1"/>
  <c r="G18" i="21"/>
  <c r="E18" i="21"/>
  <c r="D18" i="21"/>
  <c r="E17" i="21"/>
  <c r="D17" i="21"/>
  <c r="G17" i="21" s="1"/>
  <c r="D16" i="21"/>
  <c r="E12" i="21"/>
  <c r="C12" i="21"/>
  <c r="G12" i="21" s="1"/>
  <c r="E11" i="21"/>
  <c r="D11" i="21"/>
  <c r="C11" i="21"/>
  <c r="G11" i="21" s="1"/>
  <c r="C10" i="21"/>
  <c r="C42" i="22" l="1"/>
  <c r="E41" i="22"/>
  <c r="E42" i="22" s="1"/>
  <c r="J33" i="21"/>
  <c r="I22" i="6" s="1"/>
  <c r="J32" i="21"/>
  <c r="B11" i="21"/>
  <c r="E16" i="21"/>
  <c r="E10" i="21" s="1"/>
  <c r="B10" i="21"/>
  <c r="D10" i="21"/>
  <c r="G32" i="19"/>
  <c r="G10" i="19"/>
  <c r="C10" i="19"/>
  <c r="E24" i="19"/>
  <c r="E17" i="19" s="1"/>
  <c r="D24" i="19"/>
  <c r="D17" i="19" s="1"/>
  <c r="E25" i="19"/>
  <c r="E18" i="19" s="1"/>
  <c r="D25" i="19"/>
  <c r="D18" i="19" s="1"/>
  <c r="E23" i="19"/>
  <c r="E16" i="19" s="1"/>
  <c r="E10" i="19" s="1"/>
  <c r="D23" i="19"/>
  <c r="G23" i="19" s="1"/>
  <c r="D30" i="19"/>
  <c r="G30" i="19" s="1"/>
  <c r="J27" i="21" l="1"/>
  <c r="I19" i="6" s="1"/>
  <c r="J26" i="21"/>
  <c r="G16" i="21"/>
  <c r="G10" i="21"/>
  <c r="J13" i="21" s="1"/>
  <c r="D16" i="19"/>
  <c r="B24" i="19"/>
  <c r="B23" i="19"/>
  <c r="J20" i="21" l="1"/>
  <c r="I16" i="6" s="1"/>
  <c r="J19" i="21"/>
  <c r="J37" i="21" s="1"/>
  <c r="C39" i="21" s="1"/>
  <c r="G16" i="19"/>
  <c r="D10" i="19"/>
  <c r="G18" i="19"/>
  <c r="B10" i="19"/>
  <c r="B30" i="19"/>
  <c r="C11" i="19"/>
  <c r="E11" i="19"/>
  <c r="E12" i="19"/>
  <c r="B11" i="19"/>
  <c r="B31" i="19"/>
  <c r="G24" i="19"/>
  <c r="D11" i="19"/>
  <c r="G17" i="19"/>
  <c r="C12" i="19"/>
  <c r="A9" i="6"/>
  <c r="A8" i="6"/>
  <c r="C42" i="21" l="1"/>
  <c r="E41" i="21"/>
  <c r="E42" i="21" s="1"/>
  <c r="G19" i="19"/>
  <c r="G11" i="19"/>
  <c r="G31" i="19"/>
  <c r="D12" i="19"/>
  <c r="G12" i="19" s="1"/>
  <c r="G25" i="19"/>
  <c r="G26" i="19" s="1"/>
  <c r="E24" i="6"/>
  <c r="C24" i="6"/>
  <c r="B24" i="6"/>
  <c r="A24" i="6"/>
  <c r="E18" i="6"/>
  <c r="C18" i="6"/>
  <c r="B19" i="6"/>
  <c r="B18" i="6"/>
  <c r="A18" i="6"/>
  <c r="E15" i="6"/>
  <c r="C15" i="6"/>
  <c r="B16" i="6"/>
  <c r="B15" i="6"/>
  <c r="A15" i="6"/>
  <c r="C13" i="6"/>
  <c r="G13" i="19" l="1"/>
  <c r="J33" i="19"/>
  <c r="J32" i="19" l="1"/>
  <c r="I21" i="6"/>
  <c r="I18" i="6" l="1"/>
  <c r="I15" i="6" l="1"/>
  <c r="C43" i="19" l="1"/>
  <c r="G35" i="19"/>
  <c r="J35" i="19" l="1"/>
  <c r="D24" i="6"/>
  <c r="C44" i="19"/>
  <c r="C41" i="19" s="1"/>
  <c r="D18" i="6"/>
  <c r="F18" i="6" s="1"/>
  <c r="J18" i="6" s="1"/>
  <c r="F21" i="6"/>
  <c r="J21" i="6" s="1"/>
  <c r="J22" i="6" l="1"/>
  <c r="D15" i="6"/>
  <c r="F15" i="6" s="1"/>
  <c r="J15" i="6" s="1"/>
  <c r="J26" i="19" l="1"/>
  <c r="J27" i="19"/>
  <c r="F19" i="6" s="1"/>
  <c r="J19" i="6" s="1"/>
  <c r="D13" i="6" l="1"/>
  <c r="J13" i="19"/>
  <c r="I24" i="6" l="1"/>
  <c r="F24" i="6"/>
  <c r="J24" i="6" l="1"/>
  <c r="I13" i="6"/>
  <c r="I26" i="6" s="1"/>
  <c r="F13" i="6" l="1"/>
  <c r="J13" i="6" s="1"/>
  <c r="J6" i="6" l="1"/>
  <c r="J20" i="19" l="1"/>
  <c r="F16" i="6" s="1"/>
  <c r="J19" i="19"/>
  <c r="J37" i="19" l="1"/>
  <c r="C39" i="19" s="1"/>
  <c r="J16" i="6"/>
  <c r="F26" i="6"/>
  <c r="J26" i="6" l="1"/>
  <c r="C6" i="6"/>
  <c r="E41" i="19"/>
  <c r="E42" i="19" s="1"/>
  <c r="C42" i="19"/>
</calcChain>
</file>

<file path=xl/sharedStrings.xml><?xml version="1.0" encoding="utf-8"?>
<sst xmlns="http://schemas.openxmlformats.org/spreadsheetml/2006/main" count="163" uniqueCount="56">
  <si>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</si>
  <si>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</si>
  <si>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</si>
  <si>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</si>
  <si>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</si>
  <si>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</si>
  <si>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</si>
  <si>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</si>
  <si>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</si>
  <si>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</si>
  <si>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</si>
  <si>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</si>
  <si>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</si>
  <si>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</si>
  <si>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</si>
  <si>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</si>
  <si>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</si>
  <si>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</si>
  <si>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</si>
  <si>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</si>
  <si>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</si>
  <si>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</si>
  <si>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</si>
  <si>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</si>
  <si>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</si>
  <si>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</si>
  <si>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</si>
  <si>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</si>
  <si>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</si>
  <si>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 xml:space="preserve">Work Started : </t>
  </si>
  <si>
    <t>Information board (सुचना पाटि)</t>
  </si>
  <si>
    <t>no.</t>
  </si>
  <si>
    <t>Budget allocated</t>
  </si>
  <si>
    <t>Municipal payment</t>
  </si>
  <si>
    <t>User Contribution</t>
  </si>
  <si>
    <t xml:space="preserve">Contingencies </t>
  </si>
  <si>
    <t xml:space="preserve">Maintanince </t>
  </si>
  <si>
    <t xml:space="preserve">Work Finished:           </t>
  </si>
  <si>
    <t>VAT calculation</t>
  </si>
  <si>
    <t>m3</t>
  </si>
  <si>
    <t>Sub-total</t>
  </si>
  <si>
    <t>Providing and laying of Plain/Reinforced Cement Concrete in Foundation complete as per Drawing and Technical Specifications, PCC Grade M 15</t>
  </si>
  <si>
    <t>Providing and laying of hand pack Stone soling with 150 to 200 mm thick stones and packing with smaller stone on prepared surface as per Drawing and Technical Specifications.</t>
  </si>
  <si>
    <t>F.Y.: 2081/2082</t>
  </si>
  <si>
    <t>-For stone masonary</t>
  </si>
  <si>
    <t>-deduction for occupied area</t>
  </si>
  <si>
    <t xml:space="preserve">dfn;fdfg pknAw u/L %) dL=dL= df]6f] x]eL 8o"6L OG6/nls+u s+lqm6Ans %) dL=dL=df]6fOsf] qm;/ 8:6 dfyL /fvL la5ofpg]] sfd k'/f </t>
  </si>
  <si>
    <t>m2</t>
  </si>
  <si>
    <t xml:space="preserve">Project:- वडा कार्यालय अगाडी ढलान गरि ब्लक बिछ्याउने कार्य </t>
  </si>
  <si>
    <t xml:space="preserve">Date:                  </t>
  </si>
  <si>
    <t>Detail Valuated Sheet</t>
  </si>
  <si>
    <t>Total Valuated</t>
  </si>
  <si>
    <t>g/d k|sf/sf] Sn] / l;N6L df6f]df ;j} lsl;dsf] vGg] sfd</t>
  </si>
  <si>
    <t>Detail Quantity Measurement Sheet</t>
  </si>
  <si>
    <t xml:space="preserve">Date:                             </t>
  </si>
  <si>
    <t xml:space="preserve">F.Y: 2081/82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</si>
</sst>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18"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1"/>
      <color theme="1"/>
      <name val="Times New Roman"/>
      <family val="1"/>
    </font>
    <font>
      <b/>
      <sz val="12"/>
      <name val="Preeti"/>
    </font>
    <font>
      <b/>
      <sz val="12"/>
      <color theme="1"/>
      <name val="Preeti"/>
    </font>
    <font>
      <b/>
      <sz val="11"/>
      <name val="Preeti"/>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96">
    <xf numFmtId="0" fontId="0" fillId="0" borderId="0" xfId="0"/>
    <xf numFmtId="0" fontId="0" fillId="0" borderId="0" xfId="0" applyAlignment="1">
      <alignment vertical="center"/>
    </xf>
    <xf numFmtId="0" fontId="7" fillId="0" borderId="0" xfId="0" applyFont="1" applyAlignment="1">
      <alignment horizontal="center"/>
    </xf>
    <xf numFmtId="43"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2" fontId="2" fillId="0" borderId="1" xfId="0" applyNumberFormat="1"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43" fontId="2" fillId="0" borderId="1" xfId="1" applyFont="1" applyBorder="1"/>
    <xf numFmtId="0" fontId="0" fillId="0" borderId="1" xfId="0" applyBorder="1" applyAlignment="1">
      <alignment vertical="center" wrapText="1"/>
    </xf>
    <xf numFmtId="0" fontId="7" fillId="0" borderId="1" xfId="0" applyFont="1" applyBorder="1" applyAlignment="1">
      <alignment horizontal="center" vertical="top" wrapText="1"/>
    </xf>
    <xf numFmtId="43" fontId="7" fillId="0" borderId="1" xfId="1" applyFont="1" applyBorder="1" applyAlignment="1">
      <alignment horizontal="center"/>
    </xf>
    <xf numFmtId="0" fontId="7" fillId="0" borderId="1" xfId="0" applyFont="1" applyBorder="1" applyAlignment="1">
      <alignment horizontal="center" wrapText="1"/>
    </xf>
    <xf numFmtId="1" fontId="12" fillId="0" borderId="1" xfId="0" applyNumberFormat="1" applyFont="1" applyFill="1" applyBorder="1" applyAlignment="1">
      <alignment vertical="center"/>
    </xf>
    <xf numFmtId="164"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0" fillId="0" borderId="0" xfId="0" applyAlignment="1">
      <alignment horizontal="left"/>
    </xf>
    <xf numFmtId="1" fontId="14" fillId="0" borderId="1" xfId="0" applyNumberFormat="1" applyFont="1" applyBorder="1" applyAlignment="1">
      <alignment vertical="center"/>
    </xf>
    <xf numFmtId="43" fontId="2" fillId="0" borderId="1" xfId="1" applyFont="1" applyBorder="1" applyAlignment="1">
      <alignment vertical="center"/>
    </xf>
    <xf numFmtId="0" fontId="14" fillId="0" borderId="1" xfId="0" applyFont="1" applyBorder="1" applyAlignment="1">
      <alignment vertical="center"/>
    </xf>
    <xf numFmtId="1" fontId="13" fillId="0" borderId="1" xfId="0" applyNumberFormat="1" applyFont="1" applyFill="1" applyBorder="1" applyAlignment="1">
      <alignment vertical="center" wrapText="1"/>
    </xf>
    <xf numFmtId="1" fontId="14" fillId="0" borderId="1" xfId="0" applyNumberFormat="1" applyFont="1" applyBorder="1" applyAlignment="1">
      <alignment vertical="center" wrapText="1"/>
    </xf>
    <xf numFmtId="1" fontId="6" fillId="0" borderId="1" xfId="0" applyNumberFormat="1" applyFont="1" applyFill="1" applyBorder="1" applyAlignment="1">
      <alignment horizontal="left" vertical="center" wrapText="1"/>
    </xf>
    <xf numFmtId="2" fontId="3" fillId="0" borderId="1" xfId="0" applyNumberFormat="1" applyFont="1" applyBorder="1" applyAlignment="1"/>
    <xf numFmtId="2" fontId="3" fillId="0" borderId="1" xfId="0" applyNumberFormat="1" applyFont="1" applyBorder="1" applyAlignment="1">
      <alignment vertical="center"/>
    </xf>
    <xf numFmtId="0" fontId="0" fillId="0" borderId="0" xfId="0" applyBorder="1"/>
    <xf numFmtId="0" fontId="14" fillId="0" borderId="1" xfId="0" applyFont="1" applyBorder="1"/>
    <xf numFmtId="0" fontId="14" fillId="0" borderId="1" xfId="0" quotePrefix="1" applyFont="1" applyBorder="1" applyAlignment="1">
      <alignment horizontal="right" wrapText="1"/>
    </xf>
    <xf numFmtId="2" fontId="14" fillId="0" borderId="1" xfId="0" applyNumberFormat="1" applyFont="1" applyBorder="1"/>
    <xf numFmtId="2" fontId="14" fillId="0" borderId="1" xfId="0" applyNumberFormat="1" applyFont="1" applyBorder="1" applyAlignment="1">
      <alignment vertical="center"/>
    </xf>
    <xf numFmtId="0" fontId="3" fillId="0" borderId="1" xfId="0" applyFont="1" applyBorder="1"/>
    <xf numFmtId="2" fontId="3" fillId="0" borderId="1" xfId="0" applyNumberFormat="1" applyFont="1" applyBorder="1"/>
    <xf numFmtId="164" fontId="14" fillId="0" borderId="1" xfId="0" applyNumberFormat="1" applyFont="1" applyBorder="1" applyAlignment="1"/>
    <xf numFmtId="2" fontId="14" fillId="0" borderId="1" xfId="0" applyNumberFormat="1" applyFont="1" applyBorder="1" applyAlignment="1"/>
    <xf numFmtId="2" fontId="3" fillId="0" borderId="1" xfId="1" applyNumberFormat="1" applyFont="1" applyBorder="1" applyAlignment="1"/>
    <xf numFmtId="2" fontId="3" fillId="0" borderId="1" xfId="1" applyNumberFormat="1" applyFont="1" applyBorder="1" applyAlignment="1">
      <alignment vertical="center"/>
    </xf>
    <xf numFmtId="0" fontId="3" fillId="0" borderId="1" xfId="0" applyFont="1" applyBorder="1" applyAlignment="1">
      <alignment horizontal="right" wrapText="1"/>
    </xf>
    <xf numFmtId="164" fontId="14" fillId="0" borderId="1" xfId="0" applyNumberFormat="1" applyFont="1" applyBorder="1"/>
    <xf numFmtId="0" fontId="3" fillId="0" borderId="0" xfId="0" applyFont="1"/>
    <xf numFmtId="0" fontId="14" fillId="0" borderId="0" xfId="0" applyFont="1"/>
    <xf numFmtId="0" fontId="14" fillId="0" borderId="0" xfId="0" applyFont="1" applyAlignment="1">
      <alignment vertical="center"/>
    </xf>
    <xf numFmtId="0" fontId="14" fillId="0" borderId="0" xfId="0" applyFont="1" applyBorder="1" applyAlignment="1">
      <alignment vertical="center"/>
    </xf>
    <xf numFmtId="2" fontId="14" fillId="0" borderId="0" xfId="0" applyNumberFormat="1" applyFont="1" applyBorder="1" applyAlignment="1">
      <alignment vertical="center"/>
    </xf>
    <xf numFmtId="0" fontId="3" fillId="0" borderId="0" xfId="0" applyFont="1" applyBorder="1" applyAlignment="1">
      <alignment horizontal="right" vertical="center"/>
    </xf>
    <xf numFmtId="43"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4" fillId="0" borderId="0" xfId="0" applyFont="1" applyBorder="1"/>
    <xf numFmtId="0" fontId="3" fillId="0" borderId="0" xfId="0" applyFont="1" applyBorder="1"/>
    <xf numFmtId="2" fontId="14" fillId="0" borderId="0" xfId="0" applyNumberFormat="1" applyFont="1" applyBorder="1"/>
    <xf numFmtId="2" fontId="3" fillId="0" borderId="0" xfId="0" applyNumberFormat="1" applyFont="1" applyBorder="1"/>
    <xf numFmtId="0" fontId="3" fillId="0" borderId="0" xfId="0" applyFont="1" applyBorder="1" applyAlignment="1">
      <alignment horizontal="right" wrapText="1"/>
    </xf>
    <xf numFmtId="164" fontId="14" fillId="0" borderId="0" xfId="0" applyNumberFormat="1" applyFont="1" applyBorder="1"/>
    <xf numFmtId="0" fontId="3" fillId="0" borderId="1" xfId="0" applyFont="1" applyBorder="1" applyAlignment="1">
      <alignment vertical="center"/>
    </xf>
    <xf numFmtId="1" fontId="6" fillId="0" borderId="1" xfId="0" applyNumberFormat="1" applyFont="1" applyFill="1" applyBorder="1" applyAlignment="1">
      <alignment horizontal="right" vertical="center" wrapText="1"/>
    </xf>
    <xf numFmtId="0" fontId="15" fillId="3" borderId="1" xfId="0" quotePrefix="1" applyFont="1" applyFill="1" applyBorder="1" applyAlignment="1">
      <alignment wrapText="1"/>
    </xf>
    <xf numFmtId="0" fontId="14" fillId="0" borderId="3" xfId="0" applyFont="1" applyBorder="1" applyAlignment="1">
      <alignment vertical="center"/>
    </xf>
    <xf numFmtId="2" fontId="14" fillId="0" borderId="3" xfId="0" applyNumberFormat="1" applyFont="1" applyBorder="1" applyAlignment="1">
      <alignment vertical="center"/>
    </xf>
    <xf numFmtId="0" fontId="6" fillId="0" borderId="2" xfId="0" applyFont="1" applyBorder="1" applyAlignment="1">
      <alignment horizontal="right"/>
    </xf>
    <xf numFmtId="0" fontId="6" fillId="0" borderId="0" xfId="0" applyFont="1" applyAlignment="1">
      <alignment horizontal="right"/>
    </xf>
    <xf numFmtId="1" fontId="16" fillId="0" borderId="1" xfId="0" applyNumberFormat="1" applyFont="1" applyFill="1" applyBorder="1" applyAlignment="1">
      <alignment horizontal="left" vertical="center" wrapText="1"/>
    </xf>
    <xf numFmtId="1" fontId="17" fillId="0" borderId="1" xfId="0" applyNumberFormat="1" applyFont="1" applyFill="1" applyBorder="1" applyAlignment="1">
      <alignment vertical="center" wrapText="1"/>
    </xf>
    <xf numFmtId="0" fontId="6" fillId="0" borderId="0" xfId="0" applyFont="1" applyAlignment="1">
      <alignment horizontal="left"/>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2" fontId="14" fillId="0" borderId="1" xfId="0" applyNumberFormat="1" applyFont="1" applyBorder="1" applyAlignment="1">
      <alignment horizontal="center" vertical="center"/>
    </xf>
    <xf numFmtId="0" fontId="6" fillId="0" borderId="2" xfId="0" applyFont="1" applyBorder="1"/>
    <xf numFmtId="0" fontId="6" fillId="0" borderId="2" xfId="0" applyFont="1" applyBorder="1" applyAlignment="1">
      <alignment horizontal="right"/>
    </xf>
    <xf numFmtId="2" fontId="14" fillId="0" borderId="3" xfId="1" applyNumberFormat="1" applyFont="1" applyBorder="1" applyAlignment="1">
      <alignment horizontal="center" vertical="center"/>
    </xf>
    <xf numFmtId="2" fontId="14" fillId="0" borderId="1" xfId="1" applyNumberFormat="1" applyFont="1" applyBorder="1" applyAlignment="1">
      <alignment horizontal="center" vertical="center"/>
    </xf>
    <xf numFmtId="43"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0" fillId="2" borderId="1" xfId="0" applyFill="1" applyBorder="1" applyAlignment="1">
      <alignment horizontal="center"/>
    </xf>
    <xf numFmtId="0" fontId="6" fillId="0" borderId="0" xfId="0" applyFont="1" applyAlignment="1"/>
    <xf numFmtId="0" fontId="6" fillId="0" borderId="2" xfId="0" applyFont="1" applyBorder="1" applyAlignme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081-082/ofc/For-all-Road-rate-analysis-81-82-shankharapur-as-per-dor-norm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H:\081_082\ofc\ofc\Rate%20analysis\For-all-Road-rate-analysis-81-82-shankharapur-as-per-dor-norm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081-082/ofc/Rate%20analysis/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265">
          <cell r="B265" t="str">
            <v>Laying and fixing of Geo-Textile all complete as per specification., Providing  and laying of a geotextile filter between pitching and embankment slopes as per Drawing and Technical Specifications.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ow r="299">
          <cell r="B299" t="str">
            <v>Random Rubble Masonry, Providing and laying of Stone Masonry Work in Cement Mortar 1:4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Views>
    <sheetView topLeftCell="A28" zoomScaleNormal="100" workbookViewId="0">
      <selection activeCell="J10" sqref="J10"/>
    </sheetView>
  </sheetViews>
  <sheetFormatPr defaultRowHeight="15" x14ac:dyDescent="0.25"/>
  <cols>
    <col min="1" max="1" width="4.7109375" customWidth="1"/>
    <col min="2" max="2" width="31.28515625" customWidth="1"/>
    <col min="3" max="3" width="5.5703125" bestFit="1" customWidth="1"/>
    <col min="4" max="4" width="7.5703125" customWidth="1"/>
    <col min="5" max="5" width="8.5703125" customWidth="1"/>
    <col min="6" max="6" width="8" customWidth="1"/>
    <col min="7" max="7" width="8.5703125" customWidth="1"/>
    <col min="8" max="8" width="5" bestFit="1" customWidth="1"/>
    <col min="9" max="9" width="9.5703125" bestFit="1" customWidth="1"/>
    <col min="10" max="10" width="10.7109375" bestFit="1" customWidth="1"/>
  </cols>
  <sheetData>
    <row r="1" spans="1:11" s="1" customFormat="1" x14ac:dyDescent="0.25">
      <c r="A1" s="73" t="s">
        <v>0</v>
      </c>
      <c r="B1" s="73"/>
      <c r="C1" s="73"/>
      <c r="D1" s="73"/>
      <c r="E1" s="73"/>
      <c r="F1" s="73"/>
      <c r="G1" s="73"/>
      <c r="H1" s="73"/>
      <c r="I1" s="73"/>
      <c r="J1" s="73"/>
      <c r="K1" s="73"/>
    </row>
    <row r="2" spans="1:11" s="1" customFormat="1" ht="22.5" x14ac:dyDescent="0.25">
      <c r="A2" s="74" t="s">
        <v>1</v>
      </c>
      <c r="B2" s="74"/>
      <c r="C2" s="74"/>
      <c r="D2" s="74"/>
      <c r="E2" s="74"/>
      <c r="F2" s="74"/>
      <c r="G2" s="74"/>
      <c r="H2" s="74"/>
      <c r="I2" s="74"/>
      <c r="J2" s="74"/>
      <c r="K2" s="74"/>
    </row>
    <row r="3" spans="1:11" s="1" customFormat="1" x14ac:dyDescent="0.25">
      <c r="A3" s="75" t="s">
        <v>2</v>
      </c>
      <c r="B3" s="75"/>
      <c r="C3" s="75"/>
      <c r="D3" s="75"/>
      <c r="E3" s="75"/>
      <c r="F3" s="75"/>
      <c r="G3" s="75"/>
      <c r="H3" s="75"/>
      <c r="I3" s="75"/>
      <c r="J3" s="75"/>
      <c r="K3" s="75"/>
    </row>
    <row r="4" spans="1:11" s="1" customFormat="1" x14ac:dyDescent="0.25">
      <c r="A4" s="75" t="s">
        <v>3</v>
      </c>
      <c r="B4" s="75"/>
      <c r="C4" s="75"/>
      <c r="D4" s="75"/>
      <c r="E4" s="75"/>
      <c r="F4" s="75"/>
      <c r="G4" s="75"/>
      <c r="H4" s="75"/>
      <c r="I4" s="75"/>
      <c r="J4" s="75"/>
      <c r="K4" s="75"/>
    </row>
    <row r="5" spans="1:11" ht="18.75" x14ac:dyDescent="0.3">
      <c r="A5" s="76" t="s">
        <v>4</v>
      </c>
      <c r="B5" s="76"/>
      <c r="C5" s="76"/>
      <c r="D5" s="76"/>
      <c r="E5" s="76"/>
      <c r="F5" s="76"/>
      <c r="G5" s="76"/>
      <c r="H5" s="76"/>
      <c r="I5" s="76"/>
      <c r="J5" s="76"/>
      <c r="K5" s="76"/>
    </row>
    <row r="6" spans="1:11" ht="15.75" x14ac:dyDescent="0.25">
      <c r="A6" s="71" t="s">
        <v>48</v>
      </c>
      <c r="B6" s="71"/>
      <c r="C6" s="71"/>
      <c r="D6" s="71"/>
      <c r="E6" s="71"/>
      <c r="F6" s="71"/>
      <c r="G6" s="2"/>
      <c r="H6" s="72" t="s">
        <v>43</v>
      </c>
      <c r="I6" s="72"/>
      <c r="J6" s="72"/>
      <c r="K6" s="72"/>
    </row>
    <row r="7" spans="1:11" ht="15.75" x14ac:dyDescent="0.25">
      <c r="A7" s="78" t="s">
        <v>28</v>
      </c>
      <c r="B7" s="78"/>
      <c r="C7" s="78"/>
      <c r="D7" s="78"/>
      <c r="E7" s="78"/>
      <c r="F7" s="78"/>
      <c r="G7" s="3"/>
      <c r="H7" s="79" t="s">
        <v>49</v>
      </c>
      <c r="I7" s="79"/>
      <c r="J7" s="79"/>
      <c r="K7" s="79"/>
    </row>
    <row r="8" spans="1:11" ht="15" customHeight="1" x14ac:dyDescent="0.25">
      <c r="A8" s="4" t="s">
        <v>5</v>
      </c>
      <c r="B8" s="15" t="s">
        <v>6</v>
      </c>
      <c r="C8" s="4" t="s">
        <v>7</v>
      </c>
      <c r="D8" s="16" t="s">
        <v>8</v>
      </c>
      <c r="E8" s="16" t="s">
        <v>9</v>
      </c>
      <c r="F8" s="16" t="s">
        <v>10</v>
      </c>
      <c r="G8" s="16" t="s">
        <v>11</v>
      </c>
      <c r="H8" s="4" t="s">
        <v>12</v>
      </c>
      <c r="I8" s="16" t="s">
        <v>13</v>
      </c>
      <c r="J8" s="16" t="s">
        <v>14</v>
      </c>
      <c r="K8" s="17" t="s">
        <v>15</v>
      </c>
    </row>
    <row r="9" spans="1:11" ht="28.5" x14ac:dyDescent="0.25">
      <c r="A9" s="62">
        <v>1</v>
      </c>
      <c r="B9" s="70" t="s">
        <v>52</v>
      </c>
      <c r="C9" s="35"/>
      <c r="D9" s="28"/>
      <c r="E9" s="28"/>
      <c r="F9" s="35"/>
      <c r="G9" s="35"/>
      <c r="H9" s="35"/>
      <c r="I9" s="35"/>
      <c r="J9" s="35"/>
      <c r="K9" s="35"/>
    </row>
    <row r="10" spans="1:11" ht="15" customHeight="1" x14ac:dyDescent="0.25">
      <c r="A10" s="18"/>
      <c r="B10" s="36" t="str">
        <f>B23</f>
        <v>-For stone masonary</v>
      </c>
      <c r="C10" s="37">
        <f>1</f>
        <v>1</v>
      </c>
      <c r="D10" s="37">
        <f>D16</f>
        <v>3.65</v>
      </c>
      <c r="E10" s="37">
        <f>E16</f>
        <v>3.2</v>
      </c>
      <c r="F10" s="37">
        <v>0.15</v>
      </c>
      <c r="G10" s="38">
        <f t="shared" ref="G10:G11" si="0">PRODUCT(C10:F10)</f>
        <v>1.752</v>
      </c>
      <c r="H10" s="39"/>
      <c r="I10" s="39"/>
      <c r="J10" s="39"/>
      <c r="K10" s="21"/>
    </row>
    <row r="11" spans="1:11" ht="15" customHeight="1" x14ac:dyDescent="0.25">
      <c r="A11" s="18"/>
      <c r="B11" s="36" t="str">
        <f>B24</f>
        <v>-deduction for occupied area</v>
      </c>
      <c r="C11" s="46">
        <f>C24</f>
        <v>-1</v>
      </c>
      <c r="D11" s="37">
        <f>D24</f>
        <v>1.32</v>
      </c>
      <c r="E11" s="37">
        <f>E24</f>
        <v>0.5</v>
      </c>
      <c r="F11" s="37">
        <v>0.15</v>
      </c>
      <c r="G11" s="38">
        <f t="shared" si="0"/>
        <v>-9.9000000000000005E-2</v>
      </c>
      <c r="H11" s="39"/>
      <c r="I11" s="39"/>
      <c r="J11" s="39"/>
      <c r="K11" s="21"/>
    </row>
    <row r="12" spans="1:11" ht="15" customHeight="1" x14ac:dyDescent="0.25">
      <c r="A12" s="18"/>
      <c r="B12" s="36"/>
      <c r="C12" s="46">
        <f t="shared" ref="C12:E12" si="1">C25</f>
        <v>-1</v>
      </c>
      <c r="D12" s="37">
        <f t="shared" si="1"/>
        <v>0.6095702529716549</v>
      </c>
      <c r="E12" s="37">
        <f t="shared" si="1"/>
        <v>0.6095702529716549</v>
      </c>
      <c r="F12" s="37">
        <v>0.15</v>
      </c>
      <c r="G12" s="38">
        <f t="shared" ref="G12" si="2">PRODUCT(C12:F12)</f>
        <v>-5.5736383996189097E-2</v>
      </c>
      <c r="H12" s="39"/>
      <c r="I12" s="39"/>
      <c r="J12" s="39"/>
      <c r="K12" s="21"/>
    </row>
    <row r="13" spans="1:11" ht="15" customHeight="1" x14ac:dyDescent="0.25">
      <c r="A13" s="18"/>
      <c r="B13" s="36" t="s">
        <v>40</v>
      </c>
      <c r="C13" s="19"/>
      <c r="D13" s="20"/>
      <c r="E13" s="21"/>
      <c r="F13" s="21"/>
      <c r="G13" s="23">
        <f>SUM(G10:G12)</f>
        <v>1.5972636160038109</v>
      </c>
      <c r="H13" s="22" t="s">
        <v>39</v>
      </c>
      <c r="I13" s="23">
        <v>663.31</v>
      </c>
      <c r="J13" s="40">
        <f>G13*I13</f>
        <v>1059.4809291314878</v>
      </c>
      <c r="K13" s="21"/>
    </row>
    <row r="14" spans="1:11" ht="15" customHeight="1" x14ac:dyDescent="0.25">
      <c r="A14" s="18"/>
      <c r="B14" s="36"/>
      <c r="C14" s="19"/>
      <c r="D14" s="20"/>
      <c r="E14" s="21"/>
      <c r="F14" s="21"/>
      <c r="G14" s="23"/>
      <c r="H14" s="22"/>
      <c r="I14" s="23"/>
      <c r="J14" s="40"/>
      <c r="K14" s="21"/>
    </row>
    <row r="15" spans="1:11" ht="90" x14ac:dyDescent="0.25">
      <c r="A15" s="18">
        <v>2</v>
      </c>
      <c r="B15" s="29" t="s">
        <v>42</v>
      </c>
      <c r="C15" s="19"/>
      <c r="D15" s="28"/>
      <c r="E15" s="28"/>
      <c r="F15" s="21"/>
      <c r="G15" s="23"/>
      <c r="H15" s="22"/>
      <c r="I15" s="23"/>
      <c r="J15" s="40"/>
      <c r="K15" s="21"/>
    </row>
    <row r="16" spans="1:11" ht="15" customHeight="1" x14ac:dyDescent="0.25">
      <c r="A16" s="18"/>
      <c r="B16" s="36" t="s">
        <v>44</v>
      </c>
      <c r="C16" s="46">
        <v>1</v>
      </c>
      <c r="D16" s="37">
        <f t="shared" ref="D16:E18" si="3">D23</f>
        <v>3.65</v>
      </c>
      <c r="E16" s="37">
        <f t="shared" si="3"/>
        <v>3.2</v>
      </c>
      <c r="F16" s="37">
        <v>0.15</v>
      </c>
      <c r="G16" s="38">
        <f>PRODUCT(C16:F16)</f>
        <v>1.752</v>
      </c>
      <c r="H16" s="39"/>
      <c r="I16" s="39"/>
      <c r="J16" s="39"/>
      <c r="K16" s="21"/>
    </row>
    <row r="17" spans="1:11" ht="15" customHeight="1" x14ac:dyDescent="0.25">
      <c r="A17" s="18"/>
      <c r="B17" s="36" t="s">
        <v>45</v>
      </c>
      <c r="C17" s="46">
        <v>-1</v>
      </c>
      <c r="D17" s="37">
        <f t="shared" si="3"/>
        <v>1.32</v>
      </c>
      <c r="E17" s="37">
        <f t="shared" si="3"/>
        <v>0.5</v>
      </c>
      <c r="F17" s="37">
        <v>0.15</v>
      </c>
      <c r="G17" s="38">
        <f>PRODUCT(C17:F17)</f>
        <v>-9.9000000000000005E-2</v>
      </c>
      <c r="H17" s="39"/>
      <c r="I17" s="39"/>
      <c r="J17" s="39"/>
      <c r="K17" s="21"/>
    </row>
    <row r="18" spans="1:11" ht="15" customHeight="1" x14ac:dyDescent="0.25">
      <c r="A18" s="18"/>
      <c r="B18" s="36"/>
      <c r="C18" s="46">
        <v>-1</v>
      </c>
      <c r="D18" s="37">
        <f t="shared" si="3"/>
        <v>0.6095702529716549</v>
      </c>
      <c r="E18" s="37">
        <f t="shared" si="3"/>
        <v>0.6095702529716549</v>
      </c>
      <c r="F18" s="37">
        <v>0.15</v>
      </c>
      <c r="G18" s="38">
        <f t="shared" ref="G18" si="4">PRODUCT(C18:F18)</f>
        <v>-5.5736383996189097E-2</v>
      </c>
      <c r="H18" s="39"/>
      <c r="I18" s="39"/>
      <c r="J18" s="39"/>
      <c r="K18" s="21"/>
    </row>
    <row r="19" spans="1:11" ht="15" customHeight="1" x14ac:dyDescent="0.25">
      <c r="A19" s="39"/>
      <c r="B19" s="36" t="s">
        <v>40</v>
      </c>
      <c r="C19" s="41"/>
      <c r="D19" s="42"/>
      <c r="E19" s="42"/>
      <c r="F19" s="42"/>
      <c r="G19" s="32">
        <f>SUM(G16:G18)</f>
        <v>1.5972636160038109</v>
      </c>
      <c r="H19" s="32" t="s">
        <v>39</v>
      </c>
      <c r="I19" s="32">
        <v>4434.5200000000004</v>
      </c>
      <c r="J19" s="43">
        <f>G19*I19</f>
        <v>7083.0974504412206</v>
      </c>
      <c r="K19" s="35"/>
    </row>
    <row r="20" spans="1:11" x14ac:dyDescent="0.25">
      <c r="A20" s="39"/>
      <c r="B20" s="36" t="s">
        <v>38</v>
      </c>
      <c r="C20" s="41"/>
      <c r="D20" s="42"/>
      <c r="E20" s="42"/>
      <c r="F20" s="42"/>
      <c r="G20" s="42"/>
      <c r="H20" s="42"/>
      <c r="I20" s="42"/>
      <c r="J20" s="44">
        <f>0.13*G19*(14817.6/5)</f>
        <v>615.35794726894983</v>
      </c>
      <c r="K20" s="35"/>
    </row>
    <row r="21" spans="1:11" x14ac:dyDescent="0.25">
      <c r="A21" s="39"/>
      <c r="B21" s="36"/>
      <c r="C21" s="41"/>
      <c r="D21" s="42"/>
      <c r="E21" s="42"/>
      <c r="F21" s="42"/>
      <c r="G21" s="42"/>
      <c r="H21" s="42"/>
      <c r="I21" s="42"/>
      <c r="J21" s="44"/>
      <c r="K21" s="35"/>
    </row>
    <row r="22" spans="1:11" ht="75" x14ac:dyDescent="0.25">
      <c r="A22" s="18">
        <v>3</v>
      </c>
      <c r="B22" s="29" t="s">
        <v>41</v>
      </c>
      <c r="C22" s="19"/>
      <c r="D22" s="28"/>
      <c r="E22" s="28"/>
      <c r="F22" s="21"/>
      <c r="G22" s="23"/>
      <c r="H22" s="22"/>
      <c r="I22" s="23"/>
      <c r="J22" s="40"/>
      <c r="K22" s="5"/>
    </row>
    <row r="23" spans="1:11" ht="15" customHeight="1" x14ac:dyDescent="0.25">
      <c r="A23" s="18"/>
      <c r="B23" s="36" t="str">
        <f>B16</f>
        <v>-For stone masonary</v>
      </c>
      <c r="C23" s="46">
        <v>1</v>
      </c>
      <c r="D23" s="37">
        <f>D30</f>
        <v>3.65</v>
      </c>
      <c r="E23" s="37">
        <f>E30</f>
        <v>3.2</v>
      </c>
      <c r="F23" s="37">
        <v>7.4999999999999997E-2</v>
      </c>
      <c r="G23" s="38">
        <f t="shared" ref="G23:G24" si="5">PRODUCT(C23:F23)</f>
        <v>0.876</v>
      </c>
      <c r="H23" s="39"/>
      <c r="I23" s="39"/>
      <c r="J23" s="39"/>
      <c r="K23" s="21"/>
    </row>
    <row r="24" spans="1:11" ht="15" customHeight="1" x14ac:dyDescent="0.25">
      <c r="A24" s="18"/>
      <c r="B24" s="36" t="str">
        <f>B17</f>
        <v>-deduction for occupied area</v>
      </c>
      <c r="C24" s="46">
        <v>-1</v>
      </c>
      <c r="D24" s="37">
        <f>D31</f>
        <v>1.32</v>
      </c>
      <c r="E24" s="37">
        <f>E31</f>
        <v>0.5</v>
      </c>
      <c r="F24" s="37">
        <v>7.4999999999999997E-2</v>
      </c>
      <c r="G24" s="38">
        <f t="shared" si="5"/>
        <v>-4.9500000000000002E-2</v>
      </c>
      <c r="H24" s="39"/>
      <c r="I24" s="39"/>
      <c r="J24" s="39"/>
      <c r="K24" s="21"/>
    </row>
    <row r="25" spans="1:11" ht="15" customHeight="1" x14ac:dyDescent="0.25">
      <c r="A25" s="18"/>
      <c r="B25" s="36"/>
      <c r="C25" s="46">
        <v>-1</v>
      </c>
      <c r="D25" s="37">
        <f>2/3.281</f>
        <v>0.6095702529716549</v>
      </c>
      <c r="E25" s="37">
        <f>2/3.281</f>
        <v>0.6095702529716549</v>
      </c>
      <c r="F25" s="37">
        <v>7.4999999999999997E-2</v>
      </c>
      <c r="G25" s="38">
        <f t="shared" ref="G25" si="6">PRODUCT(C25:F25)</f>
        <v>-2.7868191998094548E-2</v>
      </c>
      <c r="H25" s="39"/>
      <c r="I25" s="39"/>
      <c r="J25" s="39"/>
      <c r="K25" s="21"/>
    </row>
    <row r="26" spans="1:11" ht="15" customHeight="1" x14ac:dyDescent="0.25">
      <c r="A26" s="39"/>
      <c r="B26" s="36" t="s">
        <v>40</v>
      </c>
      <c r="C26" s="41"/>
      <c r="D26" s="42"/>
      <c r="E26" s="42"/>
      <c r="F26" s="42"/>
      <c r="G26" s="32">
        <f>SUM(G23:G25)</f>
        <v>0.79863180800190547</v>
      </c>
      <c r="H26" s="32" t="s">
        <v>39</v>
      </c>
      <c r="I26" s="32">
        <v>10634.5</v>
      </c>
      <c r="J26" s="43">
        <f>G26*I26</f>
        <v>8493.0499621962645</v>
      </c>
      <c r="K26" s="35"/>
    </row>
    <row r="27" spans="1:11" ht="15" customHeight="1" x14ac:dyDescent="0.25">
      <c r="A27" s="39"/>
      <c r="B27" s="36" t="s">
        <v>38</v>
      </c>
      <c r="C27" s="41"/>
      <c r="D27" s="42"/>
      <c r="E27" s="42"/>
      <c r="F27" s="42"/>
      <c r="G27" s="42"/>
      <c r="H27" s="42"/>
      <c r="I27" s="42"/>
      <c r="J27" s="44">
        <f>0.13*G26*((114907.3+6135.3)/15)</f>
        <v>837.79341085484589</v>
      </c>
      <c r="K27" s="35"/>
    </row>
    <row r="28" spans="1:11" ht="15" customHeight="1" x14ac:dyDescent="0.25">
      <c r="A28" s="39"/>
      <c r="B28" s="36"/>
      <c r="C28" s="41"/>
      <c r="D28" s="42"/>
      <c r="E28" s="42"/>
      <c r="F28" s="42"/>
      <c r="G28" s="42"/>
      <c r="H28" s="42"/>
      <c r="I28" s="42"/>
      <c r="J28" s="44"/>
      <c r="K28" s="35"/>
    </row>
    <row r="29" spans="1:11" ht="60.6" customHeight="1" x14ac:dyDescent="0.25">
      <c r="A29" s="18">
        <v>4</v>
      </c>
      <c r="B29" s="64" t="s">
        <v>46</v>
      </c>
      <c r="C29" s="41"/>
      <c r="D29" s="28"/>
      <c r="E29" s="28"/>
      <c r="F29" s="42"/>
      <c r="G29" s="38"/>
      <c r="H29" s="42"/>
      <c r="I29" s="42"/>
      <c r="J29" s="44"/>
      <c r="K29" s="35"/>
    </row>
    <row r="30" spans="1:11" ht="15" customHeight="1" x14ac:dyDescent="0.25">
      <c r="A30" s="39"/>
      <c r="B30" s="36" t="str">
        <f>B23</f>
        <v>-For stone masonary</v>
      </c>
      <c r="C30" s="41">
        <v>1</v>
      </c>
      <c r="D30" s="42">
        <f>(2.7+4.6)/2</f>
        <v>3.65</v>
      </c>
      <c r="E30" s="42">
        <v>3.2</v>
      </c>
      <c r="F30" s="42"/>
      <c r="G30" s="38">
        <f t="shared" ref="G30:G31" si="7">PRODUCT(C30:F30)</f>
        <v>11.68</v>
      </c>
      <c r="H30" s="42"/>
      <c r="I30" s="42"/>
      <c r="J30" s="44"/>
      <c r="K30" s="35"/>
    </row>
    <row r="31" spans="1:11" ht="15" customHeight="1" x14ac:dyDescent="0.25">
      <c r="A31" s="39"/>
      <c r="B31" s="36" t="str">
        <f>B24</f>
        <v>-deduction for occupied area</v>
      </c>
      <c r="C31" s="41">
        <v>-1</v>
      </c>
      <c r="D31" s="42">
        <v>1.32</v>
      </c>
      <c r="E31" s="42">
        <v>0.5</v>
      </c>
      <c r="F31" s="42"/>
      <c r="G31" s="38">
        <f t="shared" si="7"/>
        <v>-0.66</v>
      </c>
      <c r="H31" s="42"/>
      <c r="I31" s="42"/>
      <c r="J31" s="44"/>
      <c r="K31" s="35"/>
    </row>
    <row r="32" spans="1:11" ht="15" customHeight="1" x14ac:dyDescent="0.25">
      <c r="A32" s="39"/>
      <c r="B32" s="36" t="s">
        <v>40</v>
      </c>
      <c r="C32" s="41"/>
      <c r="D32" s="42"/>
      <c r="E32" s="42"/>
      <c r="F32" s="42"/>
      <c r="G32" s="32">
        <f>SUM(G30:G31)</f>
        <v>11.02</v>
      </c>
      <c r="H32" s="32" t="s">
        <v>47</v>
      </c>
      <c r="I32" s="32">
        <v>1737.28</v>
      </c>
      <c r="J32" s="43">
        <f>G32*I32</f>
        <v>19144.8256</v>
      </c>
      <c r="K32" s="35"/>
    </row>
    <row r="33" spans="1:11" ht="15" customHeight="1" x14ac:dyDescent="0.25">
      <c r="A33" s="39"/>
      <c r="B33" s="36" t="s">
        <v>38</v>
      </c>
      <c r="C33" s="41"/>
      <c r="D33" s="42"/>
      <c r="E33" s="42"/>
      <c r="F33" s="42"/>
      <c r="G33" s="42"/>
      <c r="H33" s="42"/>
      <c r="I33" s="42"/>
      <c r="J33" s="44">
        <f>0.13*G32*(6947.8/10)</f>
        <v>995.34182800000008</v>
      </c>
      <c r="K33" s="35"/>
    </row>
    <row r="34" spans="1:11" ht="15" customHeight="1" x14ac:dyDescent="0.25">
      <c r="A34" s="39"/>
      <c r="B34" s="36"/>
      <c r="C34" s="41"/>
      <c r="D34" s="42"/>
      <c r="E34" s="42"/>
      <c r="F34" s="42"/>
      <c r="G34" s="42"/>
      <c r="H34" s="42"/>
      <c r="I34" s="42"/>
      <c r="J34" s="44"/>
      <c r="K34" s="35"/>
    </row>
    <row r="35" spans="1:11" ht="15" customHeight="1" x14ac:dyDescent="0.25">
      <c r="A35" s="18">
        <v>5</v>
      </c>
      <c r="B35" s="29" t="s">
        <v>30</v>
      </c>
      <c r="C35" s="19">
        <v>1</v>
      </c>
      <c r="D35" s="20"/>
      <c r="E35" s="21"/>
      <c r="F35" s="21"/>
      <c r="G35" s="33">
        <f t="shared" ref="G35" si="8">PRODUCT(C35:F35)</f>
        <v>1</v>
      </c>
      <c r="H35" s="22" t="s">
        <v>31</v>
      </c>
      <c r="I35" s="23">
        <v>500</v>
      </c>
      <c r="J35" s="33">
        <f>G35*I35</f>
        <v>500</v>
      </c>
      <c r="K35" s="21"/>
    </row>
    <row r="36" spans="1:11" ht="15" customHeight="1" x14ac:dyDescent="0.25">
      <c r="A36" s="18"/>
      <c r="B36" s="24"/>
      <c r="C36" s="19"/>
      <c r="D36" s="20"/>
      <c r="E36" s="21"/>
      <c r="F36" s="21"/>
      <c r="G36" s="23"/>
      <c r="H36" s="22"/>
      <c r="I36" s="23"/>
      <c r="J36" s="40"/>
      <c r="K36" s="21"/>
    </row>
    <row r="37" spans="1:11" x14ac:dyDescent="0.25">
      <c r="A37" s="39"/>
      <c r="B37" s="45" t="s">
        <v>17</v>
      </c>
      <c r="C37" s="46"/>
      <c r="D37" s="37"/>
      <c r="E37" s="37"/>
      <c r="F37" s="37"/>
      <c r="G37" s="40"/>
      <c r="H37" s="40"/>
      <c r="I37" s="40"/>
      <c r="J37" s="40">
        <f>SUM(J10:J35)</f>
        <v>38728.947127892767</v>
      </c>
      <c r="K37" s="35"/>
    </row>
    <row r="38" spans="1:11" x14ac:dyDescent="0.25">
      <c r="A38" s="57"/>
      <c r="B38" s="60"/>
      <c r="C38" s="61"/>
      <c r="D38" s="58"/>
      <c r="E38" s="58"/>
      <c r="F38" s="58"/>
      <c r="G38" s="59"/>
      <c r="H38" s="59"/>
      <c r="I38" s="59"/>
      <c r="J38" s="59"/>
      <c r="K38" s="56"/>
    </row>
    <row r="39" spans="1:11" s="1" customFormat="1" x14ac:dyDescent="0.25">
      <c r="A39" s="49"/>
      <c r="B39" s="28" t="s">
        <v>27</v>
      </c>
      <c r="C39" s="77">
        <f>J37</f>
        <v>38728.947127892767</v>
      </c>
      <c r="D39" s="77"/>
      <c r="E39" s="51"/>
      <c r="F39" s="50"/>
      <c r="G39" s="51"/>
      <c r="H39" s="50"/>
      <c r="I39" s="52"/>
      <c r="J39" s="53"/>
      <c r="K39" s="54"/>
    </row>
    <row r="40" spans="1:11" hidden="1" x14ac:dyDescent="0.25">
      <c r="A40" s="55"/>
      <c r="B40" s="65" t="s">
        <v>32</v>
      </c>
      <c r="C40" s="80">
        <v>28000</v>
      </c>
      <c r="D40" s="80"/>
      <c r="E40" s="66"/>
      <c r="F40" s="48"/>
      <c r="G40" s="47"/>
      <c r="H40" s="47"/>
      <c r="I40" s="47"/>
      <c r="J40" s="47"/>
      <c r="K40" s="48"/>
    </row>
    <row r="41" spans="1:11" hidden="1" x14ac:dyDescent="0.25">
      <c r="A41" s="55"/>
      <c r="B41" s="28" t="s">
        <v>33</v>
      </c>
      <c r="C41" s="81">
        <f>C40-C43-C44</f>
        <v>26600</v>
      </c>
      <c r="D41" s="81"/>
      <c r="E41" s="38">
        <f>C41/C39*100</f>
        <v>68.682476474663972</v>
      </c>
      <c r="F41" s="48"/>
      <c r="G41" s="47"/>
      <c r="H41" s="47"/>
      <c r="I41" s="47"/>
      <c r="J41" s="47"/>
      <c r="K41" s="48"/>
    </row>
    <row r="42" spans="1:11" hidden="1" x14ac:dyDescent="0.25">
      <c r="A42" s="55"/>
      <c r="B42" s="28" t="s">
        <v>34</v>
      </c>
      <c r="C42" s="77">
        <f>C39-C41</f>
        <v>12128.947127892767</v>
      </c>
      <c r="D42" s="77"/>
      <c r="E42" s="38">
        <f>100-E41</f>
        <v>31.317523525336028</v>
      </c>
      <c r="F42" s="48"/>
      <c r="G42" s="47"/>
      <c r="H42" s="47"/>
      <c r="I42" s="47"/>
      <c r="J42" s="47"/>
      <c r="K42" s="48"/>
    </row>
    <row r="43" spans="1:11" hidden="1" x14ac:dyDescent="0.25">
      <c r="A43" s="55"/>
      <c r="B43" s="28" t="s">
        <v>35</v>
      </c>
      <c r="C43" s="77">
        <f>C40*0.03</f>
        <v>840</v>
      </c>
      <c r="D43" s="77"/>
      <c r="E43" s="38">
        <v>3</v>
      </c>
      <c r="F43" s="48"/>
      <c r="G43" s="47"/>
      <c r="H43" s="47"/>
      <c r="I43" s="47"/>
      <c r="J43" s="47"/>
      <c r="K43" s="48"/>
    </row>
    <row r="44" spans="1:11" hidden="1" x14ac:dyDescent="0.25">
      <c r="A44" s="55"/>
      <c r="B44" s="28" t="s">
        <v>36</v>
      </c>
      <c r="C44" s="77">
        <f>C40*0.02</f>
        <v>560</v>
      </c>
      <c r="D44" s="77"/>
      <c r="E44" s="38">
        <v>2</v>
      </c>
      <c r="F44" s="48"/>
      <c r="G44" s="47"/>
      <c r="H44" s="47"/>
      <c r="I44" s="47"/>
      <c r="J44" s="47"/>
      <c r="K44" s="48"/>
    </row>
    <row r="45" spans="1:11" s="34" customFormat="1" x14ac:dyDescent="0.25">
      <c r="A45" s="56"/>
      <c r="B45" s="56"/>
      <c r="C45" s="56"/>
      <c r="D45" s="56"/>
      <c r="E45" s="56"/>
      <c r="F45" s="56"/>
      <c r="G45" s="56"/>
      <c r="H45" s="56"/>
      <c r="I45" s="56"/>
      <c r="J45" s="56"/>
      <c r="K45" s="56"/>
    </row>
    <row r="46" spans="1:11" s="34" customFormat="1" x14ac:dyDescent="0.25"/>
    <row r="47" spans="1:11" s="34" customFormat="1" x14ac:dyDescent="0.25"/>
    <row r="48" spans="1:11" s="34" customFormat="1" x14ac:dyDescent="0.25"/>
    <row r="49" s="34" customFormat="1" x14ac:dyDescent="0.25"/>
    <row r="50" s="34" customFormat="1" x14ac:dyDescent="0.25"/>
    <row r="51" s="34" customFormat="1" x14ac:dyDescent="0.25"/>
    <row r="52" s="34" customFormat="1" x14ac:dyDescent="0.25"/>
    <row r="53" s="34" customFormat="1" x14ac:dyDescent="0.25"/>
    <row r="54" s="34" customFormat="1" x14ac:dyDescent="0.25"/>
    <row r="55" s="34" customFormat="1" x14ac:dyDescent="0.25"/>
    <row r="56" s="34" customFormat="1" x14ac:dyDescent="0.25"/>
    <row r="57" s="34" customFormat="1" x14ac:dyDescent="0.25"/>
    <row r="58" s="34" customFormat="1" x14ac:dyDescent="0.25"/>
    <row r="59" s="34" customFormat="1" x14ac:dyDescent="0.25"/>
    <row r="60" s="34" customFormat="1" x14ac:dyDescent="0.25"/>
    <row r="61" s="34" customFormat="1" x14ac:dyDescent="0.25"/>
    <row r="62" s="34" customFormat="1" x14ac:dyDescent="0.25"/>
    <row r="63" s="34" customFormat="1" x14ac:dyDescent="0.25"/>
    <row r="64" s="34" customFormat="1" x14ac:dyDescent="0.25"/>
    <row r="65" s="34" customFormat="1" x14ac:dyDescent="0.25"/>
    <row r="66" s="34" customFormat="1" x14ac:dyDescent="0.25"/>
    <row r="67" s="34" customFormat="1" x14ac:dyDescent="0.25"/>
    <row r="68" s="34" customFormat="1" x14ac:dyDescent="0.25"/>
    <row r="69" s="34" customFormat="1" x14ac:dyDescent="0.25"/>
    <row r="70" s="34" customFormat="1" x14ac:dyDescent="0.25"/>
    <row r="71" s="34" customFormat="1" x14ac:dyDescent="0.25"/>
    <row r="72" s="34" customFormat="1" x14ac:dyDescent="0.25"/>
    <row r="73" s="34" customFormat="1" x14ac:dyDescent="0.25"/>
    <row r="74" s="34" customFormat="1" x14ac:dyDescent="0.25"/>
    <row r="75" s="34" customFormat="1" x14ac:dyDescent="0.25"/>
    <row r="76" s="34" customFormat="1" x14ac:dyDescent="0.25"/>
    <row r="77" s="34" customFormat="1" x14ac:dyDescent="0.25"/>
    <row r="78" s="34" customFormat="1" x14ac:dyDescent="0.25"/>
    <row r="79" s="34" customFormat="1" x14ac:dyDescent="0.25"/>
    <row r="80" s="34" customFormat="1" x14ac:dyDescent="0.25"/>
    <row r="81" s="34" customFormat="1" x14ac:dyDescent="0.25"/>
    <row r="82" s="34" customFormat="1" x14ac:dyDescent="0.25"/>
    <row r="83" s="34" customFormat="1" x14ac:dyDescent="0.25"/>
    <row r="84" s="34" customFormat="1" x14ac:dyDescent="0.25"/>
    <row r="85" s="34" customFormat="1" x14ac:dyDescent="0.25"/>
    <row r="86" s="34" customFormat="1" x14ac:dyDescent="0.25"/>
    <row r="87" s="34" customFormat="1" x14ac:dyDescent="0.25"/>
    <row r="88" s="34" customFormat="1" x14ac:dyDescent="0.25"/>
    <row r="89" s="34" customFormat="1" x14ac:dyDescent="0.25"/>
    <row r="90" s="34" customFormat="1" x14ac:dyDescent="0.25"/>
    <row r="91" s="34" customFormat="1" x14ac:dyDescent="0.25"/>
    <row r="92" s="34" customFormat="1" x14ac:dyDescent="0.25"/>
    <row r="93" s="34" customFormat="1" x14ac:dyDescent="0.25"/>
    <row r="94" s="34" customFormat="1" x14ac:dyDescent="0.25"/>
    <row r="95" s="34" customFormat="1" x14ac:dyDescent="0.25"/>
    <row r="96" s="34" customFormat="1" x14ac:dyDescent="0.25"/>
    <row r="97" s="34" customFormat="1" x14ac:dyDescent="0.25"/>
    <row r="98" s="34" customFormat="1" x14ac:dyDescent="0.25"/>
    <row r="99" s="34" customFormat="1" x14ac:dyDescent="0.25"/>
    <row r="100" s="34" customFormat="1" x14ac:dyDescent="0.25"/>
    <row r="101" s="34" customFormat="1" x14ac:dyDescent="0.25"/>
  </sheetData>
  <mergeCells count="15">
    <mergeCell ref="C43:D43"/>
    <mergeCell ref="C44:D44"/>
    <mergeCell ref="A7:F7"/>
    <mergeCell ref="H7:K7"/>
    <mergeCell ref="C39:D39"/>
    <mergeCell ref="C40:D40"/>
    <mergeCell ref="C41:D41"/>
    <mergeCell ref="C42:D42"/>
    <mergeCell ref="A6:F6"/>
    <mergeCell ref="H6:K6"/>
    <mergeCell ref="A1:K1"/>
    <mergeCell ref="A2:K2"/>
    <mergeCell ref="A3:K3"/>
    <mergeCell ref="A4:K4"/>
    <mergeCell ref="A5:K5"/>
  </mergeCells>
  <pageMargins left="0.70866141732283505" right="0.70866141732283505" top="0.74803149606299202" bottom="0.74803149606299202" header="0.31496062992126" footer="0.31496062992126"/>
  <pageSetup paperSize="9" scale="80" orientation="portrait" r:id="rId1"/>
  <headerFooter>
    <oddFooter>&amp;LPrepared By:&amp;CChecked By:&amp;RApproved By: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opLeftCell="A4" zoomScaleNormal="100" workbookViewId="0">
      <selection activeCell="I9" sqref="I9:K9"/>
    </sheetView>
  </sheetViews>
  <sheetFormatPr defaultRowHeight="15" x14ac:dyDescent="0.25"/>
  <cols>
    <col min="1" max="1" width="6.28515625" customWidth="1"/>
    <col min="2" max="2" width="36.7109375" customWidth="1"/>
    <col min="3" max="3" width="8.85546875" customWidth="1"/>
    <col min="4" max="4" width="9.28515625" bestFit="1" customWidth="1"/>
    <col min="5" max="5" width="11.5703125" bestFit="1" customWidth="1"/>
    <col min="6" max="6" width="12.28515625" bestFit="1" customWidth="1"/>
    <col min="7" max="7" width="9.5703125" bestFit="1" customWidth="1"/>
    <col min="8" max="8" width="11.140625" bestFit="1" customWidth="1"/>
    <col min="9" max="9" width="11.85546875" bestFit="1" customWidth="1"/>
    <col min="10" max="10" width="12.28515625" bestFit="1" customWidth="1"/>
    <col min="11" max="11" width="11" customWidth="1"/>
  </cols>
  <sheetData>
    <row r="1" spans="1:11" x14ac:dyDescent="0.25">
      <c r="A1" s="84" t="s">
        <v>0</v>
      </c>
      <c r="B1" s="84"/>
      <c r="C1" s="84"/>
      <c r="D1" s="84"/>
      <c r="E1" s="84"/>
      <c r="F1" s="84"/>
      <c r="G1" s="84"/>
      <c r="H1" s="84"/>
      <c r="I1" s="84"/>
      <c r="J1" s="84"/>
      <c r="K1" s="84"/>
    </row>
    <row r="2" spans="1:11" ht="25.5" x14ac:dyDescent="0.35">
      <c r="A2" s="85" t="s">
        <v>1</v>
      </c>
      <c r="B2" s="85"/>
      <c r="C2" s="85"/>
      <c r="D2" s="85"/>
      <c r="E2" s="85"/>
      <c r="F2" s="85"/>
      <c r="G2" s="85"/>
      <c r="H2" s="85"/>
      <c r="I2" s="85"/>
      <c r="J2" s="85"/>
      <c r="K2" s="85"/>
    </row>
    <row r="3" spans="1:11" s="1" customFormat="1" x14ac:dyDescent="0.25">
      <c r="A3" s="75" t="s">
        <v>2</v>
      </c>
      <c r="B3" s="75"/>
      <c r="C3" s="75"/>
      <c r="D3" s="75"/>
      <c r="E3" s="75"/>
      <c r="F3" s="75"/>
      <c r="G3" s="75"/>
      <c r="H3" s="75"/>
      <c r="I3" s="75"/>
      <c r="J3" s="75"/>
      <c r="K3" s="75"/>
    </row>
    <row r="4" spans="1:11" s="1" customFormat="1" x14ac:dyDescent="0.25">
      <c r="A4" s="75" t="s">
        <v>3</v>
      </c>
      <c r="B4" s="75"/>
      <c r="C4" s="75"/>
      <c r="D4" s="75"/>
      <c r="E4" s="75"/>
      <c r="F4" s="75"/>
      <c r="G4" s="75"/>
      <c r="H4" s="75"/>
      <c r="I4" s="75"/>
      <c r="J4" s="75"/>
      <c r="K4" s="75"/>
    </row>
    <row r="5" spans="1:11" ht="18.75" x14ac:dyDescent="0.3">
      <c r="A5" s="86" t="s">
        <v>18</v>
      </c>
      <c r="B5" s="86"/>
      <c r="C5" s="86"/>
      <c r="D5" s="86"/>
      <c r="E5" s="86"/>
      <c r="F5" s="86"/>
      <c r="G5" s="86"/>
      <c r="H5" s="86"/>
      <c r="I5" s="86"/>
      <c r="J5" s="86"/>
      <c r="K5" s="86"/>
    </row>
    <row r="6" spans="1:11" ht="18.75" x14ac:dyDescent="0.3">
      <c r="A6" s="8" t="s">
        <v>19</v>
      </c>
      <c r="B6" s="8"/>
      <c r="C6" s="82">
        <f>F26</f>
        <v>38728.947127892767</v>
      </c>
      <c r="D6" s="83"/>
      <c r="E6" s="9"/>
      <c r="F6" s="8"/>
      <c r="G6" s="8"/>
      <c r="H6" s="8" t="s">
        <v>20</v>
      </c>
      <c r="I6" s="8"/>
      <c r="J6" s="82">
        <f>I26</f>
        <v>32199.353894595177</v>
      </c>
      <c r="K6" s="83"/>
    </row>
    <row r="7" spans="1:11" x14ac:dyDescent="0.25">
      <c r="A7" s="25" t="s">
        <v>29</v>
      </c>
      <c r="B7" s="10"/>
      <c r="C7" s="10"/>
      <c r="D7" s="10"/>
      <c r="F7" s="89"/>
      <c r="G7" s="89"/>
      <c r="I7" s="90" t="s">
        <v>37</v>
      </c>
      <c r="J7" s="90"/>
      <c r="K7" s="90"/>
    </row>
    <row r="8" spans="1:11" ht="15.75" x14ac:dyDescent="0.25">
      <c r="A8" s="71" t="str">
        <f>estimate!A6</f>
        <v xml:space="preserve">Project:- वडा कार्यालय अगाडी ढलान गरि ब्लक बिछ्याउने कार्य </v>
      </c>
      <c r="B8" s="71"/>
      <c r="C8" s="71"/>
      <c r="D8" s="71"/>
      <c r="E8" s="71"/>
      <c r="F8" s="71"/>
      <c r="I8" s="91" t="s">
        <v>55</v>
      </c>
      <c r="J8" s="91"/>
      <c r="K8" s="91"/>
    </row>
    <row r="9" spans="1:11" x14ac:dyDescent="0.25">
      <c r="A9" s="92" t="str">
        <f>estimate!A7</f>
        <v>Location:- Shankharapur Municipality 9</v>
      </c>
      <c r="B9" s="92"/>
      <c r="C9" s="92"/>
      <c r="D9" s="92"/>
      <c r="E9" s="92"/>
      <c r="F9" s="92"/>
      <c r="I9" s="91" t="s">
        <v>54</v>
      </c>
      <c r="J9" s="91"/>
      <c r="K9" s="91"/>
    </row>
    <row r="11" spans="1:11" x14ac:dyDescent="0.25">
      <c r="A11" s="87" t="s">
        <v>21</v>
      </c>
      <c r="B11" s="87" t="s">
        <v>22</v>
      </c>
      <c r="C11" s="87" t="s">
        <v>12</v>
      </c>
      <c r="D11" s="93" t="s">
        <v>23</v>
      </c>
      <c r="E11" s="93"/>
      <c r="F11" s="93"/>
      <c r="G11" s="93" t="s">
        <v>24</v>
      </c>
      <c r="H11" s="93"/>
      <c r="I11" s="93"/>
      <c r="J11" s="87" t="s">
        <v>25</v>
      </c>
      <c r="K11" s="88" t="s">
        <v>15</v>
      </c>
    </row>
    <row r="12" spans="1:11" x14ac:dyDescent="0.25">
      <c r="A12" s="87"/>
      <c r="B12" s="87"/>
      <c r="C12" s="87"/>
      <c r="D12" s="11" t="s">
        <v>26</v>
      </c>
      <c r="E12" s="11" t="s">
        <v>13</v>
      </c>
      <c r="F12" s="11" t="s">
        <v>14</v>
      </c>
      <c r="G12" s="11" t="s">
        <v>26</v>
      </c>
      <c r="H12" s="11" t="s">
        <v>13</v>
      </c>
      <c r="I12" s="11" t="s">
        <v>14</v>
      </c>
      <c r="J12" s="87"/>
      <c r="K12" s="88"/>
    </row>
    <row r="13" spans="1:11" s="1" customFormat="1" ht="30" x14ac:dyDescent="0.25">
      <c r="A13" s="26">
        <f>estimate!A9</f>
        <v>1</v>
      </c>
      <c r="B13" s="69" t="str">
        <f>estimate!B9</f>
        <v>g/d k|sf/sf] Sn] / l;N6L df6f]df ;j} lsl;dsf] vGg] sfd</v>
      </c>
      <c r="C13" s="12" t="str">
        <f>estimate!H13</f>
        <v>m3</v>
      </c>
      <c r="D13" s="12">
        <f>estimate!G13</f>
        <v>1.5972636160038109</v>
      </c>
      <c r="E13" s="12">
        <f>estimate!I13</f>
        <v>663.31</v>
      </c>
      <c r="F13" s="12">
        <f>D13*E13</f>
        <v>1059.4809291314878</v>
      </c>
      <c r="G13" s="12">
        <f>V!G13</f>
        <v>1.0648424106692072</v>
      </c>
      <c r="H13" s="12">
        <f>V!I13</f>
        <v>663.31</v>
      </c>
      <c r="I13" s="12">
        <f>G13*H13</f>
        <v>706.32061942099176</v>
      </c>
      <c r="J13" s="27">
        <f>I13-F13</f>
        <v>-353.16030971049599</v>
      </c>
      <c r="K13" s="14"/>
    </row>
    <row r="14" spans="1:11" s="1" customFormat="1" x14ac:dyDescent="0.25">
      <c r="A14" s="28"/>
      <c r="B14" s="28"/>
      <c r="C14" s="12"/>
      <c r="D14" s="12"/>
      <c r="E14" s="12"/>
      <c r="F14" s="12"/>
      <c r="G14" s="12"/>
      <c r="H14" s="12"/>
      <c r="I14" s="12"/>
      <c r="J14" s="27"/>
      <c r="K14" s="14"/>
    </row>
    <row r="15" spans="1:11" s="1" customFormat="1" ht="78.75" x14ac:dyDescent="0.25">
      <c r="A15" s="26">
        <f>estimate!A15</f>
        <v>2</v>
      </c>
      <c r="B15" s="31" t="str">
        <f>estimate!B15</f>
        <v>Providing and laying of hand pack Stone soling with 150 to 200 mm thick stones and packing with smaller stone on prepared surface as per Drawing and Technical Specifications.</v>
      </c>
      <c r="C15" s="12" t="str">
        <f>estimate!H19</f>
        <v>m3</v>
      </c>
      <c r="D15" s="12">
        <f>estimate!G19</f>
        <v>1.5972636160038109</v>
      </c>
      <c r="E15" s="12">
        <f>estimate!I19</f>
        <v>4434.5200000000004</v>
      </c>
      <c r="F15" s="12">
        <f>D15*E15</f>
        <v>7083.0974504412206</v>
      </c>
      <c r="G15" s="12">
        <f>V!G19</f>
        <v>1.0648424106692072</v>
      </c>
      <c r="H15" s="12">
        <f>V!I19</f>
        <v>4434.5200000000004</v>
      </c>
      <c r="I15" s="12">
        <f>G15*H15</f>
        <v>4722.0649669608129</v>
      </c>
      <c r="J15" s="27">
        <f>I15-F15</f>
        <v>-2361.0324834804078</v>
      </c>
      <c r="K15" s="14"/>
    </row>
    <row r="16" spans="1:11" s="1" customFormat="1" ht="15.75" x14ac:dyDescent="0.25">
      <c r="A16" s="26"/>
      <c r="B16" s="63" t="str">
        <f>estimate!B20</f>
        <v>VAT calculation</v>
      </c>
      <c r="C16" s="12"/>
      <c r="D16" s="12"/>
      <c r="E16" s="12"/>
      <c r="F16" s="12">
        <f>estimate!J20</f>
        <v>615.35794726894983</v>
      </c>
      <c r="G16" s="12"/>
      <c r="H16" s="12"/>
      <c r="I16" s="12">
        <f>V!J20</f>
        <v>410.23863151263316</v>
      </c>
      <c r="J16" s="27">
        <f>I16-F16</f>
        <v>-205.11931575631667</v>
      </c>
      <c r="K16" s="14"/>
    </row>
    <row r="17" spans="1:11" s="1" customFormat="1" x14ac:dyDescent="0.25">
      <c r="A17" s="28"/>
      <c r="B17" s="28"/>
      <c r="C17" s="12"/>
      <c r="D17" s="12"/>
      <c r="E17" s="12"/>
      <c r="F17" s="12"/>
      <c r="G17" s="12"/>
      <c r="H17" s="12"/>
      <c r="I17" s="12"/>
      <c r="J17" s="27"/>
      <c r="K17" s="14"/>
    </row>
    <row r="18" spans="1:11" s="1" customFormat="1" ht="63" x14ac:dyDescent="0.25">
      <c r="A18" s="26">
        <f>estimate!A22</f>
        <v>3</v>
      </c>
      <c r="B18" s="31" t="str">
        <f>estimate!B22</f>
        <v>Providing and laying of Plain/Reinforced Cement Concrete in Foundation complete as per Drawing and Technical Specifications, PCC Grade M 15</v>
      </c>
      <c r="C18" s="12" t="str">
        <f>estimate!H26</f>
        <v>m3</v>
      </c>
      <c r="D18" s="12">
        <f>estimate!G26</f>
        <v>0.79863180800190547</v>
      </c>
      <c r="E18" s="12">
        <f>estimate!I26</f>
        <v>10634.5</v>
      </c>
      <c r="F18" s="12">
        <f>D18*E18</f>
        <v>8493.0499621962645</v>
      </c>
      <c r="G18" s="12">
        <f>V!G26</f>
        <v>0.53242120533460358</v>
      </c>
      <c r="H18" s="12">
        <f>V!I26</f>
        <v>10634.5</v>
      </c>
      <c r="I18" s="12">
        <f>G18*H18</f>
        <v>5662.0333081308418</v>
      </c>
      <c r="J18" s="27">
        <f>I18-F18</f>
        <v>-2831.0166540654227</v>
      </c>
      <c r="K18" s="14"/>
    </row>
    <row r="19" spans="1:11" s="1" customFormat="1" ht="15.75" x14ac:dyDescent="0.25">
      <c r="A19" s="26"/>
      <c r="B19" s="63" t="str">
        <f>estimate!B27</f>
        <v>VAT calculation</v>
      </c>
      <c r="C19" s="12"/>
      <c r="D19" s="12"/>
      <c r="E19" s="12"/>
      <c r="F19" s="12">
        <f>estimate!J27</f>
        <v>837.79341085484589</v>
      </c>
      <c r="G19" s="12"/>
      <c r="H19" s="12"/>
      <c r="I19" s="12">
        <f>V!J27</f>
        <v>558.52894056989726</v>
      </c>
      <c r="J19" s="27">
        <f>I19-F19</f>
        <v>-279.26447028494863</v>
      </c>
      <c r="K19" s="14"/>
    </row>
    <row r="20" spans="1:11" s="1" customFormat="1" x14ac:dyDescent="0.25">
      <c r="A20" s="28"/>
      <c r="B20" s="28"/>
      <c r="C20" s="12"/>
      <c r="D20" s="12"/>
      <c r="E20" s="12"/>
      <c r="F20" s="12"/>
      <c r="G20" s="12"/>
      <c r="H20" s="12"/>
      <c r="I20" s="12"/>
      <c r="J20" s="27"/>
      <c r="K20" s="14"/>
    </row>
    <row r="21" spans="1:11" s="1" customFormat="1" ht="60" x14ac:dyDescent="0.25">
      <c r="A21" s="26">
        <f>estimate!A29</f>
        <v>4</v>
      </c>
      <c r="B21" s="69" t="str">
        <f>estimate!B29</f>
        <v xml:space="preserve">dfn;fdfg pknAw u/L %) dL=dL= df]6f] x]eL 8o"6L OG6/nls+u s+lqm6Ans %) dL=dL=df]6fOsf] qm;/ 8:6 dfyL /fvL la5ofpg]] sfd k'/f </v>
      </c>
      <c r="C21" s="12" t="str">
        <f>estimate!H32</f>
        <v>m2</v>
      </c>
      <c r="D21" s="12">
        <f>estimate!G32</f>
        <v>11.02</v>
      </c>
      <c r="E21" s="12">
        <f>estimate!I32</f>
        <v>1737.28</v>
      </c>
      <c r="F21" s="12">
        <f>D21*E21</f>
        <v>19144.8256</v>
      </c>
      <c r="G21" s="12">
        <f>V!G32</f>
        <v>11.02</v>
      </c>
      <c r="H21" s="12">
        <f>V!I32</f>
        <v>1737.28</v>
      </c>
      <c r="I21" s="12">
        <f>G21*H21</f>
        <v>19144.8256</v>
      </c>
      <c r="J21" s="27">
        <f>I21-F21</f>
        <v>0</v>
      </c>
      <c r="K21" s="14"/>
    </row>
    <row r="22" spans="1:11" s="1" customFormat="1" ht="15.75" x14ac:dyDescent="0.25">
      <c r="A22" s="26"/>
      <c r="B22" s="63" t="str">
        <f>estimate!B33</f>
        <v>VAT calculation</v>
      </c>
      <c r="C22" s="12"/>
      <c r="D22" s="12"/>
      <c r="E22" s="12"/>
      <c r="F22" s="12">
        <f>estimate!J33</f>
        <v>995.34182800000008</v>
      </c>
      <c r="G22" s="12"/>
      <c r="H22" s="12"/>
      <c r="I22" s="12">
        <f>V!J33</f>
        <v>995.34182800000008</v>
      </c>
      <c r="J22" s="27">
        <f>I22-F22</f>
        <v>0</v>
      </c>
      <c r="K22" s="14"/>
    </row>
    <row r="23" spans="1:11" s="1" customFormat="1" x14ac:dyDescent="0.25">
      <c r="A23" s="28"/>
      <c r="B23" s="28"/>
      <c r="C23" s="12"/>
      <c r="D23" s="12"/>
      <c r="E23" s="12"/>
      <c r="F23" s="12"/>
      <c r="G23" s="12"/>
      <c r="H23" s="12"/>
      <c r="I23" s="12"/>
      <c r="J23" s="27"/>
      <c r="K23" s="14"/>
    </row>
    <row r="24" spans="1:11" s="1" customFormat="1" x14ac:dyDescent="0.25">
      <c r="A24" s="26">
        <f>estimate!A35</f>
        <v>5</v>
      </c>
      <c r="B24" s="30" t="str">
        <f>estimate!B35</f>
        <v>Information board (सुचना पाटि)</v>
      </c>
      <c r="C24" s="12" t="str">
        <f>estimate!H35</f>
        <v>no.</v>
      </c>
      <c r="D24" s="12">
        <f>estimate!G35</f>
        <v>1</v>
      </c>
      <c r="E24" s="12">
        <f>estimate!I35</f>
        <v>500</v>
      </c>
      <c r="F24" s="12">
        <f>D24*E24</f>
        <v>500</v>
      </c>
      <c r="G24" s="12">
        <f>V!G35</f>
        <v>0</v>
      </c>
      <c r="H24" s="12">
        <f>V!I35</f>
        <v>500</v>
      </c>
      <c r="I24" s="12">
        <f>G24*H24</f>
        <v>0</v>
      </c>
      <c r="J24" s="27">
        <f>I24-F24</f>
        <v>-500</v>
      </c>
      <c r="K24" s="14"/>
    </row>
    <row r="25" spans="1:11" s="1" customFormat="1" x14ac:dyDescent="0.25">
      <c r="A25" s="28"/>
      <c r="B25" s="28"/>
      <c r="C25" s="12"/>
      <c r="D25" s="12"/>
      <c r="E25" s="12"/>
      <c r="F25" s="12"/>
      <c r="G25" s="12"/>
      <c r="H25" s="12"/>
      <c r="I25" s="12"/>
      <c r="J25" s="27"/>
      <c r="K25" s="14"/>
    </row>
    <row r="26" spans="1:11" x14ac:dyDescent="0.25">
      <c r="A26" s="5"/>
      <c r="B26" s="6" t="s">
        <v>16</v>
      </c>
      <c r="C26" s="6"/>
      <c r="D26" s="7"/>
      <c r="E26" s="7"/>
      <c r="F26" s="7">
        <f>SUM(F13:F24)</f>
        <v>38728.947127892767</v>
      </c>
      <c r="G26" s="7"/>
      <c r="H26" s="7"/>
      <c r="I26" s="7">
        <f>SUM(I13:I24)</f>
        <v>32199.353894595177</v>
      </c>
      <c r="J26" s="13">
        <f>I26-F26</f>
        <v>-6529.5932332975899</v>
      </c>
      <c r="K26" s="5"/>
    </row>
  </sheetData>
  <mergeCells count="20">
    <mergeCell ref="J11:J12"/>
    <mergeCell ref="K11:K12"/>
    <mergeCell ref="A8:F8"/>
    <mergeCell ref="F7:G7"/>
    <mergeCell ref="I7:K7"/>
    <mergeCell ref="I8:K8"/>
    <mergeCell ref="A9:F9"/>
    <mergeCell ref="I9:K9"/>
    <mergeCell ref="A11:A12"/>
    <mergeCell ref="B11:B12"/>
    <mergeCell ref="C11:C12"/>
    <mergeCell ref="D11:F11"/>
    <mergeCell ref="G11:I11"/>
    <mergeCell ref="C6:D6"/>
    <mergeCell ref="J6:K6"/>
    <mergeCell ref="A1:K1"/>
    <mergeCell ref="A2:K2"/>
    <mergeCell ref="A3:K3"/>
    <mergeCell ref="A4:K4"/>
    <mergeCell ref="A5:K5"/>
  </mergeCells>
  <printOptions horizontalCentered="1"/>
  <pageMargins left="0.7" right="0.7" top="0.75" bottom="0.75" header="0.3" footer="0.3"/>
  <pageSetup scale="85" orientation="landscape" horizontalDpi="300" verticalDpi="300" r:id="rId1"/>
  <headerFooter>
    <oddFooter xml:space="preserve">&amp;LPrepared By:
&amp;CChecked By:
&amp;RApproved By: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Views>
    <sheetView topLeftCell="A28" zoomScaleNormal="100" workbookViewId="0">
      <selection activeCell="G34" sqref="G34"/>
    </sheetView>
  </sheetViews>
  <sheetFormatPr defaultRowHeight="15" x14ac:dyDescent="0.25"/>
  <cols>
    <col min="1" max="1" width="4.7109375" customWidth="1"/>
    <col min="2" max="2" width="31.28515625" customWidth="1"/>
    <col min="3" max="3" width="5.5703125" bestFit="1" customWidth="1"/>
    <col min="4" max="4" width="7.5703125" customWidth="1"/>
    <col min="5" max="5" width="8.5703125" customWidth="1"/>
    <col min="6" max="6" width="8" customWidth="1"/>
    <col min="7" max="7" width="8.5703125" customWidth="1"/>
    <col min="8" max="8" width="5" bestFit="1" customWidth="1"/>
    <col min="9" max="9" width="9.5703125" bestFit="1" customWidth="1"/>
    <col min="10" max="10" width="10.7109375" bestFit="1" customWidth="1"/>
  </cols>
  <sheetData>
    <row r="1" spans="1:11" s="1" customFormat="1" x14ac:dyDescent="0.25">
      <c r="A1" s="73" t="s">
        <v>0</v>
      </c>
      <c r="B1" s="73"/>
      <c r="C1" s="73"/>
      <c r="D1" s="73"/>
      <c r="E1" s="73"/>
      <c r="F1" s="73"/>
      <c r="G1" s="73"/>
      <c r="H1" s="73"/>
      <c r="I1" s="73"/>
      <c r="J1" s="73"/>
      <c r="K1" s="73"/>
    </row>
    <row r="2" spans="1:11" s="1" customFormat="1" ht="22.5" x14ac:dyDescent="0.25">
      <c r="A2" s="74" t="s">
        <v>1</v>
      </c>
      <c r="B2" s="74"/>
      <c r="C2" s="74"/>
      <c r="D2" s="74"/>
      <c r="E2" s="74"/>
      <c r="F2" s="74"/>
      <c r="G2" s="74"/>
      <c r="H2" s="74"/>
      <c r="I2" s="74"/>
      <c r="J2" s="74"/>
      <c r="K2" s="74"/>
    </row>
    <row r="3" spans="1:11" s="1" customFormat="1" x14ac:dyDescent="0.25">
      <c r="A3" s="75" t="s">
        <v>2</v>
      </c>
      <c r="B3" s="75"/>
      <c r="C3" s="75"/>
      <c r="D3" s="75"/>
      <c r="E3" s="75"/>
      <c r="F3" s="75"/>
      <c r="G3" s="75"/>
      <c r="H3" s="75"/>
      <c r="I3" s="75"/>
      <c r="J3" s="75"/>
      <c r="K3" s="75"/>
    </row>
    <row r="4" spans="1:11" s="1" customFormat="1" x14ac:dyDescent="0.25">
      <c r="A4" s="75" t="s">
        <v>3</v>
      </c>
      <c r="B4" s="75"/>
      <c r="C4" s="75"/>
      <c r="D4" s="75"/>
      <c r="E4" s="75"/>
      <c r="F4" s="75"/>
      <c r="G4" s="75"/>
      <c r="H4" s="75"/>
      <c r="I4" s="75"/>
      <c r="J4" s="75"/>
      <c r="K4" s="75"/>
    </row>
    <row r="5" spans="1:11" ht="18.75" x14ac:dyDescent="0.3">
      <c r="A5" s="76" t="s">
        <v>50</v>
      </c>
      <c r="B5" s="76"/>
      <c r="C5" s="76"/>
      <c r="D5" s="76"/>
      <c r="E5" s="76"/>
      <c r="F5" s="76"/>
      <c r="G5" s="76"/>
      <c r="H5" s="76"/>
      <c r="I5" s="76"/>
      <c r="J5" s="76"/>
      <c r="K5" s="76"/>
    </row>
    <row r="6" spans="1:11" ht="15.75" x14ac:dyDescent="0.25">
      <c r="A6" s="71" t="s">
        <v>48</v>
      </c>
      <c r="B6" s="71"/>
      <c r="C6" s="71"/>
      <c r="D6" s="71"/>
      <c r="E6" s="71"/>
      <c r="F6" s="71"/>
      <c r="G6" s="2"/>
      <c r="H6" s="72" t="s">
        <v>43</v>
      </c>
      <c r="I6" s="72"/>
      <c r="J6" s="72"/>
      <c r="K6" s="72"/>
    </row>
    <row r="7" spans="1:11" ht="15.75" x14ac:dyDescent="0.25">
      <c r="A7" s="78" t="s">
        <v>28</v>
      </c>
      <c r="B7" s="78"/>
      <c r="C7" s="78"/>
      <c r="D7" s="78"/>
      <c r="E7" s="78"/>
      <c r="F7" s="78"/>
      <c r="G7" s="3"/>
      <c r="H7" s="79" t="s">
        <v>49</v>
      </c>
      <c r="I7" s="79"/>
      <c r="J7" s="79"/>
      <c r="K7" s="79"/>
    </row>
    <row r="8" spans="1:11" ht="15" customHeight="1" x14ac:dyDescent="0.25">
      <c r="A8" s="4" t="s">
        <v>5</v>
      </c>
      <c r="B8" s="15" t="s">
        <v>6</v>
      </c>
      <c r="C8" s="4" t="s">
        <v>7</v>
      </c>
      <c r="D8" s="16" t="s">
        <v>8</v>
      </c>
      <c r="E8" s="16" t="s">
        <v>9</v>
      </c>
      <c r="F8" s="16" t="s">
        <v>10</v>
      </c>
      <c r="G8" s="16" t="s">
        <v>11</v>
      </c>
      <c r="H8" s="4" t="s">
        <v>12</v>
      </c>
      <c r="I8" s="16" t="s">
        <v>13</v>
      </c>
      <c r="J8" s="16" t="s">
        <v>14</v>
      </c>
      <c r="K8" s="17" t="s">
        <v>15</v>
      </c>
    </row>
    <row r="9" spans="1:11" ht="28.5" x14ac:dyDescent="0.25">
      <c r="A9" s="62">
        <v>1</v>
      </c>
      <c r="B9" s="70" t="s">
        <v>52</v>
      </c>
      <c r="C9" s="35"/>
      <c r="D9" s="28"/>
      <c r="E9" s="28"/>
      <c r="F9" s="35"/>
      <c r="G9" s="35"/>
      <c r="H9" s="35"/>
      <c r="I9" s="35"/>
      <c r="J9" s="35"/>
      <c r="K9" s="35"/>
    </row>
    <row r="10" spans="1:11" ht="15" customHeight="1" x14ac:dyDescent="0.25">
      <c r="A10" s="18"/>
      <c r="B10" s="36" t="str">
        <f>B23</f>
        <v>-For stone masonary</v>
      </c>
      <c r="C10" s="37">
        <f>1</f>
        <v>1</v>
      </c>
      <c r="D10" s="37">
        <f>D16</f>
        <v>3.65</v>
      </c>
      <c r="E10" s="37">
        <f>E16</f>
        <v>3.2</v>
      </c>
      <c r="F10" s="37">
        <v>0.1</v>
      </c>
      <c r="G10" s="38">
        <f t="shared" ref="G10:G12" si="0">PRODUCT(C10:F10)</f>
        <v>1.1679999999999999</v>
      </c>
      <c r="H10" s="39"/>
      <c r="I10" s="39"/>
      <c r="J10" s="39"/>
      <c r="K10" s="21"/>
    </row>
    <row r="11" spans="1:11" ht="15" customHeight="1" x14ac:dyDescent="0.25">
      <c r="A11" s="18"/>
      <c r="B11" s="36" t="str">
        <f>B24</f>
        <v>-deduction for occupied area</v>
      </c>
      <c r="C11" s="46">
        <f>C24</f>
        <v>-1</v>
      </c>
      <c r="D11" s="37">
        <f>D24</f>
        <v>1.32</v>
      </c>
      <c r="E11" s="37">
        <f>E24</f>
        <v>0.5</v>
      </c>
      <c r="F11" s="37">
        <v>0.1</v>
      </c>
      <c r="G11" s="38">
        <f t="shared" si="0"/>
        <v>-6.6000000000000003E-2</v>
      </c>
      <c r="H11" s="39"/>
      <c r="I11" s="39"/>
      <c r="J11" s="39"/>
      <c r="K11" s="21"/>
    </row>
    <row r="12" spans="1:11" ht="15" customHeight="1" x14ac:dyDescent="0.25">
      <c r="A12" s="18"/>
      <c r="B12" s="36"/>
      <c r="C12" s="46">
        <f t="shared" ref="C12:E12" si="1">C25</f>
        <v>-1</v>
      </c>
      <c r="D12" s="37">
        <f t="shared" si="1"/>
        <v>0.6095702529716549</v>
      </c>
      <c r="E12" s="37">
        <f t="shared" si="1"/>
        <v>0.6095702529716549</v>
      </c>
      <c r="F12" s="37">
        <v>0.1</v>
      </c>
      <c r="G12" s="38">
        <f t="shared" si="0"/>
        <v>-3.7157589330792738E-2</v>
      </c>
      <c r="H12" s="39"/>
      <c r="I12" s="39"/>
      <c r="J12" s="39"/>
      <c r="K12" s="21"/>
    </row>
    <row r="13" spans="1:11" ht="15" customHeight="1" x14ac:dyDescent="0.25">
      <c r="A13" s="18"/>
      <c r="B13" s="36" t="s">
        <v>40</v>
      </c>
      <c r="C13" s="19"/>
      <c r="D13" s="20"/>
      <c r="E13" s="21"/>
      <c r="F13" s="21"/>
      <c r="G13" s="23">
        <f>SUM(G10:G12)</f>
        <v>1.0648424106692072</v>
      </c>
      <c r="H13" s="22" t="s">
        <v>39</v>
      </c>
      <c r="I13" s="23">
        <v>663.31</v>
      </c>
      <c r="J13" s="40">
        <f>G13*I13</f>
        <v>706.32061942099176</v>
      </c>
      <c r="K13" s="21"/>
    </row>
    <row r="14" spans="1:11" ht="15" customHeight="1" x14ac:dyDescent="0.25">
      <c r="A14" s="18"/>
      <c r="B14" s="36"/>
      <c r="C14" s="19"/>
      <c r="D14" s="20"/>
      <c r="E14" s="21"/>
      <c r="F14" s="21"/>
      <c r="G14" s="23"/>
      <c r="H14" s="22"/>
      <c r="I14" s="23"/>
      <c r="J14" s="40"/>
      <c r="K14" s="21"/>
    </row>
    <row r="15" spans="1:11" ht="90" x14ac:dyDescent="0.25">
      <c r="A15" s="18">
        <v>2</v>
      </c>
      <c r="B15" s="29" t="s">
        <v>42</v>
      </c>
      <c r="C15" s="19"/>
      <c r="D15" s="28"/>
      <c r="E15" s="28"/>
      <c r="F15" s="21"/>
      <c r="G15" s="23"/>
      <c r="H15" s="22"/>
      <c r="I15" s="23"/>
      <c r="J15" s="40"/>
      <c r="K15" s="21"/>
    </row>
    <row r="16" spans="1:11" ht="15" customHeight="1" x14ac:dyDescent="0.25">
      <c r="A16" s="18"/>
      <c r="B16" s="36" t="s">
        <v>44</v>
      </c>
      <c r="C16" s="46">
        <v>1</v>
      </c>
      <c r="D16" s="37">
        <f t="shared" ref="D16:E18" si="2">D23</f>
        <v>3.65</v>
      </c>
      <c r="E16" s="37">
        <f t="shared" si="2"/>
        <v>3.2</v>
      </c>
      <c r="F16" s="37">
        <v>0.1</v>
      </c>
      <c r="G16" s="38">
        <f>PRODUCT(C16:F16)</f>
        <v>1.1679999999999999</v>
      </c>
      <c r="H16" s="39"/>
      <c r="I16" s="39"/>
      <c r="J16" s="39"/>
      <c r="K16" s="21"/>
    </row>
    <row r="17" spans="1:11" ht="15" customHeight="1" x14ac:dyDescent="0.25">
      <c r="A17" s="18"/>
      <c r="B17" s="36" t="s">
        <v>45</v>
      </c>
      <c r="C17" s="46">
        <v>-1</v>
      </c>
      <c r="D17" s="37">
        <f t="shared" si="2"/>
        <v>1.32</v>
      </c>
      <c r="E17" s="37">
        <f t="shared" si="2"/>
        <v>0.5</v>
      </c>
      <c r="F17" s="37">
        <v>0.1</v>
      </c>
      <c r="G17" s="38">
        <f>PRODUCT(C17:F17)</f>
        <v>-6.6000000000000003E-2</v>
      </c>
      <c r="H17" s="39"/>
      <c r="I17" s="39"/>
      <c r="J17" s="39"/>
      <c r="K17" s="21"/>
    </row>
    <row r="18" spans="1:11" ht="15" customHeight="1" x14ac:dyDescent="0.25">
      <c r="A18" s="18"/>
      <c r="B18" s="36"/>
      <c r="C18" s="46">
        <v>-1</v>
      </c>
      <c r="D18" s="37">
        <f t="shared" si="2"/>
        <v>0.6095702529716549</v>
      </c>
      <c r="E18" s="37">
        <f t="shared" si="2"/>
        <v>0.6095702529716549</v>
      </c>
      <c r="F18" s="37">
        <v>0.1</v>
      </c>
      <c r="G18" s="38">
        <f t="shared" ref="G18" si="3">PRODUCT(C18:F18)</f>
        <v>-3.7157589330792738E-2</v>
      </c>
      <c r="H18" s="39"/>
      <c r="I18" s="39"/>
      <c r="J18" s="39"/>
      <c r="K18" s="21"/>
    </row>
    <row r="19" spans="1:11" ht="15" customHeight="1" x14ac:dyDescent="0.25">
      <c r="A19" s="39"/>
      <c r="B19" s="36" t="s">
        <v>40</v>
      </c>
      <c r="C19" s="41"/>
      <c r="D19" s="42"/>
      <c r="E19" s="42"/>
      <c r="F19" s="42"/>
      <c r="G19" s="32">
        <f>SUM(G16:G18)</f>
        <v>1.0648424106692072</v>
      </c>
      <c r="H19" s="32" t="s">
        <v>39</v>
      </c>
      <c r="I19" s="32">
        <v>4434.5200000000004</v>
      </c>
      <c r="J19" s="43">
        <f>G19*I19</f>
        <v>4722.0649669608129</v>
      </c>
      <c r="K19" s="35"/>
    </row>
    <row r="20" spans="1:11" hidden="1" x14ac:dyDescent="0.25">
      <c r="A20" s="39"/>
      <c r="B20" s="36" t="s">
        <v>38</v>
      </c>
      <c r="C20" s="41"/>
      <c r="D20" s="42"/>
      <c r="E20" s="42"/>
      <c r="F20" s="42"/>
      <c r="G20" s="42"/>
      <c r="H20" s="42"/>
      <c r="I20" s="42"/>
      <c r="J20" s="44">
        <f>0.13*G19*(14817.6/5)</f>
        <v>410.23863151263316</v>
      </c>
      <c r="K20" s="35"/>
    </row>
    <row r="21" spans="1:11" x14ac:dyDescent="0.25">
      <c r="A21" s="39"/>
      <c r="B21" s="36"/>
      <c r="C21" s="41"/>
      <c r="D21" s="42"/>
      <c r="E21" s="42"/>
      <c r="F21" s="42"/>
      <c r="G21" s="42"/>
      <c r="H21" s="42"/>
      <c r="I21" s="42"/>
      <c r="J21" s="44"/>
      <c r="K21" s="35"/>
    </row>
    <row r="22" spans="1:11" ht="75" x14ac:dyDescent="0.25">
      <c r="A22" s="18">
        <v>3</v>
      </c>
      <c r="B22" s="29" t="s">
        <v>41</v>
      </c>
      <c r="C22" s="19"/>
      <c r="D22" s="28"/>
      <c r="E22" s="28"/>
      <c r="F22" s="21"/>
      <c r="G22" s="23"/>
      <c r="H22" s="22"/>
      <c r="I22" s="23"/>
      <c r="J22" s="40"/>
      <c r="K22" s="5"/>
    </row>
    <row r="23" spans="1:11" ht="15" customHeight="1" x14ac:dyDescent="0.25">
      <c r="A23" s="18"/>
      <c r="B23" s="36" t="str">
        <f>B16</f>
        <v>-For stone masonary</v>
      </c>
      <c r="C23" s="46">
        <v>1</v>
      </c>
      <c r="D23" s="37">
        <f>D30</f>
        <v>3.65</v>
      </c>
      <c r="E23" s="37">
        <f>E30</f>
        <v>3.2</v>
      </c>
      <c r="F23" s="37">
        <v>0.05</v>
      </c>
      <c r="G23" s="38">
        <f t="shared" ref="G23:G25" si="4">PRODUCT(C23:F23)</f>
        <v>0.58399999999999996</v>
      </c>
      <c r="H23" s="39"/>
      <c r="I23" s="39"/>
      <c r="J23" s="39"/>
      <c r="K23" s="21"/>
    </row>
    <row r="24" spans="1:11" ht="15" customHeight="1" x14ac:dyDescent="0.25">
      <c r="A24" s="18"/>
      <c r="B24" s="36" t="str">
        <f>B17</f>
        <v>-deduction for occupied area</v>
      </c>
      <c r="C24" s="46">
        <v>-1</v>
      </c>
      <c r="D24" s="37">
        <f>D31</f>
        <v>1.32</v>
      </c>
      <c r="E24" s="37">
        <f>E31</f>
        <v>0.5</v>
      </c>
      <c r="F24" s="37">
        <v>0.05</v>
      </c>
      <c r="G24" s="38">
        <f t="shared" si="4"/>
        <v>-3.3000000000000002E-2</v>
      </c>
      <c r="H24" s="39"/>
      <c r="I24" s="39"/>
      <c r="J24" s="39"/>
      <c r="K24" s="21"/>
    </row>
    <row r="25" spans="1:11" ht="15" customHeight="1" x14ac:dyDescent="0.25">
      <c r="A25" s="18"/>
      <c r="B25" s="36"/>
      <c r="C25" s="46">
        <v>-1</v>
      </c>
      <c r="D25" s="37">
        <f>2/3.281</f>
        <v>0.6095702529716549</v>
      </c>
      <c r="E25" s="37">
        <f>2/3.281</f>
        <v>0.6095702529716549</v>
      </c>
      <c r="F25" s="37">
        <v>0.05</v>
      </c>
      <c r="G25" s="38">
        <f t="shared" si="4"/>
        <v>-1.8578794665396369E-2</v>
      </c>
      <c r="H25" s="39"/>
      <c r="I25" s="39"/>
      <c r="J25" s="39"/>
      <c r="K25" s="21"/>
    </row>
    <row r="26" spans="1:11" ht="15" customHeight="1" x14ac:dyDescent="0.25">
      <c r="A26" s="39"/>
      <c r="B26" s="36" t="s">
        <v>40</v>
      </c>
      <c r="C26" s="41"/>
      <c r="D26" s="42"/>
      <c r="E26" s="42"/>
      <c r="F26" s="42"/>
      <c r="G26" s="32">
        <f>SUM(G23:G25)</f>
        <v>0.53242120533460358</v>
      </c>
      <c r="H26" s="32" t="s">
        <v>39</v>
      </c>
      <c r="I26" s="32">
        <v>10634.5</v>
      </c>
      <c r="J26" s="43">
        <f>G26*I26</f>
        <v>5662.0333081308418</v>
      </c>
      <c r="K26" s="35"/>
    </row>
    <row r="27" spans="1:11" ht="15" hidden="1" customHeight="1" x14ac:dyDescent="0.25">
      <c r="A27" s="39"/>
      <c r="B27" s="36" t="s">
        <v>38</v>
      </c>
      <c r="C27" s="41"/>
      <c r="D27" s="42"/>
      <c r="E27" s="42"/>
      <c r="F27" s="42"/>
      <c r="G27" s="42"/>
      <c r="H27" s="42"/>
      <c r="I27" s="42"/>
      <c r="J27" s="44">
        <f>0.13*G26*((114907.3+6135.3)/15)</f>
        <v>558.52894056989726</v>
      </c>
      <c r="K27" s="35"/>
    </row>
    <row r="28" spans="1:11" ht="15" customHeight="1" x14ac:dyDescent="0.25">
      <c r="A28" s="39"/>
      <c r="B28" s="36"/>
      <c r="C28" s="41"/>
      <c r="D28" s="42"/>
      <c r="E28" s="42"/>
      <c r="F28" s="42"/>
      <c r="G28" s="42"/>
      <c r="H28" s="42"/>
      <c r="I28" s="42"/>
      <c r="J28" s="44"/>
      <c r="K28" s="35"/>
    </row>
    <row r="29" spans="1:11" ht="60.6" customHeight="1" x14ac:dyDescent="0.25">
      <c r="A29" s="18">
        <v>4</v>
      </c>
      <c r="B29" s="64" t="s">
        <v>46</v>
      </c>
      <c r="C29" s="41"/>
      <c r="D29" s="28"/>
      <c r="E29" s="28"/>
      <c r="F29" s="42"/>
      <c r="G29" s="38"/>
      <c r="H29" s="42"/>
      <c r="I29" s="42"/>
      <c r="J29" s="44"/>
      <c r="K29" s="35"/>
    </row>
    <row r="30" spans="1:11" ht="15" customHeight="1" x14ac:dyDescent="0.25">
      <c r="A30" s="39"/>
      <c r="B30" s="36" t="str">
        <f>B23</f>
        <v>-For stone masonary</v>
      </c>
      <c r="C30" s="41">
        <v>1</v>
      </c>
      <c r="D30" s="42">
        <f>(2.7+4.6)/2</f>
        <v>3.65</v>
      </c>
      <c r="E30" s="42">
        <v>3.2</v>
      </c>
      <c r="F30" s="42"/>
      <c r="G30" s="38">
        <f t="shared" ref="G30:G31" si="5">PRODUCT(C30:F30)</f>
        <v>11.68</v>
      </c>
      <c r="H30" s="42"/>
      <c r="I30" s="42"/>
      <c r="J30" s="44"/>
      <c r="K30" s="35"/>
    </row>
    <row r="31" spans="1:11" ht="15" customHeight="1" x14ac:dyDescent="0.25">
      <c r="A31" s="39"/>
      <c r="B31" s="36" t="str">
        <f>B24</f>
        <v>-deduction for occupied area</v>
      </c>
      <c r="C31" s="41">
        <v>-1</v>
      </c>
      <c r="D31" s="42">
        <v>1.32</v>
      </c>
      <c r="E31" s="42">
        <v>0.5</v>
      </c>
      <c r="F31" s="42"/>
      <c r="G31" s="38">
        <f t="shared" si="5"/>
        <v>-0.66</v>
      </c>
      <c r="H31" s="42"/>
      <c r="I31" s="42"/>
      <c r="J31" s="44"/>
      <c r="K31" s="35"/>
    </row>
    <row r="32" spans="1:11" ht="15" customHeight="1" x14ac:dyDescent="0.25">
      <c r="A32" s="39"/>
      <c r="B32" s="36" t="s">
        <v>40</v>
      </c>
      <c r="C32" s="41"/>
      <c r="D32" s="42"/>
      <c r="E32" s="42"/>
      <c r="F32" s="42"/>
      <c r="G32" s="32">
        <f>SUM(G30:G31)</f>
        <v>11.02</v>
      </c>
      <c r="H32" s="32" t="s">
        <v>47</v>
      </c>
      <c r="I32" s="32">
        <v>1737.28</v>
      </c>
      <c r="J32" s="43">
        <f>G32*I32</f>
        <v>19144.8256</v>
      </c>
      <c r="K32" s="35"/>
    </row>
    <row r="33" spans="1:11" ht="15" hidden="1" customHeight="1" x14ac:dyDescent="0.25">
      <c r="A33" s="39"/>
      <c r="B33" s="36" t="s">
        <v>38</v>
      </c>
      <c r="C33" s="41"/>
      <c r="D33" s="42"/>
      <c r="E33" s="42"/>
      <c r="F33" s="42"/>
      <c r="G33" s="42"/>
      <c r="H33" s="42"/>
      <c r="I33" s="42"/>
      <c r="J33" s="44">
        <f>0.13*G32*(6947.8/10)</f>
        <v>995.34182800000008</v>
      </c>
      <c r="K33" s="35"/>
    </row>
    <row r="34" spans="1:11" ht="15" customHeight="1" x14ac:dyDescent="0.25">
      <c r="A34" s="39"/>
      <c r="B34" s="36"/>
      <c r="C34" s="41"/>
      <c r="D34" s="42"/>
      <c r="E34" s="42"/>
      <c r="F34" s="42"/>
      <c r="G34" s="42"/>
      <c r="H34" s="42"/>
      <c r="I34" s="42"/>
      <c r="J34" s="44"/>
      <c r="K34" s="35"/>
    </row>
    <row r="35" spans="1:11" ht="15" customHeight="1" x14ac:dyDescent="0.25">
      <c r="A35" s="18">
        <v>5</v>
      </c>
      <c r="B35" s="29" t="s">
        <v>30</v>
      </c>
      <c r="C35" s="19">
        <v>0</v>
      </c>
      <c r="D35" s="20"/>
      <c r="E35" s="21"/>
      <c r="F35" s="21"/>
      <c r="G35" s="33">
        <f t="shared" ref="G35" si="6">PRODUCT(C35:F35)</f>
        <v>0</v>
      </c>
      <c r="H35" s="22" t="s">
        <v>31</v>
      </c>
      <c r="I35" s="23">
        <v>500</v>
      </c>
      <c r="J35" s="33">
        <f>G35*I35</f>
        <v>0</v>
      </c>
      <c r="K35" s="21"/>
    </row>
    <row r="36" spans="1:11" ht="15" customHeight="1" x14ac:dyDescent="0.25">
      <c r="A36" s="18"/>
      <c r="B36" s="24"/>
      <c r="C36" s="19"/>
      <c r="D36" s="20"/>
      <c r="E36" s="21"/>
      <c r="F36" s="21"/>
      <c r="G36" s="23"/>
      <c r="H36" s="22"/>
      <c r="I36" s="23"/>
      <c r="J36" s="40"/>
      <c r="K36" s="21"/>
    </row>
    <row r="37" spans="1:11" x14ac:dyDescent="0.25">
      <c r="A37" s="39"/>
      <c r="B37" s="45" t="s">
        <v>17</v>
      </c>
      <c r="C37" s="46"/>
      <c r="D37" s="37"/>
      <c r="E37" s="37"/>
      <c r="F37" s="37"/>
      <c r="G37" s="40"/>
      <c r="H37" s="40"/>
      <c r="I37" s="40"/>
      <c r="J37" s="40">
        <f>SUM(J10:J35)</f>
        <v>32199.353894595177</v>
      </c>
      <c r="K37" s="35"/>
    </row>
    <row r="38" spans="1:11" x14ac:dyDescent="0.25">
      <c r="A38" s="57"/>
      <c r="B38" s="60"/>
      <c r="C38" s="61"/>
      <c r="D38" s="58"/>
      <c r="E38" s="58"/>
      <c r="F38" s="58"/>
      <c r="G38" s="59"/>
      <c r="H38" s="59"/>
      <c r="I38" s="59"/>
      <c r="J38" s="59"/>
      <c r="K38" s="56"/>
    </row>
    <row r="39" spans="1:11" s="1" customFormat="1" x14ac:dyDescent="0.25">
      <c r="A39" s="49"/>
      <c r="B39" s="28" t="s">
        <v>51</v>
      </c>
      <c r="C39" s="77">
        <f>J37</f>
        <v>32199.353894595177</v>
      </c>
      <c r="D39" s="77"/>
      <c r="E39" s="51"/>
      <c r="F39" s="50"/>
      <c r="G39" s="51"/>
      <c r="H39" s="50"/>
      <c r="I39" s="52"/>
      <c r="J39" s="53"/>
      <c r="K39" s="54"/>
    </row>
    <row r="40" spans="1:11" hidden="1" x14ac:dyDescent="0.25">
      <c r="A40" s="55"/>
      <c r="B40" s="65" t="s">
        <v>32</v>
      </c>
      <c r="C40" s="80">
        <v>28000</v>
      </c>
      <c r="D40" s="80"/>
      <c r="E40" s="66"/>
      <c r="F40" s="48"/>
      <c r="G40" s="47"/>
      <c r="H40" s="47"/>
      <c r="I40" s="47"/>
      <c r="J40" s="47"/>
      <c r="K40" s="48"/>
    </row>
    <row r="41" spans="1:11" hidden="1" x14ac:dyDescent="0.25">
      <c r="A41" s="55"/>
      <c r="B41" s="28" t="s">
        <v>33</v>
      </c>
      <c r="C41" s="81">
        <f>C40-C43-C44</f>
        <v>26600</v>
      </c>
      <c r="D41" s="81"/>
      <c r="E41" s="38">
        <f>C41/C39*100</f>
        <v>82.610353260737142</v>
      </c>
      <c r="F41" s="48"/>
      <c r="G41" s="47"/>
      <c r="H41" s="47"/>
      <c r="I41" s="47"/>
      <c r="J41" s="47"/>
      <c r="K41" s="48"/>
    </row>
    <row r="42" spans="1:11" hidden="1" x14ac:dyDescent="0.25">
      <c r="A42" s="55"/>
      <c r="B42" s="28" t="s">
        <v>34</v>
      </c>
      <c r="C42" s="77">
        <f>C39-C41</f>
        <v>5599.3538945951768</v>
      </c>
      <c r="D42" s="77"/>
      <c r="E42" s="38">
        <f>100-E41</f>
        <v>17.389646739262858</v>
      </c>
      <c r="F42" s="48"/>
      <c r="G42" s="47"/>
      <c r="H42" s="47"/>
      <c r="I42" s="47"/>
      <c r="J42" s="47"/>
      <c r="K42" s="48"/>
    </row>
    <row r="43" spans="1:11" hidden="1" x14ac:dyDescent="0.25">
      <c r="A43" s="55"/>
      <c r="B43" s="28" t="s">
        <v>35</v>
      </c>
      <c r="C43" s="77">
        <f>C40*0.03</f>
        <v>840</v>
      </c>
      <c r="D43" s="77"/>
      <c r="E43" s="38">
        <v>3</v>
      </c>
      <c r="F43" s="48"/>
      <c r="G43" s="47"/>
      <c r="H43" s="47"/>
      <c r="I43" s="47"/>
      <c r="J43" s="47"/>
      <c r="K43" s="48"/>
    </row>
    <row r="44" spans="1:11" hidden="1" x14ac:dyDescent="0.25">
      <c r="A44" s="55"/>
      <c r="B44" s="28" t="s">
        <v>36</v>
      </c>
      <c r="C44" s="77">
        <f>C40*0.02</f>
        <v>560</v>
      </c>
      <c r="D44" s="77"/>
      <c r="E44" s="38">
        <v>2</v>
      </c>
      <c r="F44" s="48"/>
      <c r="G44" s="47"/>
      <c r="H44" s="47"/>
      <c r="I44" s="47"/>
      <c r="J44" s="47"/>
      <c r="K44" s="48"/>
    </row>
    <row r="45" spans="1:11" s="34" customFormat="1" x14ac:dyDescent="0.25">
      <c r="A45" s="56"/>
      <c r="B45" s="56"/>
      <c r="C45" s="56"/>
      <c r="D45" s="56"/>
      <c r="E45" s="56"/>
      <c r="F45" s="56"/>
      <c r="G45" s="56"/>
      <c r="H45" s="56"/>
      <c r="I45" s="56"/>
      <c r="J45" s="56"/>
      <c r="K45" s="56"/>
    </row>
    <row r="46" spans="1:11" s="34" customFormat="1" x14ac:dyDescent="0.25"/>
    <row r="47" spans="1:11" s="34" customFormat="1" x14ac:dyDescent="0.25"/>
    <row r="48" spans="1:11" s="34" customFormat="1" x14ac:dyDescent="0.25"/>
    <row r="49" s="34" customFormat="1" x14ac:dyDescent="0.25"/>
    <row r="50" s="34" customFormat="1" x14ac:dyDescent="0.25"/>
    <row r="51" s="34" customFormat="1" x14ac:dyDescent="0.25"/>
    <row r="52" s="34" customFormat="1" x14ac:dyDescent="0.25"/>
    <row r="53" s="34" customFormat="1" x14ac:dyDescent="0.25"/>
    <row r="54" s="34" customFormat="1" x14ac:dyDescent="0.25"/>
    <row r="55" s="34" customFormat="1" x14ac:dyDescent="0.25"/>
    <row r="56" s="34" customFormat="1" x14ac:dyDescent="0.25"/>
    <row r="57" s="34" customFormat="1" x14ac:dyDescent="0.25"/>
    <row r="58" s="34" customFormat="1" x14ac:dyDescent="0.25"/>
    <row r="59" s="34" customFormat="1" x14ac:dyDescent="0.25"/>
    <row r="60" s="34" customFormat="1" x14ac:dyDescent="0.25"/>
    <row r="61" s="34" customFormat="1" x14ac:dyDescent="0.25"/>
    <row r="62" s="34" customFormat="1" x14ac:dyDescent="0.25"/>
    <row r="63" s="34" customFormat="1" x14ac:dyDescent="0.25"/>
    <row r="64" s="34" customFormat="1" x14ac:dyDescent="0.25"/>
    <row r="65" s="34" customFormat="1" x14ac:dyDescent="0.25"/>
    <row r="66" s="34" customFormat="1" x14ac:dyDescent="0.25"/>
    <row r="67" s="34" customFormat="1" x14ac:dyDescent="0.25"/>
    <row r="68" s="34" customFormat="1" x14ac:dyDescent="0.25"/>
    <row r="69" s="34" customFormat="1" x14ac:dyDescent="0.25"/>
    <row r="70" s="34" customFormat="1" x14ac:dyDescent="0.25"/>
    <row r="71" s="34" customFormat="1" x14ac:dyDescent="0.25"/>
    <row r="72" s="34" customFormat="1" x14ac:dyDescent="0.25"/>
    <row r="73" s="34" customFormat="1" x14ac:dyDescent="0.25"/>
    <row r="74" s="34" customFormat="1" x14ac:dyDescent="0.25"/>
    <row r="75" s="34" customFormat="1" x14ac:dyDescent="0.25"/>
    <row r="76" s="34" customFormat="1" x14ac:dyDescent="0.25"/>
    <row r="77" s="34" customFormat="1" x14ac:dyDescent="0.25"/>
    <row r="78" s="34" customFormat="1" x14ac:dyDescent="0.25"/>
    <row r="79" s="34" customFormat="1" x14ac:dyDescent="0.25"/>
    <row r="80" s="34" customFormat="1" x14ac:dyDescent="0.25"/>
    <row r="81" s="34" customFormat="1" x14ac:dyDescent="0.25"/>
    <row r="82" s="34" customFormat="1" x14ac:dyDescent="0.25"/>
    <row r="83" s="34" customFormat="1" x14ac:dyDescent="0.25"/>
    <row r="84" s="34" customFormat="1" x14ac:dyDescent="0.25"/>
    <row r="85" s="34" customFormat="1" x14ac:dyDescent="0.25"/>
    <row r="86" s="34" customFormat="1" x14ac:dyDescent="0.25"/>
    <row r="87" s="34" customFormat="1" x14ac:dyDescent="0.25"/>
    <row r="88" s="34" customFormat="1" x14ac:dyDescent="0.25"/>
    <row r="89" s="34" customFormat="1" x14ac:dyDescent="0.25"/>
    <row r="90" s="34" customFormat="1" x14ac:dyDescent="0.25"/>
    <row r="91" s="34" customFormat="1" x14ac:dyDescent="0.25"/>
    <row r="92" s="34" customFormat="1" x14ac:dyDescent="0.25"/>
    <row r="93" s="34" customFormat="1" x14ac:dyDescent="0.25"/>
    <row r="94" s="34" customFormat="1" x14ac:dyDescent="0.25"/>
    <row r="95" s="34" customFormat="1" x14ac:dyDescent="0.25"/>
    <row r="96" s="34" customFormat="1" x14ac:dyDescent="0.25"/>
    <row r="97" s="34" customFormat="1" x14ac:dyDescent="0.25"/>
    <row r="98" s="34" customFormat="1" x14ac:dyDescent="0.25"/>
    <row r="99" s="34" customFormat="1" x14ac:dyDescent="0.25"/>
    <row r="100" s="34" customFormat="1" x14ac:dyDescent="0.25"/>
    <row r="101" s="34" customFormat="1" x14ac:dyDescent="0.25"/>
  </sheetData>
  <mergeCells count="15">
    <mergeCell ref="A6:F6"/>
    <mergeCell ref="H6:K6"/>
    <mergeCell ref="A1:K1"/>
    <mergeCell ref="A2:K2"/>
    <mergeCell ref="A3:K3"/>
    <mergeCell ref="A4:K4"/>
    <mergeCell ref="A5:K5"/>
    <mergeCell ref="C43:D43"/>
    <mergeCell ref="C44:D44"/>
    <mergeCell ref="A7:F7"/>
    <mergeCell ref="H7:K7"/>
    <mergeCell ref="C39:D39"/>
    <mergeCell ref="C40:D40"/>
    <mergeCell ref="C41:D41"/>
    <mergeCell ref="C42:D42"/>
  </mergeCells>
  <pageMargins left="0.70866141732283505" right="0.70866141732283505" top="0.74803149606299202" bottom="0.74803149606299202" header="0.31496062992126" footer="0.31496062992126"/>
  <pageSetup paperSize="9" scale="80" orientation="portrait" r:id="rId1"/>
  <headerFooter>
    <oddFooter>&amp;LPrepared By:&amp;CChecked By:&amp;RApproved By: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Views>
    <sheetView tabSelected="1" topLeftCell="A25" zoomScaleNormal="100" workbookViewId="0">
      <selection activeCell="K29" sqref="K29"/>
    </sheetView>
  </sheetViews>
  <sheetFormatPr defaultRowHeight="15" x14ac:dyDescent="0.25"/>
  <cols>
    <col min="1" max="1" width="4.7109375" customWidth="1"/>
    <col min="2" max="2" width="31.28515625" customWidth="1"/>
    <col min="3" max="3" width="5.5703125" bestFit="1" customWidth="1"/>
    <col min="4" max="4" width="7.5703125" customWidth="1"/>
    <col min="5" max="5" width="8.5703125" customWidth="1"/>
    <col min="6" max="6" width="8" customWidth="1"/>
    <col min="7" max="7" width="8.5703125" customWidth="1"/>
    <col min="8" max="8" width="5" bestFit="1" customWidth="1"/>
    <col min="9" max="10" width="10.7109375" hidden="1" customWidth="1"/>
  </cols>
  <sheetData>
    <row r="1" spans="1:11" s="1" customFormat="1" x14ac:dyDescent="0.25">
      <c r="A1" s="73" t="s">
        <v>0</v>
      </c>
      <c r="B1" s="73"/>
      <c r="C1" s="73"/>
      <c r="D1" s="73"/>
      <c r="E1" s="73"/>
      <c r="F1" s="73"/>
      <c r="G1" s="73"/>
      <c r="H1" s="73"/>
      <c r="I1" s="73"/>
      <c r="J1" s="73"/>
      <c r="K1" s="73"/>
    </row>
    <row r="2" spans="1:11" s="1" customFormat="1" ht="22.5" x14ac:dyDescent="0.25">
      <c r="A2" s="74" t="s">
        <v>1</v>
      </c>
      <c r="B2" s="74"/>
      <c r="C2" s="74"/>
      <c r="D2" s="74"/>
      <c r="E2" s="74"/>
      <c r="F2" s="74"/>
      <c r="G2" s="74"/>
      <c r="H2" s="74"/>
      <c r="I2" s="74"/>
      <c r="J2" s="74"/>
      <c r="K2" s="74"/>
    </row>
    <row r="3" spans="1:11" s="1" customFormat="1" x14ac:dyDescent="0.25">
      <c r="A3" s="75" t="s">
        <v>2</v>
      </c>
      <c r="B3" s="75"/>
      <c r="C3" s="75"/>
      <c r="D3" s="75"/>
      <c r="E3" s="75"/>
      <c r="F3" s="75"/>
      <c r="G3" s="75"/>
      <c r="H3" s="75"/>
      <c r="I3" s="75"/>
      <c r="J3" s="75"/>
      <c r="K3" s="75"/>
    </row>
    <row r="4" spans="1:11" s="1" customFormat="1" x14ac:dyDescent="0.25">
      <c r="A4" s="75" t="s">
        <v>3</v>
      </c>
      <c r="B4" s="75"/>
      <c r="C4" s="75"/>
      <c r="D4" s="75"/>
      <c r="E4" s="75"/>
      <c r="F4" s="75"/>
      <c r="G4" s="75"/>
      <c r="H4" s="75"/>
      <c r="I4" s="75"/>
      <c r="J4" s="75"/>
      <c r="K4" s="75"/>
    </row>
    <row r="5" spans="1:11" ht="18.75" x14ac:dyDescent="0.3">
      <c r="A5" s="76" t="s">
        <v>53</v>
      </c>
      <c r="B5" s="76"/>
      <c r="C5" s="76"/>
      <c r="D5" s="76"/>
      <c r="E5" s="76"/>
      <c r="F5" s="76"/>
      <c r="G5" s="76"/>
      <c r="H5" s="76"/>
      <c r="I5" s="76"/>
      <c r="J5" s="76"/>
      <c r="K5" s="76"/>
    </row>
    <row r="6" spans="1:11" ht="15.75" x14ac:dyDescent="0.25">
      <c r="A6" s="71" t="s">
        <v>48</v>
      </c>
      <c r="B6" s="71"/>
      <c r="C6" s="71"/>
      <c r="D6" s="71"/>
      <c r="E6" s="71"/>
      <c r="F6" s="71"/>
      <c r="G6" s="2"/>
      <c r="I6" s="94"/>
      <c r="J6" s="94"/>
      <c r="K6" s="68" t="s">
        <v>43</v>
      </c>
    </row>
    <row r="7" spans="1:11" ht="15.75" x14ac:dyDescent="0.25">
      <c r="A7" s="78" t="s">
        <v>28</v>
      </c>
      <c r="B7" s="78"/>
      <c r="C7" s="78"/>
      <c r="D7" s="78"/>
      <c r="E7" s="78"/>
      <c r="F7" s="78"/>
      <c r="G7" s="3"/>
      <c r="I7" s="95"/>
      <c r="J7" s="95"/>
      <c r="K7" s="67" t="s">
        <v>49</v>
      </c>
    </row>
    <row r="8" spans="1:11" ht="15" customHeight="1" x14ac:dyDescent="0.25">
      <c r="A8" s="4" t="s">
        <v>5</v>
      </c>
      <c r="B8" s="15" t="s">
        <v>6</v>
      </c>
      <c r="C8" s="4" t="s">
        <v>7</v>
      </c>
      <c r="D8" s="16" t="s">
        <v>8</v>
      </c>
      <c r="E8" s="16" t="s">
        <v>9</v>
      </c>
      <c r="F8" s="16" t="s">
        <v>10</v>
      </c>
      <c r="G8" s="16" t="s">
        <v>11</v>
      </c>
      <c r="H8" s="4" t="s">
        <v>12</v>
      </c>
      <c r="I8" s="16" t="s">
        <v>13</v>
      </c>
      <c r="J8" s="16" t="s">
        <v>14</v>
      </c>
      <c r="K8" s="17" t="s">
        <v>15</v>
      </c>
    </row>
    <row r="9" spans="1:11" ht="28.5" x14ac:dyDescent="0.25">
      <c r="A9" s="62">
        <v>1</v>
      </c>
      <c r="B9" s="70" t="s">
        <v>52</v>
      </c>
      <c r="C9" s="35"/>
      <c r="D9" s="28"/>
      <c r="E9" s="28"/>
      <c r="F9" s="35"/>
      <c r="G9" s="35"/>
      <c r="H9" s="35"/>
      <c r="I9" s="35"/>
      <c r="J9" s="35"/>
      <c r="K9" s="35"/>
    </row>
    <row r="10" spans="1:11" ht="15" customHeight="1" x14ac:dyDescent="0.25">
      <c r="A10" s="18"/>
      <c r="B10" s="36" t="str">
        <f>B23</f>
        <v>-For stone masonary</v>
      </c>
      <c r="C10" s="37">
        <f>1</f>
        <v>1</v>
      </c>
      <c r="D10" s="37">
        <f>D16</f>
        <v>3.65</v>
      </c>
      <c r="E10" s="37">
        <f>E16</f>
        <v>3.2</v>
      </c>
      <c r="F10" s="37">
        <v>0.1</v>
      </c>
      <c r="G10" s="38">
        <f t="shared" ref="G10:G12" si="0">PRODUCT(C10:F10)</f>
        <v>1.1679999999999999</v>
      </c>
      <c r="H10" s="39"/>
      <c r="I10" s="39"/>
      <c r="J10" s="39"/>
      <c r="K10" s="21"/>
    </row>
    <row r="11" spans="1:11" ht="15" customHeight="1" x14ac:dyDescent="0.25">
      <c r="A11" s="18"/>
      <c r="B11" s="36" t="str">
        <f>B24</f>
        <v>-deduction for occupied area</v>
      </c>
      <c r="C11" s="46">
        <f>C24</f>
        <v>-1</v>
      </c>
      <c r="D11" s="37">
        <f>D24</f>
        <v>1.32</v>
      </c>
      <c r="E11" s="37">
        <f>E24</f>
        <v>0.5</v>
      </c>
      <c r="F11" s="37">
        <v>0.1</v>
      </c>
      <c r="G11" s="38">
        <f t="shared" si="0"/>
        <v>-6.6000000000000003E-2</v>
      </c>
      <c r="H11" s="39"/>
      <c r="I11" s="39"/>
      <c r="J11" s="39"/>
      <c r="K11" s="21"/>
    </row>
    <row r="12" spans="1:11" ht="15" customHeight="1" x14ac:dyDescent="0.25">
      <c r="A12" s="18"/>
      <c r="B12" s="36"/>
      <c r="C12" s="46">
        <f t="shared" ref="C12:E12" si="1">C25</f>
        <v>-1</v>
      </c>
      <c r="D12" s="37">
        <f t="shared" si="1"/>
        <v>0.6095702529716549</v>
      </c>
      <c r="E12" s="37">
        <f t="shared" si="1"/>
        <v>0.6095702529716549</v>
      </c>
      <c r="F12" s="37">
        <v>0.1</v>
      </c>
      <c r="G12" s="38">
        <f t="shared" si="0"/>
        <v>-3.7157589330792738E-2</v>
      </c>
      <c r="H12" s="39"/>
      <c r="I12" s="39"/>
      <c r="J12" s="39"/>
      <c r="K12" s="21"/>
    </row>
    <row r="13" spans="1:11" ht="15" customHeight="1" x14ac:dyDescent="0.25">
      <c r="A13" s="18"/>
      <c r="B13" s="36" t="s">
        <v>40</v>
      </c>
      <c r="C13" s="19"/>
      <c r="D13" s="20"/>
      <c r="E13" s="21"/>
      <c r="F13" s="21"/>
      <c r="G13" s="23">
        <f>SUM(G10:G12)</f>
        <v>1.0648424106692072</v>
      </c>
      <c r="H13" s="22" t="s">
        <v>39</v>
      </c>
      <c r="I13" s="23">
        <v>663.31</v>
      </c>
      <c r="J13" s="40">
        <f>G13*I13</f>
        <v>706.32061942099176</v>
      </c>
      <c r="K13" s="21"/>
    </row>
    <row r="14" spans="1:11" ht="15" customHeight="1" x14ac:dyDescent="0.25">
      <c r="A14" s="18"/>
      <c r="B14" s="36"/>
      <c r="C14" s="19"/>
      <c r="D14" s="20"/>
      <c r="E14" s="21"/>
      <c r="F14" s="21"/>
      <c r="G14" s="23"/>
      <c r="H14" s="22"/>
      <c r="I14" s="23"/>
      <c r="J14" s="40"/>
      <c r="K14" s="21"/>
    </row>
    <row r="15" spans="1:11" ht="90" x14ac:dyDescent="0.25">
      <c r="A15" s="18">
        <v>2</v>
      </c>
      <c r="B15" s="29" t="s">
        <v>42</v>
      </c>
      <c r="C15" s="19"/>
      <c r="D15" s="28"/>
      <c r="E15" s="28"/>
      <c r="F15" s="21"/>
      <c r="G15" s="23"/>
      <c r="H15" s="22"/>
      <c r="I15" s="23"/>
      <c r="J15" s="40"/>
      <c r="K15" s="21"/>
    </row>
    <row r="16" spans="1:11" ht="15" customHeight="1" x14ac:dyDescent="0.25">
      <c r="A16" s="18"/>
      <c r="B16" s="36" t="s">
        <v>44</v>
      </c>
      <c r="C16" s="46">
        <v>1</v>
      </c>
      <c r="D16" s="37">
        <f t="shared" ref="D16:E18" si="2">D23</f>
        <v>3.65</v>
      </c>
      <c r="E16" s="37">
        <f t="shared" si="2"/>
        <v>3.2</v>
      </c>
      <c r="F16" s="37">
        <v>0.1</v>
      </c>
      <c r="G16" s="38">
        <f>PRODUCT(C16:F16)</f>
        <v>1.1679999999999999</v>
      </c>
      <c r="H16" s="39"/>
      <c r="I16" s="39"/>
      <c r="J16" s="39"/>
      <c r="K16" s="21"/>
    </row>
    <row r="17" spans="1:11" ht="15" customHeight="1" x14ac:dyDescent="0.25">
      <c r="A17" s="18"/>
      <c r="B17" s="36" t="s">
        <v>45</v>
      </c>
      <c r="C17" s="46">
        <v>-1</v>
      </c>
      <c r="D17" s="37">
        <f t="shared" si="2"/>
        <v>1.32</v>
      </c>
      <c r="E17" s="37">
        <f t="shared" si="2"/>
        <v>0.5</v>
      </c>
      <c r="F17" s="37">
        <v>0.1</v>
      </c>
      <c r="G17" s="38">
        <f>PRODUCT(C17:F17)</f>
        <v>-6.6000000000000003E-2</v>
      </c>
      <c r="H17" s="39"/>
      <c r="I17" s="39"/>
      <c r="J17" s="39"/>
      <c r="K17" s="21"/>
    </row>
    <row r="18" spans="1:11" ht="15" customHeight="1" x14ac:dyDescent="0.25">
      <c r="A18" s="18"/>
      <c r="B18" s="36"/>
      <c r="C18" s="46">
        <v>-1</v>
      </c>
      <c r="D18" s="37">
        <f t="shared" si="2"/>
        <v>0.6095702529716549</v>
      </c>
      <c r="E18" s="37">
        <f t="shared" si="2"/>
        <v>0.6095702529716549</v>
      </c>
      <c r="F18" s="37">
        <v>0.1</v>
      </c>
      <c r="G18" s="38">
        <f t="shared" ref="G18" si="3">PRODUCT(C18:F18)</f>
        <v>-3.7157589330792738E-2</v>
      </c>
      <c r="H18" s="39"/>
      <c r="I18" s="39"/>
      <c r="J18" s="39"/>
      <c r="K18" s="21"/>
    </row>
    <row r="19" spans="1:11" ht="15" customHeight="1" x14ac:dyDescent="0.25">
      <c r="A19" s="39"/>
      <c r="B19" s="36" t="s">
        <v>40</v>
      </c>
      <c r="C19" s="41"/>
      <c r="D19" s="42"/>
      <c r="E19" s="42"/>
      <c r="F19" s="42"/>
      <c r="G19" s="32">
        <f>SUM(G16:G18)</f>
        <v>1.0648424106692072</v>
      </c>
      <c r="H19" s="32" t="s">
        <v>39</v>
      </c>
      <c r="I19" s="32">
        <v>4434.5200000000004</v>
      </c>
      <c r="J19" s="43">
        <f>G19*I19</f>
        <v>4722.0649669608129</v>
      </c>
      <c r="K19" s="35"/>
    </row>
    <row r="20" spans="1:11" hidden="1" x14ac:dyDescent="0.25">
      <c r="A20" s="39"/>
      <c r="B20" s="36" t="s">
        <v>38</v>
      </c>
      <c r="C20" s="41"/>
      <c r="D20" s="42"/>
      <c r="E20" s="42"/>
      <c r="F20" s="42"/>
      <c r="G20" s="42"/>
      <c r="H20" s="42"/>
      <c r="I20" s="42"/>
      <c r="J20" s="44">
        <f>0.13*G19*(14817.6/5)</f>
        <v>410.23863151263316</v>
      </c>
      <c r="K20" s="35"/>
    </row>
    <row r="21" spans="1:11" x14ac:dyDescent="0.25">
      <c r="A21" s="39"/>
      <c r="B21" s="36"/>
      <c r="C21" s="41"/>
      <c r="D21" s="42"/>
      <c r="E21" s="42"/>
      <c r="F21" s="42"/>
      <c r="G21" s="42"/>
      <c r="H21" s="42"/>
      <c r="I21" s="42"/>
      <c r="J21" s="44"/>
      <c r="K21" s="35"/>
    </row>
    <row r="22" spans="1:11" ht="75" x14ac:dyDescent="0.25">
      <c r="A22" s="18">
        <v>3</v>
      </c>
      <c r="B22" s="29" t="s">
        <v>41</v>
      </c>
      <c r="C22" s="19"/>
      <c r="D22" s="28"/>
      <c r="E22" s="28"/>
      <c r="F22" s="21"/>
      <c r="G22" s="23"/>
      <c r="H22" s="22"/>
      <c r="I22" s="23"/>
      <c r="J22" s="40"/>
      <c r="K22" s="5"/>
    </row>
    <row r="23" spans="1:11" ht="15" customHeight="1" x14ac:dyDescent="0.25">
      <c r="A23" s="18"/>
      <c r="B23" s="36" t="str">
        <f>B16</f>
        <v>-For stone masonary</v>
      </c>
      <c r="C23" s="46">
        <v>1</v>
      </c>
      <c r="D23" s="37">
        <f>D30</f>
        <v>3.65</v>
      </c>
      <c r="E23" s="37">
        <f>E30</f>
        <v>3.2</v>
      </c>
      <c r="F23" s="37">
        <v>0.05</v>
      </c>
      <c r="G23" s="38">
        <f t="shared" ref="G23:G25" si="4">PRODUCT(C23:F23)</f>
        <v>0.58399999999999996</v>
      </c>
      <c r="H23" s="39"/>
      <c r="I23" s="39"/>
      <c r="J23" s="39"/>
      <c r="K23" s="21"/>
    </row>
    <row r="24" spans="1:11" ht="15" customHeight="1" x14ac:dyDescent="0.25">
      <c r="A24" s="18"/>
      <c r="B24" s="36" t="str">
        <f>B17</f>
        <v>-deduction for occupied area</v>
      </c>
      <c r="C24" s="46">
        <v>-1</v>
      </c>
      <c r="D24" s="37">
        <f>D31</f>
        <v>1.32</v>
      </c>
      <c r="E24" s="37">
        <f>E31</f>
        <v>0.5</v>
      </c>
      <c r="F24" s="37">
        <v>0.05</v>
      </c>
      <c r="G24" s="38">
        <f t="shared" si="4"/>
        <v>-3.3000000000000002E-2</v>
      </c>
      <c r="H24" s="39"/>
      <c r="I24" s="39"/>
      <c r="J24" s="39"/>
      <c r="K24" s="21"/>
    </row>
    <row r="25" spans="1:11" ht="15" customHeight="1" x14ac:dyDescent="0.25">
      <c r="A25" s="18"/>
      <c r="B25" s="36"/>
      <c r="C25" s="46">
        <v>-1</v>
      </c>
      <c r="D25" s="37">
        <f>2/3.281</f>
        <v>0.6095702529716549</v>
      </c>
      <c r="E25" s="37">
        <f>2/3.281</f>
        <v>0.6095702529716549</v>
      </c>
      <c r="F25" s="37">
        <v>0.05</v>
      </c>
      <c r="G25" s="38">
        <f t="shared" si="4"/>
        <v>-1.8578794665396369E-2</v>
      </c>
      <c r="H25" s="39"/>
      <c r="I25" s="39"/>
      <c r="J25" s="39"/>
      <c r="K25" s="21"/>
    </row>
    <row r="26" spans="1:11" ht="15" customHeight="1" x14ac:dyDescent="0.25">
      <c r="A26" s="39"/>
      <c r="B26" s="36" t="s">
        <v>40</v>
      </c>
      <c r="C26" s="41"/>
      <c r="D26" s="42"/>
      <c r="E26" s="42"/>
      <c r="F26" s="42"/>
      <c r="G26" s="32">
        <f>SUM(G23:G25)</f>
        <v>0.53242120533460358</v>
      </c>
      <c r="H26" s="32" t="s">
        <v>39</v>
      </c>
      <c r="I26" s="32">
        <v>10634.5</v>
      </c>
      <c r="J26" s="43">
        <f>G26*I26</f>
        <v>5662.0333081308418</v>
      </c>
      <c r="K26" s="35"/>
    </row>
    <row r="27" spans="1:11" ht="15" hidden="1" customHeight="1" x14ac:dyDescent="0.25">
      <c r="A27" s="39"/>
      <c r="B27" s="36" t="s">
        <v>38</v>
      </c>
      <c r="C27" s="41"/>
      <c r="D27" s="42"/>
      <c r="E27" s="42"/>
      <c r="F27" s="42"/>
      <c r="G27" s="42"/>
      <c r="H27" s="42"/>
      <c r="I27" s="42"/>
      <c r="J27" s="44">
        <f>0.13*G26*((114907.3+6135.3)/15)</f>
        <v>558.52894056989726</v>
      </c>
      <c r="K27" s="35"/>
    </row>
    <row r="28" spans="1:11" ht="15" customHeight="1" x14ac:dyDescent="0.25">
      <c r="A28" s="39"/>
      <c r="B28" s="36"/>
      <c r="C28" s="41"/>
      <c r="D28" s="42"/>
      <c r="E28" s="42"/>
      <c r="F28" s="42"/>
      <c r="G28" s="42"/>
      <c r="H28" s="42"/>
      <c r="I28" s="42"/>
      <c r="J28" s="44"/>
      <c r="K28" s="35"/>
    </row>
    <row r="29" spans="1:11" ht="60.6" customHeight="1" x14ac:dyDescent="0.25">
      <c r="A29" s="18">
        <v>4</v>
      </c>
      <c r="B29" s="64" t="s">
        <v>46</v>
      </c>
      <c r="C29" s="41"/>
      <c r="D29" s="28"/>
      <c r="E29" s="28"/>
      <c r="F29" s="42"/>
      <c r="G29" s="38"/>
      <c r="H29" s="42"/>
      <c r="I29" s="42"/>
      <c r="J29" s="44"/>
      <c r="K29" s="35"/>
    </row>
    <row r="30" spans="1:11" ht="15" customHeight="1" x14ac:dyDescent="0.25">
      <c r="A30" s="39"/>
      <c r="B30" s="36" t="str">
        <f>B23</f>
        <v>-For stone masonary</v>
      </c>
      <c r="C30" s="41">
        <v>1</v>
      </c>
      <c r="D30" s="42">
        <f>(2.7+4.6)/2</f>
        <v>3.65</v>
      </c>
      <c r="E30" s="42">
        <v>3.2</v>
      </c>
      <c r="F30" s="42"/>
      <c r="G30" s="38">
        <f t="shared" ref="G30:G31" si="5">PRODUCT(C30:F30)</f>
        <v>11.68</v>
      </c>
      <c r="H30" s="42"/>
      <c r="I30" s="42"/>
      <c r="J30" s="44"/>
      <c r="K30" s="35"/>
    </row>
    <row r="31" spans="1:11" ht="15" customHeight="1" x14ac:dyDescent="0.25">
      <c r="A31" s="39"/>
      <c r="B31" s="36" t="str">
        <f>B24</f>
        <v>-deduction for occupied area</v>
      </c>
      <c r="C31" s="41">
        <v>-1</v>
      </c>
      <c r="D31" s="42">
        <v>1.32</v>
      </c>
      <c r="E31" s="42">
        <v>0.5</v>
      </c>
      <c r="F31" s="42"/>
      <c r="G31" s="38">
        <f t="shared" si="5"/>
        <v>-0.66</v>
      </c>
      <c r="H31" s="42"/>
      <c r="I31" s="42"/>
      <c r="J31" s="44"/>
      <c r="K31" s="35"/>
    </row>
    <row r="32" spans="1:11" ht="15" customHeight="1" x14ac:dyDescent="0.25">
      <c r="A32" s="39"/>
      <c r="B32" s="36" t="s">
        <v>40</v>
      </c>
      <c r="C32" s="41"/>
      <c r="D32" s="42"/>
      <c r="E32" s="42"/>
      <c r="F32" s="42"/>
      <c r="G32" s="32">
        <f>SUM(G30:G31)</f>
        <v>11.02</v>
      </c>
      <c r="H32" s="32" t="s">
        <v>47</v>
      </c>
      <c r="I32" s="32">
        <v>1737.28</v>
      </c>
      <c r="J32" s="43">
        <f>G32*I32</f>
        <v>19144.8256</v>
      </c>
      <c r="K32" s="35"/>
    </row>
    <row r="33" spans="1:11" ht="15" hidden="1" customHeight="1" x14ac:dyDescent="0.25">
      <c r="A33" s="39"/>
      <c r="B33" s="36" t="s">
        <v>38</v>
      </c>
      <c r="C33" s="41"/>
      <c r="D33" s="42"/>
      <c r="E33" s="42"/>
      <c r="F33" s="42"/>
      <c r="G33" s="42"/>
      <c r="H33" s="42"/>
      <c r="I33" s="42"/>
      <c r="J33" s="44">
        <f>0.13*G32*(6947.8/10)</f>
        <v>995.34182800000008</v>
      </c>
      <c r="K33" s="35"/>
    </row>
    <row r="34" spans="1:11" ht="15" customHeight="1" x14ac:dyDescent="0.25">
      <c r="A34" s="39"/>
      <c r="B34" s="36"/>
      <c r="C34" s="41"/>
      <c r="D34" s="42"/>
      <c r="E34" s="42"/>
      <c r="F34" s="42"/>
      <c r="G34" s="42"/>
      <c r="H34" s="42"/>
      <c r="I34" s="42"/>
      <c r="J34" s="44"/>
      <c r="K34" s="35"/>
    </row>
    <row r="35" spans="1:11" ht="15" customHeight="1" x14ac:dyDescent="0.25">
      <c r="A35" s="18">
        <v>5</v>
      </c>
      <c r="B35" s="29" t="s">
        <v>30</v>
      </c>
      <c r="C35" s="19">
        <v>0</v>
      </c>
      <c r="D35" s="20"/>
      <c r="E35" s="21"/>
      <c r="F35" s="21"/>
      <c r="G35" s="33">
        <f t="shared" ref="G35" si="6">PRODUCT(C35:F35)</f>
        <v>0</v>
      </c>
      <c r="H35" s="22" t="s">
        <v>31</v>
      </c>
      <c r="I35" s="23">
        <v>500</v>
      </c>
      <c r="J35" s="33">
        <f>G35*I35</f>
        <v>0</v>
      </c>
      <c r="K35" s="21"/>
    </row>
    <row r="36" spans="1:11" ht="15" customHeight="1" x14ac:dyDescent="0.25">
      <c r="A36" s="18"/>
      <c r="B36" s="24"/>
      <c r="C36" s="19"/>
      <c r="D36" s="20"/>
      <c r="E36" s="21"/>
      <c r="F36" s="21"/>
      <c r="G36" s="23"/>
      <c r="H36" s="22"/>
      <c r="I36" s="23"/>
      <c r="J36" s="40"/>
      <c r="K36" s="21"/>
    </row>
    <row r="37" spans="1:11" x14ac:dyDescent="0.25">
      <c r="A37" s="39"/>
      <c r="B37" s="45" t="s">
        <v>17</v>
      </c>
      <c r="C37" s="46"/>
      <c r="D37" s="37"/>
      <c r="E37" s="37"/>
      <c r="F37" s="37"/>
      <c r="G37" s="40"/>
      <c r="H37" s="40"/>
      <c r="I37" s="40"/>
      <c r="J37" s="40">
        <f>SUM(J10:J35)</f>
        <v>32199.353894595177</v>
      </c>
      <c r="K37" s="35"/>
    </row>
    <row r="38" spans="1:11" x14ac:dyDescent="0.25">
      <c r="A38" s="57"/>
      <c r="B38" s="60"/>
      <c r="C38" s="61"/>
      <c r="D38" s="58"/>
      <c r="E38" s="58"/>
      <c r="F38" s="58"/>
      <c r="G38" s="59"/>
      <c r="H38" s="59"/>
      <c r="I38" s="59"/>
      <c r="J38" s="59"/>
      <c r="K38" s="56"/>
    </row>
    <row r="39" spans="1:11" s="1" customFormat="1" hidden="1" x14ac:dyDescent="0.25">
      <c r="A39" s="49"/>
      <c r="B39" s="28" t="s">
        <v>51</v>
      </c>
      <c r="C39" s="77">
        <f>J37</f>
        <v>32199.353894595177</v>
      </c>
      <c r="D39" s="77"/>
      <c r="E39" s="51"/>
      <c r="F39" s="50"/>
      <c r="G39" s="51"/>
      <c r="H39" s="50"/>
      <c r="I39" s="52"/>
      <c r="J39" s="53"/>
      <c r="K39" s="54"/>
    </row>
    <row r="40" spans="1:11" hidden="1" x14ac:dyDescent="0.25">
      <c r="A40" s="55"/>
      <c r="B40" s="65" t="s">
        <v>32</v>
      </c>
      <c r="C40" s="80">
        <v>28000</v>
      </c>
      <c r="D40" s="80"/>
      <c r="E40" s="66"/>
      <c r="F40" s="48"/>
      <c r="G40" s="47"/>
      <c r="H40" s="47"/>
      <c r="I40" s="47"/>
      <c r="J40" s="47"/>
      <c r="K40" s="48"/>
    </row>
    <row r="41" spans="1:11" hidden="1" x14ac:dyDescent="0.25">
      <c r="A41" s="55"/>
      <c r="B41" s="28" t="s">
        <v>33</v>
      </c>
      <c r="C41" s="81">
        <f>C40-C43-C44</f>
        <v>26600</v>
      </c>
      <c r="D41" s="81"/>
      <c r="E41" s="38">
        <f>C41/C39*100</f>
        <v>82.610353260737142</v>
      </c>
      <c r="F41" s="48"/>
      <c r="G41" s="47"/>
      <c r="H41" s="47"/>
      <c r="I41" s="47"/>
      <c r="J41" s="47"/>
      <c r="K41" s="48"/>
    </row>
    <row r="42" spans="1:11" hidden="1" x14ac:dyDescent="0.25">
      <c r="A42" s="55"/>
      <c r="B42" s="28" t="s">
        <v>34</v>
      </c>
      <c r="C42" s="77">
        <f>C39-C41</f>
        <v>5599.3538945951768</v>
      </c>
      <c r="D42" s="77"/>
      <c r="E42" s="38">
        <f>100-E41</f>
        <v>17.389646739262858</v>
      </c>
      <c r="F42" s="48"/>
      <c r="G42" s="47"/>
      <c r="H42" s="47"/>
      <c r="I42" s="47"/>
      <c r="J42" s="47"/>
      <c r="K42" s="48"/>
    </row>
    <row r="43" spans="1:11" hidden="1" x14ac:dyDescent="0.25">
      <c r="A43" s="55"/>
      <c r="B43" s="28" t="s">
        <v>35</v>
      </c>
      <c r="C43" s="77">
        <f>C40*0.03</f>
        <v>840</v>
      </c>
      <c r="D43" s="77"/>
      <c r="E43" s="38">
        <v>3</v>
      </c>
      <c r="F43" s="48"/>
      <c r="G43" s="47"/>
      <c r="H43" s="47"/>
      <c r="I43" s="47"/>
      <c r="J43" s="47"/>
      <c r="K43" s="48"/>
    </row>
    <row r="44" spans="1:11" hidden="1" x14ac:dyDescent="0.25">
      <c r="A44" s="55"/>
      <c r="B44" s="28" t="s">
        <v>36</v>
      </c>
      <c r="C44" s="77">
        <f>C40*0.02</f>
        <v>560</v>
      </c>
      <c r="D44" s="77"/>
      <c r="E44" s="38">
        <v>2</v>
      </c>
      <c r="F44" s="48"/>
      <c r="G44" s="47"/>
      <c r="H44" s="47"/>
      <c r="I44" s="47"/>
      <c r="J44" s="47"/>
      <c r="K44" s="48"/>
    </row>
    <row r="45" spans="1:11" s="34" customFormat="1" x14ac:dyDescent="0.25">
      <c r="A45" s="56"/>
      <c r="B45" s="56"/>
      <c r="C45" s="56"/>
      <c r="D45" s="56"/>
      <c r="E45" s="56"/>
      <c r="F45" s="56"/>
      <c r="G45" s="56"/>
      <c r="H45" s="56"/>
      <c r="I45" s="56"/>
      <c r="J45" s="56"/>
      <c r="K45" s="56"/>
    </row>
    <row r="46" spans="1:11" s="34" customFormat="1" x14ac:dyDescent="0.25"/>
    <row r="47" spans="1:11" s="34" customFormat="1" x14ac:dyDescent="0.25"/>
    <row r="48" spans="1:11" s="34" customFormat="1" x14ac:dyDescent="0.25"/>
    <row r="49" s="34" customFormat="1" x14ac:dyDescent="0.25"/>
    <row r="50" s="34" customFormat="1" x14ac:dyDescent="0.25"/>
    <row r="51" s="34" customFormat="1" x14ac:dyDescent="0.25"/>
    <row r="52" s="34" customFormat="1" x14ac:dyDescent="0.25"/>
    <row r="53" s="34" customFormat="1" x14ac:dyDescent="0.25"/>
    <row r="54" s="34" customFormat="1" x14ac:dyDescent="0.25"/>
    <row r="55" s="34" customFormat="1" x14ac:dyDescent="0.25"/>
    <row r="56" s="34" customFormat="1" x14ac:dyDescent="0.25"/>
    <row r="57" s="34" customFormat="1" x14ac:dyDescent="0.25"/>
    <row r="58" s="34" customFormat="1" x14ac:dyDescent="0.25"/>
    <row r="59" s="34" customFormat="1" x14ac:dyDescent="0.25"/>
    <row r="60" s="34" customFormat="1" x14ac:dyDescent="0.25"/>
    <row r="61" s="34" customFormat="1" x14ac:dyDescent="0.25"/>
    <row r="62" s="34" customFormat="1" x14ac:dyDescent="0.25"/>
    <row r="63" s="34" customFormat="1" x14ac:dyDescent="0.25"/>
    <row r="64" s="34" customFormat="1" x14ac:dyDescent="0.25"/>
    <row r="65" s="34" customFormat="1" x14ac:dyDescent="0.25"/>
    <row r="66" s="34" customFormat="1" x14ac:dyDescent="0.25"/>
    <row r="67" s="34" customFormat="1" x14ac:dyDescent="0.25"/>
    <row r="68" s="34" customFormat="1" x14ac:dyDescent="0.25"/>
    <row r="69" s="34" customFormat="1" x14ac:dyDescent="0.25"/>
    <row r="70" s="34" customFormat="1" x14ac:dyDescent="0.25"/>
    <row r="71" s="34" customFormat="1" x14ac:dyDescent="0.25"/>
    <row r="72" s="34" customFormat="1" x14ac:dyDescent="0.25"/>
    <row r="73" s="34" customFormat="1" x14ac:dyDescent="0.25"/>
    <row r="74" s="34" customFormat="1" x14ac:dyDescent="0.25"/>
    <row r="75" s="34" customFormat="1" x14ac:dyDescent="0.25"/>
    <row r="76" s="34" customFormat="1" x14ac:dyDescent="0.25"/>
    <row r="77" s="34" customFormat="1" x14ac:dyDescent="0.25"/>
    <row r="78" s="34" customFormat="1" x14ac:dyDescent="0.25"/>
    <row r="79" s="34" customFormat="1" x14ac:dyDescent="0.25"/>
    <row r="80" s="34" customFormat="1" x14ac:dyDescent="0.25"/>
    <row r="81" s="34" customFormat="1" x14ac:dyDescent="0.25"/>
    <row r="82" s="34" customFormat="1" x14ac:dyDescent="0.25"/>
    <row r="83" s="34" customFormat="1" x14ac:dyDescent="0.25"/>
    <row r="84" s="34" customFormat="1" x14ac:dyDescent="0.25"/>
    <row r="85" s="34" customFormat="1" x14ac:dyDescent="0.25"/>
    <row r="86" s="34" customFormat="1" x14ac:dyDescent="0.25"/>
    <row r="87" s="34" customFormat="1" x14ac:dyDescent="0.25"/>
    <row r="88" s="34" customFormat="1" x14ac:dyDescent="0.25"/>
    <row r="89" s="34" customFormat="1" x14ac:dyDescent="0.25"/>
    <row r="90" s="34" customFormat="1" x14ac:dyDescent="0.25"/>
    <row r="91" s="34" customFormat="1" x14ac:dyDescent="0.25"/>
    <row r="92" s="34" customFormat="1" x14ac:dyDescent="0.25"/>
    <row r="93" s="34" customFormat="1" x14ac:dyDescent="0.25"/>
    <row r="94" s="34" customFormat="1" x14ac:dyDescent="0.25"/>
    <row r="95" s="34" customFormat="1" x14ac:dyDescent="0.25"/>
    <row r="96" s="34" customFormat="1" x14ac:dyDescent="0.25"/>
    <row r="97" s="34" customFormat="1" x14ac:dyDescent="0.25"/>
    <row r="98" s="34" customFormat="1" x14ac:dyDescent="0.25"/>
    <row r="99" s="34" customFormat="1" x14ac:dyDescent="0.25"/>
    <row r="100" s="34" customFormat="1" x14ac:dyDescent="0.25"/>
    <row r="101" s="34" customFormat="1" x14ac:dyDescent="0.25"/>
  </sheetData>
  <mergeCells count="13">
    <mergeCell ref="C43:D43"/>
    <mergeCell ref="C44:D44"/>
    <mergeCell ref="A7:F7"/>
    <mergeCell ref="C39:D39"/>
    <mergeCell ref="C40:D40"/>
    <mergeCell ref="C41:D41"/>
    <mergeCell ref="C42:D42"/>
    <mergeCell ref="A1:K1"/>
    <mergeCell ref="A2:K2"/>
    <mergeCell ref="A3:K3"/>
    <mergeCell ref="A4:K4"/>
    <mergeCell ref="A5:K5"/>
    <mergeCell ref="A6:F6"/>
  </mergeCells>
  <pageMargins left="0.70866141732283505" right="0.70866141732283505" top="0.74803149606299202" bottom="0.74803149606299202" header="0.31496062992126" footer="0.31496062992126"/>
  <pageSetup paperSize="9" scale="95" orientation="portrait" r:id="rId1"/>
  <headerFooter>
    <oddFooter>&amp;LPrepared By:&amp;CChecked By:&amp;RApproved By: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estimate</vt:lpstr>
      <vt:lpstr>WCR</vt:lpstr>
      <vt:lpstr>V</vt:lpstr>
      <vt:lpstr>M</vt:lpstr>
      <vt:lpstr>estimate!Print_Area</vt:lpstr>
      <vt:lpstr>M!Print_Area</vt:lpstr>
      <vt:lpstr>V!Print_Area</vt:lpstr>
      <vt:lpstr>estimate!Print_Titles</vt:lpstr>
      <vt:lpstr>M!Print_Titles</vt:lpstr>
      <vt:lpstr>V!Print_Titles</vt:lpstr>
      <vt:lpstr>WCR!Print_Titles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Windows User</cp:lastModifiedBy>
  <cp:lastPrinted>2025-06-27T07:56:16Z</cp:lastPrinted>
  <dcterms:created xsi:type="dcterms:W3CDTF">2015-06-05T18:17:20Z</dcterms:created>
  <dcterms:modified xsi:type="dcterms:W3CDTF">2025-06-27T07:57:03Z</dcterms:modified>
</cp:coreProperties>
</file>