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120" yWindow="-120" windowWidth="20730" windowHeight="11160" activeTab="2"/>
  </bookViews>
  <sheets>
    <sheet name="re-estimate" sheetId="18" r:id="rId1"/>
    <sheet name="WCR" sheetId="6" r:id="rId2"/>
    <sheet name="local" sheetId="19" r:id="rId3"/>
  </sheets>
  <externalReferences>
    <externalReference r:id="rId4"/>
    <externalReference r:id="rId5"/>
    <externalReference r:id="rId6"/>
    <externalReference r:id="rId7"/>
    <externalReference r:id="rId8"/>
    <externalReference r:id="rId9"/>
  </externalReferences>
  <definedNames>
    <definedName name="description_103">[1]Abstract!$B$16</definedName>
    <definedName name="description_124" localSheetId="2">#REF!</definedName>
    <definedName name="description_124" localSheetId="0">#REF!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06">[5]Abstract!$B$265</definedName>
    <definedName name="description_759">[1]Abstract!$B$278</definedName>
    <definedName name="description_781">[6]Abstract!$B$299</definedName>
    <definedName name="description_783">[1]Abstract!$B$301</definedName>
    <definedName name="_xlnm.Print_Area" localSheetId="2">local!$A$1:$K$23</definedName>
    <definedName name="_xlnm.Print_Area" localSheetId="0">'re-estimate'!$A$1:$K$27</definedName>
    <definedName name="_xlnm.Print_Titles" localSheetId="2">local!$1:$8</definedName>
    <definedName name="_xlnm.Print_Titles" localSheetId="0">'re-estimate'!$1:$8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19" l="1"/>
  <c r="N9" i="19"/>
  <c r="M9" i="19"/>
  <c r="C23" i="19"/>
  <c r="C22" i="19"/>
  <c r="C20" i="19" s="1"/>
  <c r="G14" i="19"/>
  <c r="J14" i="19" s="1"/>
  <c r="Q11" i="19"/>
  <c r="M11" i="19"/>
  <c r="N11" i="19" s="1"/>
  <c r="G10" i="19"/>
  <c r="G11" i="19" s="1"/>
  <c r="J12" i="19" s="1"/>
  <c r="J11" i="19" l="1"/>
  <c r="J16" i="19" l="1"/>
  <c r="C18" i="19" s="1"/>
  <c r="C21" i="19" s="1"/>
  <c r="E20" i="19"/>
  <c r="E21" i="19" s="1"/>
  <c r="F14" i="18" l="1"/>
  <c r="E14" i="18"/>
  <c r="D14" i="18"/>
  <c r="E10" i="18"/>
  <c r="G14" i="18"/>
  <c r="G15" i="18" s="1"/>
  <c r="M15" i="18"/>
  <c r="N15" i="18" s="1"/>
  <c r="Q15" i="18"/>
  <c r="J15" i="18" l="1"/>
  <c r="J16" i="18"/>
  <c r="G10" i="18" l="1"/>
  <c r="G11" i="18" l="1"/>
  <c r="C27" i="18"/>
  <c r="C26" i="18"/>
  <c r="G18" i="18"/>
  <c r="J18" i="18" s="1"/>
  <c r="J11" i="18" l="1"/>
  <c r="J20" i="18" s="1"/>
  <c r="C24" i="18"/>
  <c r="C22" i="18" l="1"/>
  <c r="C25" i="18" l="1"/>
  <c r="E24" i="18"/>
  <c r="E25" i="18"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<sst xmlns="http://schemas.openxmlformats.org/spreadsheetml/2006/main" count="103" uniqueCount="56">
  <si>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</si>
  <si>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</si>
  <si>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</si>
  <si>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</si>
  <si>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</si>
  <si>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</si>
  <si>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</si>
  <si>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</si>
  <si>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</si>
  <si>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</si>
  <si>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</si>
  <si>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</si>
  <si>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</si>
  <si>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</si>
  <si>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</si>
  <si>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</si>
  <si>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</si>
  <si>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</si>
  <si>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</si>
  <si>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</si>
  <si>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</si>
  <si>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</si>
  <si>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</si>
  <si>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</si>
  <si>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</si>
  <si>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</si>
  <si>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</si>
  <si>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</si>
  <si>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</si>
  <si>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</si>
  <si>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</si>
  <si>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</si>
  <si>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</si>
  <si>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</si>
  <si>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</si>
  <si>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</si>
  <si>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</si>
  <si>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</si>
  <si>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</si>
  <si>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</si>
  <si>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m3</t>
  </si>
  <si>
    <t>Sub-total</t>
  </si>
  <si>
    <t>F.Y.: 2081/2082</t>
  </si>
  <si>
    <t>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t>
  </si>
  <si>
    <t>-for gabion wall</t>
  </si>
  <si>
    <t>-VAT 13% calculation</t>
  </si>
  <si>
    <t>Providing and laying  granular sub-base   on prepared surface, mixing  at OMC, and compacting  to achieve the desired density, complete as per Drawing and Technical Specifications., By Mechanical means</t>
  </si>
  <si>
    <t>-for gabion wall base</t>
  </si>
  <si>
    <t>unit</t>
  </si>
  <si>
    <t>Date:2081/09/11</t>
  </si>
  <si>
    <t>Road rate Norms No. 9.1.I.A</t>
  </si>
  <si>
    <t>Road rate Norms No. 12.1.A (3244.12/1.15)</t>
  </si>
  <si>
    <t>Project:- धन बहादुर श्रेष्ठको घर पछाडी पहिरो संरक्षण</t>
  </si>
  <si>
    <t>Providing and laying  local/ washing sub-base   on prepared surface, mixing  at OMC, and compacting  to achieve the desired density, complete as per Drawing and Technical Specifications., By Mechanical means</t>
  </si>
  <si>
    <t>Date:2081/02/12</t>
  </si>
  <si>
    <t xml:space="preserve">Project:-चनौटे, घट्टेखोला सडक ग्राबेल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</si>
</sst>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85">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4"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2" fontId="13" fillId="0" borderId="1" xfId="0" applyNumberFormat="1" applyFont="1" applyFill="1" applyBorder="1" applyAlignment="1">
      <alignment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4" fillId="0" borderId="1" xfId="1" applyNumberFormat="1" applyFont="1" applyBorder="1" applyAlignment="1">
      <alignment horizontal="center" vertical="center"/>
    </xf>
    <xf numFmtId="2" fontId="13" fillId="0" borderId="3" xfId="0" applyNumberFormat="1" applyFont="1" applyFill="1" applyBorder="1" applyAlignment="1">
      <alignment horizontal="center" vertical="center" wrapText="1"/>
    </xf>
    <xf numFmtId="2" fontId="13" fillId="0" borderId="4" xfId="0" applyNumberFormat="1" applyFont="1" applyFill="1" applyBorder="1" applyAlignment="1">
      <alignment horizontal="center" vertical="center" wrapText="1"/>
    </xf>
    <xf numFmtId="2" fontId="13" fillId="0" borderId="5" xfId="0" applyNumberFormat="1" applyFont="1" applyFill="1" applyBorder="1" applyAlignment="1">
      <alignment horizontal="center" vertical="center" wrapText="1"/>
    </xf>
    <xf numFmtId="2" fontId="3"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Rate%20analysis\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65">
          <cell r="B265" t="str">
            <v>Laying and fixing of Geo-Textile all complete as per specification., Providing  and laying of a geotextile filter between pitching and embankment slopes as per Drawing and Technical Specifications.</v>
          </cell>
        </row>
      </sheetData>
      <sheetData sheetId="2"/>
      <sheetData sheetId="3"/>
      <sheetData sheetId="4"/>
      <sheetData sheetId="5"/>
      <sheetData sheetId="6"/>
      <sheetData sheetId="7"/>
      <sheetData sheetId="8"/>
      <sheetData sheetId="9">
        <row r="3063">
          <cell r="K3063">
            <v>27496.883999999998</v>
          </cell>
        </row>
      </sheetData>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topLeftCell="A10" zoomScaleNormal="100" workbookViewId="0">
      <selection activeCell="I15" sqref="I15"/>
    </sheetView>
  </sheetViews>
  <sheetFormatPr defaultRowHeight="15" x14ac:dyDescent="0.2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8.42578125" bestFit="1" customWidth="1"/>
    <col min="10" max="10" width="10.7109375" bestFit="1" customWidth="1"/>
  </cols>
  <sheetData>
    <row r="1" spans="1:17" s="1" customFormat="1" x14ac:dyDescent="0.25">
      <c r="A1" s="74" t="s">
        <v>0</v>
      </c>
      <c r="B1" s="74"/>
      <c r="C1" s="74"/>
      <c r="D1" s="74"/>
      <c r="E1" s="74"/>
      <c r="F1" s="74"/>
      <c r="G1" s="74"/>
      <c r="H1" s="74"/>
      <c r="I1" s="74"/>
      <c r="J1" s="74"/>
      <c r="K1" s="74"/>
    </row>
    <row r="2" spans="1:17" s="1" customFormat="1" ht="22.5" x14ac:dyDescent="0.25">
      <c r="A2" s="75" t="s">
        <v>1</v>
      </c>
      <c r="B2" s="75"/>
      <c r="C2" s="75"/>
      <c r="D2" s="75"/>
      <c r="E2" s="75"/>
      <c r="F2" s="75"/>
      <c r="G2" s="75"/>
      <c r="H2" s="75"/>
      <c r="I2" s="75"/>
      <c r="J2" s="75"/>
      <c r="K2" s="75"/>
    </row>
    <row r="3" spans="1:17" s="1" customFormat="1" x14ac:dyDescent="0.25">
      <c r="A3" s="71" t="s">
        <v>2</v>
      </c>
      <c r="B3" s="71"/>
      <c r="C3" s="71"/>
      <c r="D3" s="71"/>
      <c r="E3" s="71"/>
      <c r="F3" s="71"/>
      <c r="G3" s="71"/>
      <c r="H3" s="71"/>
      <c r="I3" s="71"/>
      <c r="J3" s="71"/>
      <c r="K3" s="71"/>
    </row>
    <row r="4" spans="1:17" s="1" customFormat="1" x14ac:dyDescent="0.25">
      <c r="A4" s="71" t="s">
        <v>3</v>
      </c>
      <c r="B4" s="71"/>
      <c r="C4" s="71"/>
      <c r="D4" s="71"/>
      <c r="E4" s="71"/>
      <c r="F4" s="71"/>
      <c r="G4" s="71"/>
      <c r="H4" s="71"/>
      <c r="I4" s="71"/>
      <c r="J4" s="71"/>
      <c r="K4" s="71"/>
    </row>
    <row r="5" spans="1:17" ht="18.75" x14ac:dyDescent="0.3">
      <c r="A5" s="76" t="s">
        <v>4</v>
      </c>
      <c r="B5" s="76"/>
      <c r="C5" s="76"/>
      <c r="D5" s="76"/>
      <c r="E5" s="76"/>
      <c r="F5" s="76"/>
      <c r="G5" s="76"/>
      <c r="H5" s="76"/>
      <c r="I5" s="76"/>
      <c r="J5" s="76"/>
      <c r="K5" s="76"/>
    </row>
    <row r="6" spans="1:17" ht="15.75" x14ac:dyDescent="0.25">
      <c r="A6" s="61" t="s">
        <v>52</v>
      </c>
      <c r="B6" s="61"/>
      <c r="C6" s="61"/>
      <c r="D6" s="61"/>
      <c r="E6" s="61"/>
      <c r="F6" s="61"/>
      <c r="G6" s="2"/>
      <c r="H6" s="73" t="s">
        <v>42</v>
      </c>
      <c r="I6" s="73"/>
      <c r="J6" s="73"/>
      <c r="K6" s="73"/>
    </row>
    <row r="7" spans="1:17" ht="15.75" x14ac:dyDescent="0.25">
      <c r="A7" s="78" t="s">
        <v>28</v>
      </c>
      <c r="B7" s="78"/>
      <c r="C7" s="78"/>
      <c r="D7" s="78"/>
      <c r="E7" s="78"/>
      <c r="F7" s="78"/>
      <c r="G7" s="3"/>
      <c r="H7" s="79" t="s">
        <v>49</v>
      </c>
      <c r="I7" s="79"/>
      <c r="J7" s="79"/>
      <c r="K7" s="79"/>
    </row>
    <row r="8" spans="1:17" ht="15" customHeight="1" x14ac:dyDescent="0.25">
      <c r="A8" s="4" t="s">
        <v>5</v>
      </c>
      <c r="B8" s="15" t="s">
        <v>6</v>
      </c>
      <c r="C8" s="4" t="s">
        <v>7</v>
      </c>
      <c r="D8" s="16" t="s">
        <v>8</v>
      </c>
      <c r="E8" s="16" t="s">
        <v>9</v>
      </c>
      <c r="F8" s="16" t="s">
        <v>10</v>
      </c>
      <c r="G8" s="16" t="s">
        <v>11</v>
      </c>
      <c r="H8" s="4" t="s">
        <v>12</v>
      </c>
      <c r="I8" s="16" t="s">
        <v>13</v>
      </c>
      <c r="J8" s="16" t="s">
        <v>14</v>
      </c>
      <c r="K8" s="17" t="s">
        <v>15</v>
      </c>
    </row>
    <row r="9" spans="1:17" ht="150" x14ac:dyDescent="0.25">
      <c r="A9" s="18">
        <v>1</v>
      </c>
      <c r="B9" s="29" t="s">
        <v>43</v>
      </c>
      <c r="C9" s="19"/>
      <c r="D9" s="20"/>
      <c r="E9" s="21"/>
      <c r="F9" s="21"/>
      <c r="G9" s="23"/>
      <c r="H9" s="22"/>
      <c r="I9" s="23"/>
      <c r="J9" s="40"/>
      <c r="K9" s="81" t="s">
        <v>50</v>
      </c>
    </row>
    <row r="10" spans="1:17" ht="15" customHeight="1" x14ac:dyDescent="0.25">
      <c r="A10" s="18"/>
      <c r="B10" s="36" t="s">
        <v>44</v>
      </c>
      <c r="C10" s="35">
        <v>1</v>
      </c>
      <c r="D10" s="37">
        <v>95</v>
      </c>
      <c r="E10" s="37">
        <f>13/3.281</f>
        <v>3.9622066443157573</v>
      </c>
      <c r="F10" s="37">
        <v>0.15</v>
      </c>
      <c r="G10" s="38">
        <f>PRODUCT(C10:F10)</f>
        <v>56.461444681499536</v>
      </c>
      <c r="H10" s="39"/>
      <c r="I10" s="39"/>
      <c r="J10" s="39"/>
      <c r="K10" s="82"/>
    </row>
    <row r="11" spans="1:17" ht="15" customHeight="1" x14ac:dyDescent="0.25">
      <c r="A11" s="18"/>
      <c r="B11" s="36" t="s">
        <v>41</v>
      </c>
      <c r="C11" s="19"/>
      <c r="D11" s="20"/>
      <c r="E11" s="21"/>
      <c r="F11" s="21"/>
      <c r="G11" s="23">
        <f>SUM(G10:G10)</f>
        <v>56.461444681499536</v>
      </c>
      <c r="H11" s="22" t="s">
        <v>40</v>
      </c>
      <c r="I11" s="23">
        <v>736.88</v>
      </c>
      <c r="J11" s="40">
        <f>G11*I11</f>
        <v>41605.309356903381</v>
      </c>
      <c r="K11" s="83"/>
    </row>
    <row r="12" spans="1:17" ht="15" customHeight="1" x14ac:dyDescent="0.25">
      <c r="A12" s="18"/>
      <c r="B12" s="36"/>
      <c r="C12" s="19"/>
      <c r="D12" s="20"/>
      <c r="E12" s="21"/>
      <c r="F12" s="21"/>
      <c r="G12" s="23"/>
      <c r="H12" s="22"/>
      <c r="I12" s="23"/>
      <c r="J12" s="40"/>
      <c r="K12" s="21"/>
    </row>
    <row r="13" spans="1:17" ht="105" x14ac:dyDescent="0.25">
      <c r="A13" s="18">
        <v>2</v>
      </c>
      <c r="B13" s="29" t="s">
        <v>46</v>
      </c>
      <c r="C13" s="19"/>
      <c r="D13" s="20"/>
      <c r="E13" s="21"/>
      <c r="F13" s="21"/>
      <c r="G13" s="23"/>
      <c r="H13" s="22"/>
      <c r="I13" s="23"/>
      <c r="J13" s="40"/>
      <c r="K13" s="81" t="s">
        <v>51</v>
      </c>
    </row>
    <row r="14" spans="1:17" ht="15" customHeight="1" x14ac:dyDescent="0.25">
      <c r="A14" s="18"/>
      <c r="B14" s="36" t="s">
        <v>47</v>
      </c>
      <c r="C14" s="35">
        <v>1</v>
      </c>
      <c r="D14" s="37">
        <f>D10</f>
        <v>95</v>
      </c>
      <c r="E14" s="37">
        <f>E10</f>
        <v>3.9622066443157573</v>
      </c>
      <c r="F14" s="37">
        <f>F10</f>
        <v>0.15</v>
      </c>
      <c r="G14" s="38">
        <f>PRODUCT(C14:F14)</f>
        <v>56.461444681499536</v>
      </c>
      <c r="H14" s="39"/>
      <c r="I14" s="39"/>
      <c r="J14" s="39"/>
      <c r="K14" s="82"/>
      <c r="M14" t="s">
        <v>48</v>
      </c>
      <c r="P14">
        <v>300</v>
      </c>
      <c r="Q14" t="s">
        <v>48</v>
      </c>
    </row>
    <row r="15" spans="1:17" ht="15" customHeight="1" x14ac:dyDescent="0.25">
      <c r="A15" s="18"/>
      <c r="B15" s="36" t="s">
        <v>41</v>
      </c>
      <c r="C15" s="19"/>
      <c r="D15" s="20"/>
      <c r="E15" s="21"/>
      <c r="F15" s="21"/>
      <c r="G15" s="23">
        <f>SUM(G14:G14)</f>
        <v>56.461444681499536</v>
      </c>
      <c r="H15" s="22" t="s">
        <v>40</v>
      </c>
      <c r="I15" s="23">
        <v>2820.9740000000002</v>
      </c>
      <c r="J15" s="40">
        <f>G15*I15</f>
        <v>159276.26744894849</v>
      </c>
      <c r="K15" s="83"/>
      <c r="M15">
        <f>3244.12</f>
        <v>3244.12</v>
      </c>
      <c r="N15">
        <f>M15/1.15</f>
        <v>2820.9739130434782</v>
      </c>
      <c r="P15">
        <v>826398.7</v>
      </c>
      <c r="Q15">
        <f>P15/P14</f>
        <v>2754.6623333333332</v>
      </c>
    </row>
    <row r="16" spans="1:17" ht="15" customHeight="1" x14ac:dyDescent="0.25">
      <c r="A16" s="18"/>
      <c r="B16" s="36" t="s">
        <v>45</v>
      </c>
      <c r="C16" s="19"/>
      <c r="D16" s="20"/>
      <c r="E16" s="21"/>
      <c r="F16" s="21"/>
      <c r="G16" s="23"/>
      <c r="H16" s="22"/>
      <c r="I16" s="23"/>
      <c r="J16" s="40">
        <f>0.13*G15*826398.7/300</f>
        <v>20219.187943462355</v>
      </c>
      <c r="K16" s="21"/>
    </row>
    <row r="17" spans="1:11" ht="15" customHeight="1" x14ac:dyDescent="0.25">
      <c r="A17" s="18"/>
      <c r="B17" s="29"/>
      <c r="C17" s="19"/>
      <c r="D17" s="20"/>
      <c r="E17" s="21"/>
      <c r="F17" s="21"/>
      <c r="G17" s="23"/>
      <c r="H17" s="22"/>
      <c r="I17" s="23"/>
      <c r="J17" s="40"/>
      <c r="K17" s="21"/>
    </row>
    <row r="18" spans="1:11" ht="15" customHeight="1" x14ac:dyDescent="0.25">
      <c r="A18" s="18">
        <v>5</v>
      </c>
      <c r="B18" s="29" t="s">
        <v>30</v>
      </c>
      <c r="C18" s="19">
        <v>1</v>
      </c>
      <c r="D18" s="20"/>
      <c r="E18" s="21"/>
      <c r="F18" s="21"/>
      <c r="G18" s="33">
        <f t="shared" ref="G18" si="0">PRODUCT(C18:F18)</f>
        <v>1</v>
      </c>
      <c r="H18" s="22" t="s">
        <v>31</v>
      </c>
      <c r="I18" s="23">
        <v>500</v>
      </c>
      <c r="J18" s="33">
        <f>G18*I18</f>
        <v>500</v>
      </c>
      <c r="K18" s="21"/>
    </row>
    <row r="19" spans="1:11" ht="15" customHeight="1" x14ac:dyDescent="0.25">
      <c r="A19" s="18"/>
      <c r="B19" s="24"/>
      <c r="C19" s="19"/>
      <c r="D19" s="20"/>
      <c r="E19" s="21"/>
      <c r="F19" s="21"/>
      <c r="G19" s="23"/>
      <c r="H19" s="22"/>
      <c r="I19" s="23"/>
      <c r="J19" s="40"/>
      <c r="K19" s="21"/>
    </row>
    <row r="20" spans="1:11" x14ac:dyDescent="0.25">
      <c r="A20" s="39"/>
      <c r="B20" s="41" t="s">
        <v>17</v>
      </c>
      <c r="C20" s="42"/>
      <c r="D20" s="37"/>
      <c r="E20" s="37"/>
      <c r="F20" s="37"/>
      <c r="G20" s="40"/>
      <c r="H20" s="40"/>
      <c r="I20" s="40"/>
      <c r="J20" s="40">
        <f>SUM(J9:J18)</f>
        <v>221600.76474931423</v>
      </c>
      <c r="K20" s="35"/>
    </row>
    <row r="21" spans="1:11" x14ac:dyDescent="0.25">
      <c r="A21" s="53"/>
      <c r="B21" s="56"/>
      <c r="C21" s="57"/>
      <c r="D21" s="54"/>
      <c r="E21" s="54"/>
      <c r="F21" s="54"/>
      <c r="G21" s="55"/>
      <c r="H21" s="55"/>
      <c r="I21" s="55"/>
      <c r="J21" s="55"/>
      <c r="K21" s="52"/>
    </row>
    <row r="22" spans="1:11" s="1" customFormat="1" x14ac:dyDescent="0.25">
      <c r="A22" s="45"/>
      <c r="B22" s="28" t="s">
        <v>27</v>
      </c>
      <c r="C22" s="77">
        <f>J20</f>
        <v>221600.76474931423</v>
      </c>
      <c r="D22" s="77"/>
      <c r="E22" s="38">
        <v>100</v>
      </c>
      <c r="F22" s="46"/>
      <c r="G22" s="47"/>
      <c r="H22" s="46"/>
      <c r="I22" s="48"/>
      <c r="J22" s="49"/>
      <c r="K22" s="50"/>
    </row>
    <row r="23" spans="1:11" x14ac:dyDescent="0.25">
      <c r="A23" s="51"/>
      <c r="B23" s="28" t="s">
        <v>32</v>
      </c>
      <c r="C23" s="80">
        <v>200000</v>
      </c>
      <c r="D23" s="80"/>
      <c r="E23" s="38"/>
      <c r="F23" s="44"/>
      <c r="G23" s="43"/>
      <c r="H23" s="43"/>
      <c r="I23" s="43"/>
      <c r="J23" s="43"/>
      <c r="K23" s="44"/>
    </row>
    <row r="24" spans="1:11" x14ac:dyDescent="0.25">
      <c r="A24" s="51"/>
      <c r="B24" s="28" t="s">
        <v>33</v>
      </c>
      <c r="C24" s="80">
        <f>C23-C26-C27</f>
        <v>190000</v>
      </c>
      <c r="D24" s="80"/>
      <c r="E24" s="38">
        <f>C24/C22*100</f>
        <v>85.739776311213291</v>
      </c>
      <c r="F24" s="44"/>
      <c r="G24" s="43"/>
      <c r="H24" s="43"/>
      <c r="I24" s="43"/>
      <c r="J24" s="43"/>
      <c r="K24" s="44"/>
    </row>
    <row r="25" spans="1:11" x14ac:dyDescent="0.25">
      <c r="A25" s="51"/>
      <c r="B25" s="28" t="s">
        <v>34</v>
      </c>
      <c r="C25" s="77">
        <f>C22-C24</f>
        <v>31600.764749314229</v>
      </c>
      <c r="D25" s="77"/>
      <c r="E25" s="38">
        <f>100-E24</f>
        <v>14.260223688786709</v>
      </c>
      <c r="F25" s="44"/>
      <c r="G25" s="43"/>
      <c r="H25" s="43"/>
      <c r="I25" s="43"/>
      <c r="J25" s="43"/>
      <c r="K25" s="44"/>
    </row>
    <row r="26" spans="1:11" x14ac:dyDescent="0.25">
      <c r="A26" s="51"/>
      <c r="B26" s="28" t="s">
        <v>35</v>
      </c>
      <c r="C26" s="77">
        <f>C23*0.03</f>
        <v>6000</v>
      </c>
      <c r="D26" s="77"/>
      <c r="E26" s="38">
        <v>3</v>
      </c>
      <c r="F26" s="44"/>
      <c r="G26" s="43"/>
      <c r="H26" s="43"/>
      <c r="I26" s="43"/>
      <c r="J26" s="43"/>
      <c r="K26" s="44"/>
    </row>
    <row r="27" spans="1:11" x14ac:dyDescent="0.25">
      <c r="A27" s="51"/>
      <c r="B27" s="28" t="s">
        <v>36</v>
      </c>
      <c r="C27" s="77">
        <f>C23*0.02</f>
        <v>4000</v>
      </c>
      <c r="D27" s="77"/>
      <c r="E27" s="38">
        <v>2</v>
      </c>
      <c r="F27" s="44"/>
      <c r="G27" s="43"/>
      <c r="H27" s="43"/>
      <c r="I27" s="43"/>
      <c r="J27" s="43"/>
      <c r="K27" s="44"/>
    </row>
    <row r="28" spans="1:11" s="34" customFormat="1" x14ac:dyDescent="0.25">
      <c r="A28" s="52"/>
      <c r="B28" s="52"/>
      <c r="C28" s="52"/>
      <c r="D28" s="52"/>
      <c r="E28" s="52"/>
      <c r="F28" s="52"/>
      <c r="G28" s="52"/>
      <c r="H28" s="52"/>
      <c r="I28" s="52"/>
      <c r="J28" s="52"/>
      <c r="K28" s="52"/>
    </row>
    <row r="29" spans="1:11" s="34" customFormat="1" x14ac:dyDescent="0.25"/>
    <row r="30" spans="1:11" s="34" customFormat="1" x14ac:dyDescent="0.25"/>
    <row r="31" spans="1:11" s="34" customFormat="1" x14ac:dyDescent="0.25"/>
    <row r="32" spans="1:11" s="34" customFormat="1" x14ac:dyDescent="0.25"/>
    <row r="33" s="34" customFormat="1" x14ac:dyDescent="0.25"/>
    <row r="34" s="34" customFormat="1" x14ac:dyDescent="0.25"/>
    <row r="35" s="34" customFormat="1" x14ac:dyDescent="0.25"/>
    <row r="36" s="34" customFormat="1" x14ac:dyDescent="0.25"/>
    <row r="37" s="34" customFormat="1" x14ac:dyDescent="0.25"/>
    <row r="38" s="34" customFormat="1" x14ac:dyDescent="0.25"/>
    <row r="39" s="34" customFormat="1" x14ac:dyDescent="0.25"/>
    <row r="40" s="34" customFormat="1" x14ac:dyDescent="0.25"/>
    <row r="41" s="34" customFormat="1" x14ac:dyDescent="0.25"/>
    <row r="42" s="34" customFormat="1" x14ac:dyDescent="0.25"/>
    <row r="43" s="34" customFormat="1" x14ac:dyDescent="0.25"/>
    <row r="44" s="34" customFormat="1" x14ac:dyDescent="0.25"/>
    <row r="45" s="34" customFormat="1" x14ac:dyDescent="0.25"/>
    <row r="46" s="34" customFormat="1" x14ac:dyDescent="0.25"/>
    <row r="47" s="34" customFormat="1" x14ac:dyDescent="0.25"/>
    <row r="48"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sheetData>
  <mergeCells count="17">
    <mergeCell ref="C26:D26"/>
    <mergeCell ref="C27:D27"/>
    <mergeCell ref="A7:F7"/>
    <mergeCell ref="H7:K7"/>
    <mergeCell ref="C22:D22"/>
    <mergeCell ref="C23:D23"/>
    <mergeCell ref="C24:D24"/>
    <mergeCell ref="C25:D25"/>
    <mergeCell ref="K9:K11"/>
    <mergeCell ref="K13:K15"/>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69" t="s">
        <v>0</v>
      </c>
      <c r="B1" s="69"/>
      <c r="C1" s="69"/>
      <c r="D1" s="69"/>
      <c r="E1" s="69"/>
      <c r="F1" s="69"/>
      <c r="G1" s="69"/>
      <c r="H1" s="69"/>
      <c r="I1" s="69"/>
      <c r="J1" s="69"/>
      <c r="K1" s="69"/>
    </row>
    <row r="2" spans="1:11" ht="25.5" x14ac:dyDescent="0.35">
      <c r="A2" s="70" t="s">
        <v>1</v>
      </c>
      <c r="B2" s="70"/>
      <c r="C2" s="70"/>
      <c r="D2" s="70"/>
      <c r="E2" s="70"/>
      <c r="F2" s="70"/>
      <c r="G2" s="70"/>
      <c r="H2" s="70"/>
      <c r="I2" s="70"/>
      <c r="J2" s="70"/>
      <c r="K2" s="70"/>
    </row>
    <row r="3" spans="1:11" s="1" customFormat="1" x14ac:dyDescent="0.25">
      <c r="A3" s="71" t="s">
        <v>2</v>
      </c>
      <c r="B3" s="71"/>
      <c r="C3" s="71"/>
      <c r="D3" s="71"/>
      <c r="E3" s="71"/>
      <c r="F3" s="71"/>
      <c r="G3" s="71"/>
      <c r="H3" s="71"/>
      <c r="I3" s="71"/>
      <c r="J3" s="71"/>
      <c r="K3" s="71"/>
    </row>
    <row r="4" spans="1:11" s="1" customFormat="1" x14ac:dyDescent="0.25">
      <c r="A4" s="71" t="s">
        <v>3</v>
      </c>
      <c r="B4" s="71"/>
      <c r="C4" s="71"/>
      <c r="D4" s="71"/>
      <c r="E4" s="71"/>
      <c r="F4" s="71"/>
      <c r="G4" s="71"/>
      <c r="H4" s="71"/>
      <c r="I4" s="71"/>
      <c r="J4" s="71"/>
      <c r="K4" s="71"/>
    </row>
    <row r="5" spans="1:11" ht="18.75" x14ac:dyDescent="0.3">
      <c r="A5" s="72" t="s">
        <v>18</v>
      </c>
      <c r="B5" s="72"/>
      <c r="C5" s="72"/>
      <c r="D5" s="72"/>
      <c r="E5" s="72"/>
      <c r="F5" s="72"/>
      <c r="G5" s="72"/>
      <c r="H5" s="72"/>
      <c r="I5" s="72"/>
      <c r="J5" s="72"/>
      <c r="K5" s="72"/>
    </row>
    <row r="6" spans="1:11" ht="18.75" x14ac:dyDescent="0.3">
      <c r="A6" s="8" t="s">
        <v>19</v>
      </c>
      <c r="B6" s="8"/>
      <c r="C6" s="67" t="e">
        <f>F18</f>
        <v>#REF!</v>
      </c>
      <c r="D6" s="68"/>
      <c r="E6" s="9"/>
      <c r="F6" s="8"/>
      <c r="G6" s="8"/>
      <c r="H6" s="8" t="s">
        <v>20</v>
      </c>
      <c r="I6" s="8"/>
      <c r="J6" s="67" t="e">
        <f>I18</f>
        <v>#REF!</v>
      </c>
      <c r="K6" s="68"/>
    </row>
    <row r="7" spans="1:11" x14ac:dyDescent="0.25">
      <c r="A7" s="25" t="s">
        <v>29</v>
      </c>
      <c r="B7" s="10"/>
      <c r="C7" s="10"/>
      <c r="D7" s="10"/>
      <c r="F7" s="62"/>
      <c r="G7" s="62"/>
      <c r="I7" s="63" t="s">
        <v>37</v>
      </c>
      <c r="J7" s="63"/>
      <c r="K7" s="63"/>
    </row>
    <row r="8" spans="1:11" ht="15.75" x14ac:dyDescent="0.25">
      <c r="A8" s="61" t="e">
        <f>#REF!</f>
        <v>#REF!</v>
      </c>
      <c r="B8" s="61"/>
      <c r="C8" s="61"/>
      <c r="D8" s="61"/>
      <c r="E8" s="61"/>
      <c r="F8" s="61"/>
      <c r="I8" s="64" t="s">
        <v>38</v>
      </c>
      <c r="J8" s="64"/>
      <c r="K8" s="64"/>
    </row>
    <row r="9" spans="1:11" x14ac:dyDescent="0.25">
      <c r="A9" s="65" t="e">
        <f>#REF!</f>
        <v>#REF!</v>
      </c>
      <c r="B9" s="65"/>
      <c r="C9" s="65"/>
      <c r="D9" s="65"/>
      <c r="E9" s="65"/>
      <c r="F9" s="65"/>
      <c r="I9" s="64" t="s">
        <v>39</v>
      </c>
      <c r="J9" s="64"/>
      <c r="K9" s="64"/>
    </row>
    <row r="11" spans="1:11" x14ac:dyDescent="0.25">
      <c r="A11" s="59" t="s">
        <v>21</v>
      </c>
      <c r="B11" s="59" t="s">
        <v>22</v>
      </c>
      <c r="C11" s="59" t="s">
        <v>12</v>
      </c>
      <c r="D11" s="66" t="s">
        <v>23</v>
      </c>
      <c r="E11" s="66"/>
      <c r="F11" s="66"/>
      <c r="G11" s="66" t="s">
        <v>24</v>
      </c>
      <c r="H11" s="66"/>
      <c r="I11" s="66"/>
      <c r="J11" s="59" t="s">
        <v>25</v>
      </c>
      <c r="K11" s="60" t="s">
        <v>15</v>
      </c>
    </row>
    <row r="12" spans="1:11" x14ac:dyDescent="0.25">
      <c r="A12" s="59"/>
      <c r="B12" s="59"/>
      <c r="C12" s="59"/>
      <c r="D12" s="11" t="s">
        <v>26</v>
      </c>
      <c r="E12" s="11" t="s">
        <v>13</v>
      </c>
      <c r="F12" s="11" t="s">
        <v>14</v>
      </c>
      <c r="G12" s="11" t="s">
        <v>26</v>
      </c>
      <c r="H12" s="11" t="s">
        <v>13</v>
      </c>
      <c r="I12" s="11" t="s">
        <v>14</v>
      </c>
      <c r="J12" s="59"/>
      <c r="K12" s="60"/>
    </row>
    <row r="13" spans="1:11" s="1" customFormat="1" ht="15.75" x14ac:dyDescent="0.25">
      <c r="A13" s="26" t="e">
        <f>#REF!</f>
        <v>#REF!</v>
      </c>
      <c r="B13" s="31" t="e">
        <f>#REF!</f>
        <v>#REF!</v>
      </c>
      <c r="C13" s="12" t="e">
        <f>#REF!</f>
        <v>#REF!</v>
      </c>
      <c r="D13" s="12" t="e">
        <f>#REF!</f>
        <v>#REF!</v>
      </c>
      <c r="E13" s="12" t="e">
        <f>#REF!</f>
        <v>#REF!</v>
      </c>
      <c r="F13" s="12" t="e">
        <f>D13*E13</f>
        <v>#REF!</v>
      </c>
      <c r="G13" s="12" t="e">
        <f>#REF!</f>
        <v>#REF!</v>
      </c>
      <c r="H13" s="12" t="e">
        <f>#REF!</f>
        <v>#REF!</v>
      </c>
      <c r="I13" s="12" t="e">
        <f>G13*H13</f>
        <v>#REF!</v>
      </c>
      <c r="J13" s="27" t="e">
        <f>I13-F13</f>
        <v>#REF!</v>
      </c>
      <c r="K13" s="14"/>
    </row>
    <row r="14" spans="1:11" s="1" customFormat="1" ht="15.75" x14ac:dyDescent="0.25">
      <c r="A14" s="26"/>
      <c r="B14" s="32" t="e">
        <f>#REF!</f>
        <v>#REF!</v>
      </c>
      <c r="C14" s="12"/>
      <c r="D14" s="12"/>
      <c r="E14" s="12"/>
      <c r="F14" s="12" t="e">
        <f>#REF!</f>
        <v>#REF!</v>
      </c>
      <c r="G14" s="12"/>
      <c r="H14" s="12"/>
      <c r="I14" s="12" t="e">
        <f>#REF!</f>
        <v>#REF!</v>
      </c>
      <c r="J14" s="27"/>
      <c r="K14" s="14"/>
    </row>
    <row r="15" spans="1:11" s="1" customFormat="1" x14ac:dyDescent="0.25">
      <c r="A15" s="28"/>
      <c r="B15" s="28"/>
      <c r="C15" s="12"/>
      <c r="D15" s="12"/>
      <c r="E15" s="12"/>
      <c r="F15" s="12"/>
      <c r="G15" s="12"/>
      <c r="H15" s="12"/>
      <c r="I15" s="12"/>
      <c r="J15" s="27"/>
      <c r="K15" s="14"/>
    </row>
    <row r="16" spans="1:11" s="1" customFormat="1" x14ac:dyDescent="0.25">
      <c r="A16" s="26" t="e">
        <f>#REF!</f>
        <v>#REF!</v>
      </c>
      <c r="B16" s="30" t="e">
        <f>#REF!</f>
        <v>#REF!</v>
      </c>
      <c r="C16" s="12" t="e">
        <f>#REF!</f>
        <v>#REF!</v>
      </c>
      <c r="D16" s="12" t="e">
        <f>#REF!</f>
        <v>#REF!</v>
      </c>
      <c r="E16" s="12" t="e">
        <f>#REF!</f>
        <v>#REF!</v>
      </c>
      <c r="F16" s="12" t="e">
        <f>D16*E16</f>
        <v>#REF!</v>
      </c>
      <c r="G16" s="12" t="e">
        <f>#REF!</f>
        <v>#REF!</v>
      </c>
      <c r="H16" s="12" t="e">
        <f>#REF!</f>
        <v>#REF!</v>
      </c>
      <c r="I16" s="12" t="e">
        <f>G16*H16</f>
        <v>#REF!</v>
      </c>
      <c r="J16" s="27" t="e">
        <f>I16-F16</f>
        <v>#REF!</v>
      </c>
      <c r="K16" s="14"/>
    </row>
    <row r="17" spans="1:11" s="1" customFormat="1" x14ac:dyDescent="0.25">
      <c r="A17" s="28"/>
      <c r="B17" s="28"/>
      <c r="C17" s="12"/>
      <c r="D17" s="12"/>
      <c r="E17" s="12"/>
      <c r="F17" s="12"/>
      <c r="G17" s="12"/>
      <c r="H17" s="12"/>
      <c r="I17" s="12"/>
      <c r="J17" s="27"/>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
  <sheetViews>
    <sheetView tabSelected="1" zoomScaleNormal="100" workbookViewId="0">
      <selection activeCell="A7" sqref="A7:F7"/>
    </sheetView>
  </sheetViews>
  <sheetFormatPr defaultRowHeight="15" x14ac:dyDescent="0.2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8.42578125" bestFit="1" customWidth="1"/>
    <col min="10" max="10" width="10.7109375" bestFit="1" customWidth="1"/>
  </cols>
  <sheetData>
    <row r="1" spans="1:17" s="1" customFormat="1" x14ac:dyDescent="0.25">
      <c r="A1" s="74" t="s">
        <v>0</v>
      </c>
      <c r="B1" s="74"/>
      <c r="C1" s="74"/>
      <c r="D1" s="74"/>
      <c r="E1" s="74"/>
      <c r="F1" s="74"/>
      <c r="G1" s="74"/>
      <c r="H1" s="74"/>
      <c r="I1" s="74"/>
      <c r="J1" s="74"/>
      <c r="K1" s="74"/>
    </row>
    <row r="2" spans="1:17" s="1" customFormat="1" ht="22.5" x14ac:dyDescent="0.25">
      <c r="A2" s="75" t="s">
        <v>1</v>
      </c>
      <c r="B2" s="75"/>
      <c r="C2" s="75"/>
      <c r="D2" s="75"/>
      <c r="E2" s="75"/>
      <c r="F2" s="75"/>
      <c r="G2" s="75"/>
      <c r="H2" s="75"/>
      <c r="I2" s="75"/>
      <c r="J2" s="75"/>
      <c r="K2" s="75"/>
    </row>
    <row r="3" spans="1:17" s="1" customFormat="1" x14ac:dyDescent="0.25">
      <c r="A3" s="71" t="s">
        <v>2</v>
      </c>
      <c r="B3" s="71"/>
      <c r="C3" s="71"/>
      <c r="D3" s="71"/>
      <c r="E3" s="71"/>
      <c r="F3" s="71"/>
      <c r="G3" s="71"/>
      <c r="H3" s="71"/>
      <c r="I3" s="71"/>
      <c r="J3" s="71"/>
      <c r="K3" s="71"/>
    </row>
    <row r="4" spans="1:17" s="1" customFormat="1" x14ac:dyDescent="0.25">
      <c r="A4" s="71" t="s">
        <v>3</v>
      </c>
      <c r="B4" s="71"/>
      <c r="C4" s="71"/>
      <c r="D4" s="71"/>
      <c r="E4" s="71"/>
      <c r="F4" s="71"/>
      <c r="G4" s="71"/>
      <c r="H4" s="71"/>
      <c r="I4" s="71"/>
      <c r="J4" s="71"/>
      <c r="K4" s="71"/>
    </row>
    <row r="5" spans="1:17" ht="18.75" x14ac:dyDescent="0.3">
      <c r="A5" s="76" t="s">
        <v>4</v>
      </c>
      <c r="B5" s="76"/>
      <c r="C5" s="76"/>
      <c r="D5" s="76"/>
      <c r="E5" s="76"/>
      <c r="F5" s="76"/>
      <c r="G5" s="76"/>
      <c r="H5" s="76"/>
      <c r="I5" s="76"/>
      <c r="J5" s="76"/>
      <c r="K5" s="76"/>
    </row>
    <row r="6" spans="1:17" ht="15.75" x14ac:dyDescent="0.25">
      <c r="A6" s="61" t="s">
        <v>55</v>
      </c>
      <c r="B6" s="61"/>
      <c r="C6" s="61"/>
      <c r="D6" s="61"/>
      <c r="E6" s="61"/>
      <c r="F6" s="61"/>
      <c r="G6" s="2"/>
      <c r="H6" s="73" t="s">
        <v>42</v>
      </c>
      <c r="I6" s="73"/>
      <c r="J6" s="73"/>
      <c r="K6" s="73"/>
    </row>
    <row r="7" spans="1:17" ht="15.75" x14ac:dyDescent="0.25">
      <c r="A7" s="78" t="s">
        <v>28</v>
      </c>
      <c r="B7" s="78"/>
      <c r="C7" s="78"/>
      <c r="D7" s="78"/>
      <c r="E7" s="78"/>
      <c r="F7" s="78"/>
      <c r="G7" s="3"/>
      <c r="H7" s="79" t="s">
        <v>54</v>
      </c>
      <c r="I7" s="79"/>
      <c r="J7" s="79"/>
      <c r="K7" s="79"/>
    </row>
    <row r="8" spans="1:17" ht="15" customHeight="1" x14ac:dyDescent="0.25">
      <c r="A8" s="4" t="s">
        <v>5</v>
      </c>
      <c r="B8" s="15" t="s">
        <v>6</v>
      </c>
      <c r="C8" s="4" t="s">
        <v>7</v>
      </c>
      <c r="D8" s="16" t="s">
        <v>8</v>
      </c>
      <c r="E8" s="16" t="s">
        <v>9</v>
      </c>
      <c r="F8" s="16" t="s">
        <v>10</v>
      </c>
      <c r="G8" s="16" t="s">
        <v>11</v>
      </c>
      <c r="H8" s="4" t="s">
        <v>12</v>
      </c>
      <c r="I8" s="16" t="s">
        <v>13</v>
      </c>
      <c r="J8" s="16" t="s">
        <v>14</v>
      </c>
      <c r="K8" s="17" t="s">
        <v>15</v>
      </c>
    </row>
    <row r="9" spans="1:17" ht="105" x14ac:dyDescent="0.25">
      <c r="A9" s="18">
        <v>1</v>
      </c>
      <c r="B9" s="29" t="s">
        <v>53</v>
      </c>
      <c r="C9" s="19"/>
      <c r="D9" s="20"/>
      <c r="E9" s="21"/>
      <c r="F9" s="21"/>
      <c r="G9" s="23"/>
      <c r="H9" s="22"/>
      <c r="I9" s="23"/>
      <c r="J9" s="40"/>
      <c r="K9" s="58"/>
      <c r="M9">
        <f>13500*10</f>
        <v>135000</v>
      </c>
      <c r="N9">
        <f>3000*10</f>
        <v>30000</v>
      </c>
    </row>
    <row r="10" spans="1:17" ht="15" customHeight="1" x14ac:dyDescent="0.25">
      <c r="A10" s="18"/>
      <c r="B10" s="36" t="s">
        <v>47</v>
      </c>
      <c r="C10" s="35">
        <v>1</v>
      </c>
      <c r="D10" s="37">
        <v>90</v>
      </c>
      <c r="E10" s="37">
        <f>10/3.281</f>
        <v>3.047851264858275</v>
      </c>
      <c r="F10" s="37">
        <v>0.125</v>
      </c>
      <c r="G10" s="38">
        <f>PRODUCT(C10:F10)</f>
        <v>34.288326729655594</v>
      </c>
      <c r="H10" s="39"/>
      <c r="I10" s="39"/>
      <c r="J10" s="39"/>
      <c r="K10" s="58"/>
      <c r="M10" t="s">
        <v>48</v>
      </c>
      <c r="P10">
        <v>300</v>
      </c>
      <c r="Q10" t="s">
        <v>48</v>
      </c>
    </row>
    <row r="11" spans="1:17" ht="15" customHeight="1" x14ac:dyDescent="0.25">
      <c r="A11" s="18"/>
      <c r="B11" s="36" t="s">
        <v>41</v>
      </c>
      <c r="C11" s="19"/>
      <c r="D11" s="20"/>
      <c r="E11" s="21"/>
      <c r="F11" s="21"/>
      <c r="G11" s="23">
        <f>SUM(G10:G10)</f>
        <v>34.288326729655594</v>
      </c>
      <c r="H11" s="22" t="s">
        <v>40</v>
      </c>
      <c r="I11" s="23">
        <v>1693.85</v>
      </c>
      <c r="J11" s="40">
        <f>G11*I11</f>
        <v>58079.282231027122</v>
      </c>
      <c r="K11" s="58"/>
      <c r="M11">
        <f>3244.12</f>
        <v>3244.12</v>
      </c>
      <c r="N11">
        <f>M11/1.15</f>
        <v>2820.9739130434782</v>
      </c>
      <c r="P11">
        <v>826398.7</v>
      </c>
      <c r="Q11">
        <f>P11/P10</f>
        <v>2754.6623333333332</v>
      </c>
    </row>
    <row r="12" spans="1:17" ht="15" customHeight="1" x14ac:dyDescent="0.25">
      <c r="A12" s="18"/>
      <c r="B12" s="36" t="s">
        <v>45</v>
      </c>
      <c r="C12" s="19"/>
      <c r="D12" s="20"/>
      <c r="E12" s="21"/>
      <c r="F12" s="21"/>
      <c r="G12" s="23"/>
      <c r="H12" s="22"/>
      <c r="I12" s="23"/>
      <c r="J12" s="40">
        <f>0.13*G11*446551.8/300</f>
        <v>6634.989408716855</v>
      </c>
      <c r="K12" s="21"/>
    </row>
    <row r="13" spans="1:17" ht="15" customHeight="1" x14ac:dyDescent="0.25">
      <c r="A13" s="18"/>
      <c r="B13" s="29"/>
      <c r="C13" s="19"/>
      <c r="D13" s="20"/>
      <c r="E13" s="21"/>
      <c r="F13" s="21"/>
      <c r="G13" s="23"/>
      <c r="H13" s="22"/>
      <c r="I13" s="23"/>
      <c r="J13" s="40"/>
      <c r="K13" s="21"/>
    </row>
    <row r="14" spans="1:17" ht="15" customHeight="1" x14ac:dyDescent="0.25">
      <c r="A14" s="18">
        <v>2</v>
      </c>
      <c r="B14" s="29" t="s">
        <v>30</v>
      </c>
      <c r="C14" s="19">
        <v>1</v>
      </c>
      <c r="D14" s="20"/>
      <c r="E14" s="21"/>
      <c r="F14" s="21"/>
      <c r="G14" s="33">
        <f t="shared" ref="G14" si="0">PRODUCT(C14:F14)</f>
        <v>1</v>
      </c>
      <c r="H14" s="22" t="s">
        <v>31</v>
      </c>
      <c r="I14" s="23">
        <v>500</v>
      </c>
      <c r="J14" s="33">
        <f>G14*I14</f>
        <v>500</v>
      </c>
      <c r="K14" s="21"/>
    </row>
    <row r="15" spans="1:17" ht="15" customHeight="1" x14ac:dyDescent="0.25">
      <c r="A15" s="18"/>
      <c r="B15" s="24"/>
      <c r="C15" s="19"/>
      <c r="D15" s="20"/>
      <c r="E15" s="21"/>
      <c r="F15" s="21"/>
      <c r="G15" s="23"/>
      <c r="H15" s="22"/>
      <c r="I15" s="23"/>
      <c r="J15" s="40"/>
      <c r="K15" s="21"/>
    </row>
    <row r="16" spans="1:17" x14ac:dyDescent="0.25">
      <c r="A16" s="39"/>
      <c r="B16" s="41" t="s">
        <v>17</v>
      </c>
      <c r="C16" s="42"/>
      <c r="D16" s="37"/>
      <c r="E16" s="37"/>
      <c r="F16" s="37"/>
      <c r="G16" s="40"/>
      <c r="H16" s="40"/>
      <c r="I16" s="40"/>
      <c r="J16" s="40">
        <f>SUM(J9:J14)</f>
        <v>65214.27163974398</v>
      </c>
      <c r="K16" s="35"/>
    </row>
    <row r="17" spans="1:11" x14ac:dyDescent="0.25">
      <c r="A17" s="53"/>
      <c r="B17" s="56"/>
      <c r="C17" s="57"/>
      <c r="D17" s="54"/>
      <c r="E17" s="54"/>
      <c r="F17" s="54"/>
      <c r="G17" s="55"/>
      <c r="H17" s="55"/>
      <c r="I17" s="55"/>
      <c r="J17" s="55"/>
      <c r="K17" s="52"/>
    </row>
    <row r="18" spans="1:11" s="1" customFormat="1" x14ac:dyDescent="0.25">
      <c r="A18" s="45"/>
      <c r="B18" s="28" t="s">
        <v>27</v>
      </c>
      <c r="C18" s="77">
        <f>J16</f>
        <v>65214.27163974398</v>
      </c>
      <c r="D18" s="77"/>
      <c r="E18" s="38">
        <v>100</v>
      </c>
      <c r="F18" s="46"/>
      <c r="G18" s="47"/>
      <c r="H18" s="46"/>
      <c r="I18" s="48"/>
      <c r="J18" s="49"/>
      <c r="K18" s="50"/>
    </row>
    <row r="19" spans="1:11" x14ac:dyDescent="0.25">
      <c r="A19" s="51"/>
      <c r="B19" s="28" t="s">
        <v>32</v>
      </c>
      <c r="C19" s="84">
        <v>50000</v>
      </c>
      <c r="D19" s="84"/>
      <c r="E19" s="38"/>
      <c r="F19" s="44"/>
      <c r="G19" s="43"/>
      <c r="H19" s="43"/>
      <c r="I19" s="43"/>
      <c r="J19" s="43"/>
      <c r="K19" s="44"/>
    </row>
    <row r="20" spans="1:11" x14ac:dyDescent="0.25">
      <c r="A20" s="51"/>
      <c r="B20" s="28" t="s">
        <v>33</v>
      </c>
      <c r="C20" s="84">
        <f>C19-C22-C23</f>
        <v>47500</v>
      </c>
      <c r="D20" s="84"/>
      <c r="E20" s="38">
        <f>C20/C18*100</f>
        <v>72.836817472100307</v>
      </c>
      <c r="F20" s="44"/>
      <c r="G20" s="43"/>
      <c r="H20" s="43"/>
      <c r="I20" s="43"/>
      <c r="J20" s="43"/>
      <c r="K20" s="44"/>
    </row>
    <row r="21" spans="1:11" x14ac:dyDescent="0.25">
      <c r="A21" s="51"/>
      <c r="B21" s="28" t="s">
        <v>34</v>
      </c>
      <c r="C21" s="77">
        <f>C18-C20</f>
        <v>17714.27163974398</v>
      </c>
      <c r="D21" s="77"/>
      <c r="E21" s="38">
        <f>100-E20</f>
        <v>27.163182527899693</v>
      </c>
      <c r="F21" s="44"/>
      <c r="G21" s="43"/>
      <c r="H21" s="43"/>
      <c r="I21" s="43"/>
      <c r="J21" s="43"/>
      <c r="K21" s="44"/>
    </row>
    <row r="22" spans="1:11" x14ac:dyDescent="0.25">
      <c r="A22" s="51"/>
      <c r="B22" s="28" t="s">
        <v>35</v>
      </c>
      <c r="C22" s="77">
        <f>C19*0.03</f>
        <v>1500</v>
      </c>
      <c r="D22" s="77"/>
      <c r="E22" s="38">
        <v>3</v>
      </c>
      <c r="F22" s="44"/>
      <c r="G22" s="43"/>
      <c r="H22" s="43"/>
      <c r="I22" s="43"/>
      <c r="J22" s="43"/>
      <c r="K22" s="44"/>
    </row>
    <row r="23" spans="1:11" x14ac:dyDescent="0.25">
      <c r="A23" s="51"/>
      <c r="B23" s="28" t="s">
        <v>36</v>
      </c>
      <c r="C23" s="77">
        <f>C19*0.02</f>
        <v>1000</v>
      </c>
      <c r="D23" s="77"/>
      <c r="E23" s="38">
        <v>2</v>
      </c>
      <c r="F23" s="44"/>
      <c r="G23" s="43"/>
      <c r="H23" s="43"/>
      <c r="I23" s="43"/>
      <c r="J23" s="43"/>
      <c r="K23" s="44"/>
    </row>
    <row r="24" spans="1:11" s="34" customFormat="1" x14ac:dyDescent="0.25">
      <c r="A24" s="52"/>
      <c r="B24" s="52"/>
      <c r="C24" s="52"/>
      <c r="D24" s="52"/>
      <c r="E24" s="52"/>
      <c r="F24" s="52"/>
      <c r="G24" s="52"/>
      <c r="H24" s="52"/>
      <c r="I24" s="52"/>
      <c r="J24" s="52"/>
      <c r="K24" s="52"/>
    </row>
    <row r="25" spans="1:11" s="34" customFormat="1" x14ac:dyDescent="0.25"/>
    <row r="26" spans="1:11" s="34" customFormat="1" x14ac:dyDescent="0.25"/>
    <row r="27" spans="1:11" s="34" customFormat="1" x14ac:dyDescent="0.25"/>
    <row r="28" spans="1:11" s="34" customFormat="1" x14ac:dyDescent="0.25"/>
    <row r="29" spans="1:11" s="34" customFormat="1" x14ac:dyDescent="0.25"/>
    <row r="30" spans="1:11" s="34" customFormat="1" x14ac:dyDescent="0.25"/>
    <row r="31" spans="1:11" s="34" customFormat="1" x14ac:dyDescent="0.25"/>
    <row r="32" spans="1:11" s="34" customFormat="1" x14ac:dyDescent="0.25"/>
    <row r="33" s="34" customFormat="1" x14ac:dyDescent="0.25"/>
    <row r="34" s="34" customFormat="1" x14ac:dyDescent="0.25"/>
    <row r="35" s="34" customFormat="1" x14ac:dyDescent="0.25"/>
    <row r="36" s="34" customFormat="1" x14ac:dyDescent="0.25"/>
    <row r="37" s="34" customFormat="1" x14ac:dyDescent="0.25"/>
    <row r="38" s="34" customFormat="1" x14ac:dyDescent="0.25"/>
    <row r="39" s="34" customFormat="1" x14ac:dyDescent="0.25"/>
    <row r="40" s="34" customFormat="1" x14ac:dyDescent="0.25"/>
    <row r="41" s="34" customFormat="1" x14ac:dyDescent="0.25"/>
    <row r="42" s="34" customFormat="1" x14ac:dyDescent="0.25"/>
    <row r="43" s="34" customFormat="1" x14ac:dyDescent="0.25"/>
    <row r="44" s="34" customFormat="1" x14ac:dyDescent="0.25"/>
    <row r="45" s="34" customFormat="1" x14ac:dyDescent="0.25"/>
    <row r="46" s="34" customFormat="1" x14ac:dyDescent="0.25"/>
    <row r="47" s="34" customFormat="1" x14ac:dyDescent="0.25"/>
    <row r="48"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sheetData>
  <mergeCells count="15">
    <mergeCell ref="C20:D20"/>
    <mergeCell ref="C21:D21"/>
    <mergeCell ref="C22:D22"/>
    <mergeCell ref="C23:D23"/>
    <mergeCell ref="A7:F7"/>
    <mergeCell ref="H7:K7"/>
    <mergeCell ref="C18:D18"/>
    <mergeCell ref="C19:D19"/>
    <mergeCell ref="A1:K1"/>
    <mergeCell ref="A2:K2"/>
    <mergeCell ref="A3:K3"/>
    <mergeCell ref="A4:K4"/>
    <mergeCell ref="A5:K5"/>
    <mergeCell ref="A6:F6"/>
    <mergeCell ref="H6:K6"/>
  </mergeCells>
  <pageMargins left="0.7" right="0.7" top="0.75" bottom="0.75" header="0.3" footer="0.3"/>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re-estimate</vt:lpstr>
      <vt:lpstr>WCR</vt:lpstr>
      <vt:lpstr>local</vt:lpstr>
      <vt:lpstr>local!Print_Area</vt:lpstr>
      <vt:lpstr>'re-estimate'!Print_Area</vt:lpstr>
      <vt:lpstr>local!Print_Titles</vt:lpstr>
      <vt:lpstr>'re-estimate'!Print_Titles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2025-05-26T06:49:23Z</cp:lastPrinted>
  <dcterms:created xsi:type="dcterms:W3CDTF">2015-06-05T18:17:20Z</dcterms:created>
  <dcterms:modified xsi:type="dcterms:W3CDTF">2025-05-26T06:50:09Z</dcterms:modified>
</cp:coreProperties>
</file>