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ana gaun dhal byabasthapan\"/>
    </mc:Choice>
  </mc:AlternateContent>
  <bookViews>
    <workbookView xWindow="-120" yWindow="-120" windowWidth="20736" windowHeight="11160" activeTab="1"/>
  </bookViews>
  <sheets>
    <sheet name="WCR" sheetId="6" r:id="rId1"/>
    <sheet name="Estimate (3)" sheetId="19"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 (3)'!$A$1:$K$43</definedName>
    <definedName name="_xlnm.Print_Titles" localSheetId="1">'Estimate (3)'!$1:$8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35" i="19" l="1"/>
  <c r="E30" i="19" l="1"/>
  <c r="E24" i="19"/>
  <c r="E19" i="19" s="1"/>
  <c r="C42" i="19"/>
  <c r="G34" i="19"/>
  <c r="J34" i="19" s="1"/>
  <c r="D24" i="19"/>
  <c r="D10" i="19"/>
  <c r="C43" i="19" l="1"/>
  <c r="C40" i="19" s="1"/>
  <c r="E10" i="19"/>
  <c r="D25" i="19"/>
  <c r="G25" i="19" s="1"/>
  <c r="D19" i="19"/>
  <c r="G24" i="19"/>
  <c r="G26" i="19" s="1"/>
  <c r="F10" i="19"/>
  <c r="G30" i="19"/>
  <c r="G31" i="19" s="1"/>
  <c r="G10" i="19" l="1"/>
  <c r="G11" i="19" s="1"/>
  <c r="J12" i="19" s="1"/>
  <c r="J31" i="19"/>
  <c r="J32" i="19"/>
  <c r="D15" i="19"/>
  <c r="G19" i="19"/>
  <c r="G20" i="19" s="1"/>
  <c r="G15" i="19" l="1"/>
  <c r="G16" i="19" s="1"/>
  <c r="J16" i="19" s="1"/>
  <c r="J11" i="19"/>
  <c r="J20" i="19"/>
  <c r="J21" i="19"/>
  <c r="J26" i="19"/>
  <c r="J27" i="19"/>
  <c r="J36" i="19" l="1"/>
  <c r="C38" i="19" s="1"/>
  <c r="C41" i="19" s="1"/>
  <c r="E40" i="19" l="1"/>
  <c r="E41" i="19"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<sst xmlns="http://schemas.openxmlformats.org/spreadsheetml/2006/main" count="82" uniqueCount="57">
  <si>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</si>
  <si>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</si>
  <si>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</si>
  <si>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</si>
  <si>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</si>
  <si>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</si>
  <si>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</si>
  <si>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</si>
  <si>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</si>
  <si>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</si>
  <si>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</si>
  <si>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</si>
  <si>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</si>
  <si>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</si>
  <si>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</si>
  <si>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</si>
  <si>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</si>
  <si>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</si>
  <si>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</si>
  <si>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</si>
  <si>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</si>
  <si>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</si>
  <si>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</si>
  <si>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</si>
  <si>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</si>
  <si>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</si>
  <si>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</si>
  <si>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</si>
  <si>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</si>
  <si>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</si>
  <si>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</si>
  <si>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</si>
  <si>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</si>
  <si>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</si>
  <si>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</si>
  <si>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</si>
  <si>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</si>
  <si>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</si>
  <si>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</si>
  <si>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</si>
  <si>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</si>
  <si>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</si>
  <si>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</si>
  <si>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</si>
  <si>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</si>
  <si>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</si>
  <si>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</si>
  <si>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</si>
  <si>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</si>
  <si>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</si>
  <si>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</si>
  <si>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</si>
  <si>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</si>
  <si>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</si>
  <si>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</si>
  <si>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 xml:space="preserve">Project:- सानागाउँ ढल व्यबस्थापन </t>
  </si>
  <si>
    <t>Date:2081/09/28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</si>
</sst>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6" t="s">
        <v>0</v>
      </c>
      <c r="B1" s="76"/>
      <c r="C1" s="76"/>
      <c r="D1" s="76"/>
      <c r="E1" s="76"/>
      <c r="F1" s="76"/>
      <c r="G1" s="76"/>
      <c r="H1" s="76"/>
      <c r="I1" s="76"/>
      <c r="J1" s="76"/>
      <c r="K1" s="76"/>
    </row>
    <row r="2" spans="1:11" ht="24.6" x14ac:dyDescent="0.4">
      <c r="A2" s="77" t="s">
        <v>1</v>
      </c>
      <c r="B2" s="77"/>
      <c r="C2" s="77"/>
      <c r="D2" s="77"/>
      <c r="E2" s="77"/>
      <c r="F2" s="77"/>
      <c r="G2" s="77"/>
      <c r="H2" s="77"/>
      <c r="I2" s="77"/>
      <c r="J2" s="77"/>
      <c r="K2" s="77"/>
    </row>
    <row r="3" spans="1:11" s="1" customFormat="1" x14ac:dyDescent="0.3">
      <c r="A3" s="78" t="s">
        <v>2</v>
      </c>
      <c r="B3" s="78"/>
      <c r="C3" s="78"/>
      <c r="D3" s="78"/>
      <c r="E3" s="78"/>
      <c r="F3" s="78"/>
      <c r="G3" s="78"/>
      <c r="H3" s="78"/>
      <c r="I3" s="78"/>
      <c r="J3" s="78"/>
      <c r="K3" s="78"/>
    </row>
    <row r="4" spans="1:11" s="1" customFormat="1" x14ac:dyDescent="0.3">
      <c r="A4" s="78" t="s">
        <v>3</v>
      </c>
      <c r="B4" s="78"/>
      <c r="C4" s="78"/>
      <c r="D4" s="78"/>
      <c r="E4" s="78"/>
      <c r="F4" s="78"/>
      <c r="G4" s="78"/>
      <c r="H4" s="78"/>
      <c r="I4" s="78"/>
      <c r="J4" s="78"/>
      <c r="K4" s="78"/>
    </row>
    <row r="5" spans="1:11" ht="18" x14ac:dyDescent="0.35">
      <c r="A5" s="79" t="s">
        <v>18</v>
      </c>
      <c r="B5" s="79"/>
      <c r="C5" s="79"/>
      <c r="D5" s="79"/>
      <c r="E5" s="79"/>
      <c r="F5" s="79"/>
      <c r="G5" s="79"/>
      <c r="H5" s="79"/>
      <c r="I5" s="79"/>
      <c r="J5" s="79"/>
      <c r="K5" s="79"/>
    </row>
    <row r="6" spans="1:11" ht="18" x14ac:dyDescent="0.35">
      <c r="A6" s="8" t="s">
        <v>19</v>
      </c>
      <c r="B6" s="8"/>
      <c r="C6" s="74" t="e">
        <f>F18</f>
        <v>#REF!</v>
      </c>
      <c r="D6" s="75"/>
      <c r="E6" s="9"/>
      <c r="F6" s="8"/>
      <c r="G6" s="8"/>
      <c r="H6" s="8" t="s">
        <v>20</v>
      </c>
      <c r="I6" s="8"/>
      <c r="J6" s="74" t="e">
        <f>I18</f>
        <v>#REF!</v>
      </c>
      <c r="K6" s="75"/>
    </row>
    <row r="7" spans="1:11" x14ac:dyDescent="0.3">
      <c r="A7" s="26" t="s">
        <v>29</v>
      </c>
      <c r="B7" s="10"/>
      <c r="C7" s="10"/>
      <c r="D7" s="10"/>
      <c r="F7" s="69"/>
      <c r="G7" s="69"/>
      <c r="I7" s="70" t="s">
        <v>37</v>
      </c>
      <c r="J7" s="70"/>
      <c r="K7" s="70"/>
    </row>
    <row r="8" spans="1:11" ht="15.6" x14ac:dyDescent="0.3">
      <c r="A8" s="68" t="e">
        <f>#REF!</f>
        <v>#REF!</v>
      </c>
      <c r="B8" s="68"/>
      <c r="C8" s="68"/>
      <c r="D8" s="68"/>
      <c r="E8" s="68"/>
      <c r="F8" s="68"/>
      <c r="I8" s="71" t="s">
        <v>38</v>
      </c>
      <c r="J8" s="71"/>
      <c r="K8" s="71"/>
    </row>
    <row r="9" spans="1:11" x14ac:dyDescent="0.3">
      <c r="A9" s="72" t="e">
        <f>#REF!</f>
        <v>#REF!</v>
      </c>
      <c r="B9" s="72"/>
      <c r="C9" s="72"/>
      <c r="D9" s="72"/>
      <c r="E9" s="72"/>
      <c r="F9" s="72"/>
      <c r="I9" s="71" t="s">
        <v>39</v>
      </c>
      <c r="J9" s="71"/>
      <c r="K9" s="71"/>
    </row>
    <row r="11" spans="1:11" x14ac:dyDescent="0.3">
      <c r="A11" s="66" t="s">
        <v>21</v>
      </c>
      <c r="B11" s="66" t="s">
        <v>22</v>
      </c>
      <c r="C11" s="66" t="s">
        <v>12</v>
      </c>
      <c r="D11" s="73" t="s">
        <v>23</v>
      </c>
      <c r="E11" s="73"/>
      <c r="F11" s="73"/>
      <c r="G11" s="73" t="s">
        <v>24</v>
      </c>
      <c r="H11" s="73"/>
      <c r="I11" s="73"/>
      <c r="J11" s="66" t="s">
        <v>25</v>
      </c>
      <c r="K11" s="67" t="s">
        <v>15</v>
      </c>
    </row>
    <row r="12" spans="1:11" x14ac:dyDescent="0.3">
      <c r="A12" s="66"/>
      <c r="B12" s="66"/>
      <c r="C12" s="66"/>
      <c r="D12" s="11" t="s">
        <v>26</v>
      </c>
      <c r="E12" s="11" t="s">
        <v>13</v>
      </c>
      <c r="F12" s="11" t="s">
        <v>14</v>
      </c>
      <c r="G12" s="11" t="s">
        <v>26</v>
      </c>
      <c r="H12" s="11" t="s">
        <v>13</v>
      </c>
      <c r="I12" s="11" t="s">
        <v>14</v>
      </c>
      <c r="J12" s="66"/>
      <c r="K12" s="67"/>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abSelected="1" topLeftCell="A25" zoomScaleNormal="100" workbookViewId="0">
      <selection activeCell="I29" sqref="I2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5" t="s">
        <v>0</v>
      </c>
      <c r="B1" s="85"/>
      <c r="C1" s="85"/>
      <c r="D1" s="85"/>
      <c r="E1" s="85"/>
      <c r="F1" s="85"/>
      <c r="G1" s="85"/>
      <c r="H1" s="85"/>
      <c r="I1" s="85"/>
      <c r="J1" s="85"/>
      <c r="K1" s="85"/>
    </row>
    <row r="2" spans="1:19" s="1" customFormat="1" ht="22.8" x14ac:dyDescent="0.3">
      <c r="A2" s="86" t="s">
        <v>1</v>
      </c>
      <c r="B2" s="86"/>
      <c r="C2" s="86"/>
      <c r="D2" s="86"/>
      <c r="E2" s="86"/>
      <c r="F2" s="86"/>
      <c r="G2" s="86"/>
      <c r="H2" s="86"/>
      <c r="I2" s="86"/>
      <c r="J2" s="86"/>
      <c r="K2" s="86"/>
    </row>
    <row r="3" spans="1:19" s="1" customFormat="1" x14ac:dyDescent="0.3">
      <c r="A3" s="78" t="s">
        <v>2</v>
      </c>
      <c r="B3" s="78"/>
      <c r="C3" s="78"/>
      <c r="D3" s="78"/>
      <c r="E3" s="78"/>
      <c r="F3" s="78"/>
      <c r="G3" s="78"/>
      <c r="H3" s="78"/>
      <c r="I3" s="78"/>
      <c r="J3" s="78"/>
      <c r="K3" s="78"/>
    </row>
    <row r="4" spans="1:19" s="1" customFormat="1" x14ac:dyDescent="0.3">
      <c r="A4" s="78" t="s">
        <v>3</v>
      </c>
      <c r="B4" s="78"/>
      <c r="C4" s="78"/>
      <c r="D4" s="78"/>
      <c r="E4" s="78"/>
      <c r="F4" s="78"/>
      <c r="G4" s="78"/>
      <c r="H4" s="78"/>
      <c r="I4" s="78"/>
      <c r="J4" s="78"/>
      <c r="K4" s="78"/>
    </row>
    <row r="5" spans="1:19" ht="17.399999999999999" x14ac:dyDescent="0.3">
      <c r="A5" s="87" t="s">
        <v>4</v>
      </c>
      <c r="B5" s="87"/>
      <c r="C5" s="87"/>
      <c r="D5" s="87"/>
      <c r="E5" s="87"/>
      <c r="F5" s="87"/>
      <c r="G5" s="87"/>
      <c r="H5" s="87"/>
      <c r="I5" s="87"/>
      <c r="J5" s="87"/>
      <c r="K5" s="87"/>
    </row>
    <row r="6" spans="1:19" ht="15.6" x14ac:dyDescent="0.3">
      <c r="A6" s="68" t="s">
        <v>55</v>
      </c>
      <c r="B6" s="68"/>
      <c r="C6" s="68"/>
      <c r="D6" s="68"/>
      <c r="E6" s="68"/>
      <c r="F6" s="68"/>
      <c r="G6" s="2"/>
      <c r="H6" s="84" t="s">
        <v>46</v>
      </c>
      <c r="I6" s="84"/>
      <c r="J6" s="84"/>
      <c r="K6" s="84"/>
      <c r="O6" t="s">
        <v>53</v>
      </c>
    </row>
    <row r="7" spans="1:19" ht="15.6" x14ac:dyDescent="0.3">
      <c r="A7" s="81" t="s">
        <v>28</v>
      </c>
      <c r="B7" s="81"/>
      <c r="C7" s="81"/>
      <c r="D7" s="81"/>
      <c r="E7" s="81"/>
      <c r="F7" s="81"/>
      <c r="G7" s="3"/>
      <c r="H7" s="82" t="s">
        <v>56</v>
      </c>
      <c r="I7" s="82"/>
      <c r="J7" s="82"/>
      <c r="K7" s="82"/>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54</v>
      </c>
      <c r="C9" s="37"/>
      <c r="D9" s="37"/>
      <c r="E9" s="37"/>
      <c r="F9" s="37"/>
      <c r="G9" s="37"/>
      <c r="H9" s="37"/>
      <c r="I9" s="37"/>
      <c r="J9" s="37"/>
      <c r="K9" s="37"/>
      <c r="N9" t="s">
        <v>48</v>
      </c>
      <c r="O9" t="s">
        <v>49</v>
      </c>
    </row>
    <row r="10" spans="1:19" ht="15" customHeight="1" x14ac:dyDescent="0.3">
      <c r="A10" s="18"/>
      <c r="B10" s="38" t="s">
        <v>50</v>
      </c>
      <c r="C10" s="37">
        <v>0.5</v>
      </c>
      <c r="D10" s="39">
        <f>D30</f>
        <v>15</v>
      </c>
      <c r="E10" s="39">
        <f>F30/2</f>
        <v>1.375</v>
      </c>
      <c r="F10" s="39">
        <f>F30</f>
        <v>2.75</v>
      </c>
      <c r="G10" s="40">
        <f>PRODUCT(C10:F10)</f>
        <v>28.359375</v>
      </c>
      <c r="H10" s="41"/>
      <c r="I10" s="41"/>
      <c r="J10" s="41"/>
      <c r="K10" s="21"/>
      <c r="M10" s="25"/>
      <c r="N10" s="1"/>
      <c r="O10" s="1"/>
      <c r="P10" s="1"/>
      <c r="Q10" s="1"/>
      <c r="R10" s="25"/>
      <c r="S10" s="25"/>
    </row>
    <row r="11" spans="1:19" ht="15" customHeight="1" x14ac:dyDescent="0.3">
      <c r="A11" s="18"/>
      <c r="B11" s="38" t="s">
        <v>42</v>
      </c>
      <c r="C11" s="19"/>
      <c r="D11" s="20"/>
      <c r="E11" s="21"/>
      <c r="F11" s="21"/>
      <c r="G11" s="23">
        <f>SUM(G10:G10)</f>
        <v>28.359375</v>
      </c>
      <c r="H11" s="22" t="s">
        <v>41</v>
      </c>
      <c r="I11" s="23">
        <v>64.63</v>
      </c>
      <c r="J11" s="42">
        <f>G11*I11</f>
        <v>1832.86640625</v>
      </c>
      <c r="K11" s="21"/>
      <c r="M11" s="25"/>
      <c r="N11" s="1"/>
      <c r="O11" s="1"/>
      <c r="P11" s="1"/>
      <c r="Q11" s="1"/>
      <c r="R11" s="25"/>
      <c r="S11" s="25"/>
    </row>
    <row r="12" spans="1:19" ht="15" customHeight="1" x14ac:dyDescent="0.3">
      <c r="A12" s="18"/>
      <c r="B12" s="38" t="s">
        <v>40</v>
      </c>
      <c r="C12" s="19"/>
      <c r="D12" s="20"/>
      <c r="E12" s="21"/>
      <c r="F12" s="21"/>
      <c r="G12" s="23"/>
      <c r="H12" s="22"/>
      <c r="I12" s="23"/>
      <c r="J12" s="42">
        <f>0.13*G11*19284/360</f>
        <v>197.48523437500003</v>
      </c>
      <c r="K12" s="21"/>
      <c r="M12" s="25"/>
      <c r="N12" s="1"/>
      <c r="O12" s="1"/>
      <c r="P12" s="1"/>
      <c r="Q12" s="1"/>
      <c r="R12" s="25"/>
      <c r="S12" s="25"/>
    </row>
    <row r="13" spans="1:19" ht="15" customHeight="1" x14ac:dyDescent="0.3">
      <c r="A13" s="18"/>
      <c r="B13" s="38"/>
      <c r="C13" s="19"/>
      <c r="D13" s="20"/>
      <c r="E13" s="21"/>
      <c r="F13" s="21"/>
      <c r="G13" s="23"/>
      <c r="H13" s="22"/>
      <c r="I13" s="23"/>
      <c r="J13" s="42"/>
      <c r="K13" s="21"/>
      <c r="M13" s="25"/>
      <c r="N13" s="1"/>
      <c r="O13" s="1"/>
      <c r="P13" s="1"/>
      <c r="Q13" s="1"/>
      <c r="R13" s="25"/>
      <c r="S13" s="25"/>
    </row>
    <row r="14" spans="1:19" ht="96.6" x14ac:dyDescent="0.3">
      <c r="A14" s="18">
        <v>2</v>
      </c>
      <c r="B14" s="30" t="s">
        <v>51</v>
      </c>
      <c r="C14" s="19"/>
      <c r="D14" s="20"/>
      <c r="E14" s="21"/>
      <c r="F14" s="21"/>
      <c r="G14" s="23"/>
      <c r="H14" s="22"/>
      <c r="I14" s="23"/>
      <c r="J14" s="42"/>
      <c r="K14" s="21"/>
      <c r="M14" s="25"/>
      <c r="N14" s="1"/>
      <c r="O14" s="1"/>
      <c r="P14" s="1"/>
      <c r="Q14" s="1"/>
      <c r="R14" s="25"/>
      <c r="S14" s="25"/>
    </row>
    <row r="15" spans="1:19" ht="15" customHeight="1" x14ac:dyDescent="0.3">
      <c r="A15" s="18"/>
      <c r="B15" s="38" t="s">
        <v>43</v>
      </c>
      <c r="C15" s="37">
        <v>0.5</v>
      </c>
      <c r="D15" s="39">
        <f>D19</f>
        <v>15</v>
      </c>
      <c r="E15" s="39">
        <v>1</v>
      </c>
      <c r="F15" s="39">
        <v>1.5</v>
      </c>
      <c r="G15" s="40">
        <f>PRODUCT(C15:F15)</f>
        <v>11.25</v>
      </c>
      <c r="H15" s="41"/>
      <c r="I15" s="41"/>
      <c r="J15" s="41"/>
      <c r="K15" s="21"/>
      <c r="M15" s="25"/>
      <c r="N15" s="1"/>
      <c r="O15" s="1"/>
      <c r="P15" s="1"/>
      <c r="Q15" s="1"/>
      <c r="R15" s="25"/>
      <c r="S15" s="25"/>
    </row>
    <row r="16" spans="1:19" ht="15" customHeight="1" x14ac:dyDescent="0.3">
      <c r="A16" s="18"/>
      <c r="B16" s="38" t="s">
        <v>42</v>
      </c>
      <c r="C16" s="19"/>
      <c r="D16" s="20"/>
      <c r="E16" s="21"/>
      <c r="F16" s="21"/>
      <c r="G16" s="23">
        <f>SUM(G15:G15)</f>
        <v>11.25</v>
      </c>
      <c r="H16" s="22" t="s">
        <v>41</v>
      </c>
      <c r="I16" s="23">
        <v>404.28</v>
      </c>
      <c r="J16" s="42">
        <f>G16*I16</f>
        <v>4548.1499999999996</v>
      </c>
      <c r="K16" s="21"/>
      <c r="M16" s="25"/>
      <c r="N16" s="1"/>
      <c r="O16" s="1"/>
      <c r="P16" s="1"/>
      <c r="Q16" s="1"/>
      <c r="R16" s="25"/>
      <c r="S16" s="25"/>
    </row>
    <row r="17" spans="1:19" ht="15" customHeight="1" x14ac:dyDescent="0.3">
      <c r="A17" s="18"/>
      <c r="B17" s="38"/>
      <c r="C17" s="19"/>
      <c r="D17" s="20"/>
      <c r="E17" s="21"/>
      <c r="F17" s="21"/>
      <c r="G17" s="23"/>
      <c r="H17" s="22"/>
      <c r="I17" s="23"/>
      <c r="J17" s="42"/>
      <c r="K17" s="21"/>
      <c r="M17" s="25"/>
      <c r="N17" s="1"/>
      <c r="O17" s="1"/>
      <c r="P17" s="1"/>
      <c r="Q17" s="1"/>
      <c r="R17" s="25"/>
      <c r="S17" s="25"/>
    </row>
    <row r="18" spans="1:19" ht="82.8" x14ac:dyDescent="0.3">
      <c r="A18" s="18">
        <v>3</v>
      </c>
      <c r="B18" s="30" t="s">
        <v>45</v>
      </c>
      <c r="C18" s="19"/>
      <c r="D18" s="20"/>
      <c r="E18" s="21"/>
      <c r="F18" s="21"/>
      <c r="G18" s="23"/>
      <c r="H18" s="22"/>
      <c r="I18" s="23"/>
      <c r="J18" s="42"/>
      <c r="K18" s="21"/>
      <c r="M18" s="25"/>
      <c r="N18" s="1"/>
      <c r="O18" s="1"/>
      <c r="P18" s="1"/>
      <c r="Q18" s="1"/>
      <c r="R18" s="25"/>
      <c r="S18" s="25"/>
    </row>
    <row r="19" spans="1:19" ht="15" customHeight="1" x14ac:dyDescent="0.3">
      <c r="A19" s="18"/>
      <c r="B19" s="38" t="s">
        <v>43</v>
      </c>
      <c r="C19" s="37">
        <v>1</v>
      </c>
      <c r="D19" s="39">
        <f>D24</f>
        <v>15</v>
      </c>
      <c r="E19" s="39">
        <f>E24</f>
        <v>1.375</v>
      </c>
      <c r="F19" s="39">
        <v>0.15</v>
      </c>
      <c r="G19" s="40">
        <f>PRODUCT(C19:F19)</f>
        <v>3.09375</v>
      </c>
      <c r="H19" s="41"/>
      <c r="I19" s="41"/>
      <c r="J19" s="41"/>
      <c r="K19" s="21"/>
      <c r="M19" s="25"/>
      <c r="N19" s="1"/>
      <c r="O19" s="1"/>
      <c r="P19" s="1"/>
      <c r="Q19" s="1"/>
      <c r="R19" s="25"/>
      <c r="S19" s="25"/>
    </row>
    <row r="20" spans="1:19" ht="15" customHeight="1" x14ac:dyDescent="0.3">
      <c r="A20" s="41"/>
      <c r="B20" s="38" t="s">
        <v>42</v>
      </c>
      <c r="C20" s="43"/>
      <c r="D20" s="44"/>
      <c r="E20" s="44"/>
      <c r="F20" s="44"/>
      <c r="G20" s="34">
        <f>SUM(G19:G19)</f>
        <v>3.09375</v>
      </c>
      <c r="H20" s="34" t="s">
        <v>41</v>
      </c>
      <c r="I20" s="34">
        <v>4561.53</v>
      </c>
      <c r="J20" s="45">
        <f>G20*I20</f>
        <v>14112.233437499999</v>
      </c>
      <c r="K20" s="37"/>
    </row>
    <row r="21" spans="1:19" x14ac:dyDescent="0.3">
      <c r="A21" s="41"/>
      <c r="B21" s="38" t="s">
        <v>40</v>
      </c>
      <c r="C21" s="43"/>
      <c r="D21" s="44"/>
      <c r="E21" s="44"/>
      <c r="F21" s="44"/>
      <c r="G21" s="44"/>
      <c r="H21" s="44"/>
      <c r="I21" s="44"/>
      <c r="J21" s="46">
        <f>0.13*G20*(15452.6/5)</f>
        <v>1242.9685125000001</v>
      </c>
      <c r="K21" s="37"/>
    </row>
    <row r="22" spans="1:19" x14ac:dyDescent="0.3">
      <c r="A22" s="41"/>
      <c r="B22" s="38"/>
      <c r="C22" s="43"/>
      <c r="D22" s="44"/>
      <c r="E22" s="44"/>
      <c r="F22" s="44"/>
      <c r="G22" s="44"/>
      <c r="H22" s="44"/>
      <c r="I22" s="44"/>
      <c r="J22" s="46"/>
      <c r="K22" s="37"/>
    </row>
    <row r="23" spans="1:19" ht="69" x14ac:dyDescent="0.3">
      <c r="A23" s="18">
        <v>4</v>
      </c>
      <c r="B23" s="30" t="s">
        <v>44</v>
      </c>
      <c r="C23" s="19"/>
      <c r="D23" s="20"/>
      <c r="E23" s="21"/>
      <c r="F23" s="21"/>
      <c r="G23" s="23"/>
      <c r="H23" s="22"/>
      <c r="I23" s="23"/>
      <c r="J23" s="42"/>
      <c r="K23" s="21"/>
      <c r="M23" s="25"/>
      <c r="N23" s="1"/>
      <c r="O23" s="1"/>
      <c r="P23" s="1"/>
      <c r="Q23" s="1"/>
      <c r="R23" s="25"/>
      <c r="S23" s="25"/>
    </row>
    <row r="24" spans="1:19" ht="15" customHeight="1" x14ac:dyDescent="0.3">
      <c r="A24" s="18"/>
      <c r="B24" s="38" t="s">
        <v>50</v>
      </c>
      <c r="C24" s="37">
        <v>1</v>
      </c>
      <c r="D24" s="39">
        <f>D30</f>
        <v>15</v>
      </c>
      <c r="E24" s="39">
        <f>F30/2</f>
        <v>1.375</v>
      </c>
      <c r="F24" s="39">
        <v>7.4999999999999997E-2</v>
      </c>
      <c r="G24" s="40">
        <f>PRODUCT(C24:F24)</f>
        <v>1.546875</v>
      </c>
      <c r="H24" s="41"/>
      <c r="I24" s="41"/>
      <c r="J24" s="41"/>
      <c r="K24" s="21"/>
      <c r="M24" s="25"/>
      <c r="N24" s="1"/>
      <c r="O24" s="1"/>
      <c r="P24" s="1"/>
      <c r="Q24" s="1"/>
      <c r="R24" s="25"/>
      <c r="S24" s="25"/>
    </row>
    <row r="25" spans="1:19" ht="15" customHeight="1" x14ac:dyDescent="0.3">
      <c r="A25" s="18"/>
      <c r="B25" s="38"/>
      <c r="C25" s="37">
        <v>1</v>
      </c>
      <c r="D25" s="39">
        <f>D24</f>
        <v>15</v>
      </c>
      <c r="E25" s="39">
        <v>0.5</v>
      </c>
      <c r="F25" s="39">
        <v>0.05</v>
      </c>
      <c r="G25" s="40">
        <f>PRODUCT(C25:F25)</f>
        <v>0.375</v>
      </c>
      <c r="H25" s="41"/>
      <c r="I25" s="41"/>
      <c r="J25" s="41"/>
      <c r="K25" s="21"/>
      <c r="M25" s="25"/>
      <c r="N25" s="1"/>
      <c r="O25" s="1"/>
      <c r="P25" s="1"/>
      <c r="Q25" s="1"/>
      <c r="R25" s="25"/>
      <c r="S25" s="25"/>
    </row>
    <row r="26" spans="1:19" ht="15" customHeight="1" x14ac:dyDescent="0.3">
      <c r="A26" s="41"/>
      <c r="B26" s="38" t="s">
        <v>42</v>
      </c>
      <c r="C26" s="43"/>
      <c r="D26" s="44"/>
      <c r="E26" s="44"/>
      <c r="F26" s="44"/>
      <c r="G26" s="34">
        <f>SUM(G24:G25)</f>
        <v>1.921875</v>
      </c>
      <c r="H26" s="34" t="s">
        <v>41</v>
      </c>
      <c r="I26" s="34">
        <v>10634.5</v>
      </c>
      <c r="J26" s="45">
        <f>G26*I26</f>
        <v>20438.1796875</v>
      </c>
      <c r="K26" s="37"/>
    </row>
    <row r="27" spans="1:19" ht="15" customHeight="1" x14ac:dyDescent="0.3">
      <c r="A27" s="41"/>
      <c r="B27" s="38" t="s">
        <v>40</v>
      </c>
      <c r="C27" s="43"/>
      <c r="D27" s="44"/>
      <c r="E27" s="44"/>
      <c r="F27" s="44"/>
      <c r="G27" s="44"/>
      <c r="H27" s="44"/>
      <c r="I27" s="44"/>
      <c r="J27" s="46">
        <f>0.13*G26*((114907.3+6135.3)/15)</f>
        <v>2016.1158062500001</v>
      </c>
      <c r="K27" s="37"/>
    </row>
    <row r="28" spans="1:19" ht="15" customHeight="1" x14ac:dyDescent="0.3">
      <c r="A28" s="41"/>
      <c r="B28" s="38"/>
      <c r="C28" s="43"/>
      <c r="D28" s="44"/>
      <c r="E28" s="44"/>
      <c r="F28" s="44"/>
      <c r="G28" s="44"/>
      <c r="H28" s="44"/>
      <c r="I28" s="44"/>
      <c r="J28" s="46"/>
      <c r="K28" s="37"/>
    </row>
    <row r="29" spans="1:19" s="1" customFormat="1" ht="82.8" x14ac:dyDescent="0.3">
      <c r="A29" s="64">
        <v>5</v>
      </c>
      <c r="B29" s="30" t="s">
        <v>52</v>
      </c>
      <c r="C29" s="65"/>
      <c r="D29" s="40"/>
      <c r="E29" s="40"/>
      <c r="F29" s="40"/>
      <c r="G29" s="40"/>
      <c r="H29" s="40"/>
      <c r="I29" s="40"/>
      <c r="J29" s="46"/>
      <c r="K29" s="29"/>
    </row>
    <row r="30" spans="1:19" ht="15" customHeight="1" x14ac:dyDescent="0.3">
      <c r="A30" s="18"/>
      <c r="B30" s="38" t="s">
        <v>50</v>
      </c>
      <c r="C30" s="37">
        <v>1</v>
      </c>
      <c r="D30" s="39">
        <v>15</v>
      </c>
      <c r="E30" s="39">
        <f>((F30/2+0.5)/2)</f>
        <v>0.9375</v>
      </c>
      <c r="F30" s="39">
        <v>2.75</v>
      </c>
      <c r="G30" s="40">
        <f>PRODUCT(C30:F30)</f>
        <v>38.671875</v>
      </c>
      <c r="H30" s="41"/>
      <c r="I30" s="41"/>
      <c r="J30" s="41"/>
      <c r="K30" s="21"/>
      <c r="M30" s="25"/>
      <c r="N30" s="1"/>
      <c r="O30" s="1"/>
      <c r="P30" s="1"/>
      <c r="Q30" s="1"/>
      <c r="R30" s="25"/>
      <c r="S30" s="25"/>
    </row>
    <row r="31" spans="1:19" ht="15" customHeight="1" x14ac:dyDescent="0.3">
      <c r="A31" s="41"/>
      <c r="B31" s="38" t="s">
        <v>42</v>
      </c>
      <c r="C31" s="43"/>
      <c r="D31" s="44"/>
      <c r="E31" s="44"/>
      <c r="F31" s="44"/>
      <c r="G31" s="34">
        <f>SUM(G30:G30)</f>
        <v>38.671875</v>
      </c>
      <c r="H31" s="34" t="s">
        <v>41</v>
      </c>
      <c r="I31" s="34">
        <v>9709.43</v>
      </c>
      <c r="J31" s="45">
        <f>G31*I31</f>
        <v>375481.86328125</v>
      </c>
      <c r="K31" s="37"/>
    </row>
    <row r="32" spans="1:19" ht="15" customHeight="1" x14ac:dyDescent="0.3">
      <c r="A32" s="41"/>
      <c r="B32" s="38" t="s">
        <v>40</v>
      </c>
      <c r="C32" s="43"/>
      <c r="D32" s="44"/>
      <c r="E32" s="44"/>
      <c r="F32" s="44"/>
      <c r="G32" s="44"/>
      <c r="H32" s="44"/>
      <c r="I32" s="44"/>
      <c r="J32" s="46">
        <f>0.13*G31*((27092.1)/5)</f>
        <v>27240.259921875</v>
      </c>
      <c r="K32" s="37"/>
    </row>
    <row r="33" spans="1:19" ht="15" customHeight="1" x14ac:dyDescent="0.3">
      <c r="A33" s="41"/>
      <c r="B33" s="38"/>
      <c r="C33" s="43"/>
      <c r="D33" s="44"/>
      <c r="E33" s="44"/>
      <c r="F33" s="44"/>
      <c r="G33" s="34"/>
      <c r="H33" s="34"/>
      <c r="I33" s="34"/>
      <c r="J33" s="45"/>
      <c r="K33" s="37"/>
    </row>
    <row r="34" spans="1:19" ht="15" customHeight="1" x14ac:dyDescent="0.3">
      <c r="A34" s="18">
        <v>6</v>
      </c>
      <c r="B34" s="30" t="s">
        <v>30</v>
      </c>
      <c r="C34" s="19">
        <v>1</v>
      </c>
      <c r="D34" s="20"/>
      <c r="E34" s="21"/>
      <c r="F34" s="21"/>
      <c r="G34" s="35">
        <f t="shared" ref="G34" si="0">PRODUCT(C34:F34)</f>
        <v>1</v>
      </c>
      <c r="H34" s="22" t="s">
        <v>31</v>
      </c>
      <c r="I34" s="23">
        <v>500</v>
      </c>
      <c r="J34" s="35">
        <f>G34*I34</f>
        <v>500</v>
      </c>
      <c r="K34" s="21"/>
      <c r="M34" s="25"/>
      <c r="N34" s="1"/>
      <c r="O34" s="1"/>
      <c r="P34" s="1"/>
      <c r="Q34" s="1"/>
      <c r="R34" s="25"/>
      <c r="S34" s="25"/>
    </row>
    <row r="35" spans="1:19" ht="15" customHeight="1" x14ac:dyDescent="0.3">
      <c r="A35" s="18"/>
      <c r="B35" s="24"/>
      <c r="C35" s="19"/>
      <c r="D35" s="20"/>
      <c r="E35" s="21"/>
      <c r="F35" s="21"/>
      <c r="G35" s="23"/>
      <c r="H35" s="22"/>
      <c r="I35" s="23"/>
      <c r="J35" s="42"/>
      <c r="K35" s="21"/>
      <c r="M35" s="25"/>
      <c r="N35" s="1">
        <f>2.4*3.281</f>
        <v>7.8743999999999996</v>
      </c>
      <c r="O35" s="1"/>
      <c r="P35" s="1"/>
      <c r="Q35" s="1"/>
      <c r="R35" s="25"/>
      <c r="S35" s="25"/>
    </row>
    <row r="36" spans="1:19" x14ac:dyDescent="0.3">
      <c r="A36" s="41"/>
      <c r="B36" s="47" t="s">
        <v>17</v>
      </c>
      <c r="C36" s="48"/>
      <c r="D36" s="39"/>
      <c r="E36" s="39"/>
      <c r="F36" s="39"/>
      <c r="G36" s="42"/>
      <c r="H36" s="42"/>
      <c r="I36" s="42"/>
      <c r="J36" s="42">
        <f>SUM(J10:J34)</f>
        <v>447610.12228750001</v>
      </c>
      <c r="K36" s="37"/>
    </row>
    <row r="37" spans="1:19" x14ac:dyDescent="0.3">
      <c r="A37" s="59"/>
      <c r="B37" s="62"/>
      <c r="C37" s="63"/>
      <c r="D37" s="60"/>
      <c r="E37" s="60"/>
      <c r="F37" s="60"/>
      <c r="G37" s="61"/>
      <c r="H37" s="61"/>
      <c r="I37" s="61"/>
      <c r="J37" s="61"/>
      <c r="K37" s="58"/>
    </row>
    <row r="38" spans="1:19" s="1" customFormat="1" x14ac:dyDescent="0.3">
      <c r="A38" s="51"/>
      <c r="B38" s="29" t="s">
        <v>27</v>
      </c>
      <c r="C38" s="80">
        <f>J36</f>
        <v>447610.12228750001</v>
      </c>
      <c r="D38" s="80"/>
      <c r="E38" s="40">
        <v>100</v>
      </c>
      <c r="F38" s="52"/>
      <c r="G38" s="53"/>
      <c r="H38" s="52"/>
      <c r="I38" s="54"/>
      <c r="J38" s="55"/>
      <c r="K38" s="56"/>
    </row>
    <row r="39" spans="1:19" x14ac:dyDescent="0.3">
      <c r="A39" s="57"/>
      <c r="B39" s="29" t="s">
        <v>32</v>
      </c>
      <c r="C39" s="83">
        <v>400000</v>
      </c>
      <c r="D39" s="83"/>
      <c r="E39" s="40"/>
      <c r="F39" s="50"/>
      <c r="G39" s="49"/>
      <c r="H39" s="49"/>
      <c r="I39" s="49"/>
      <c r="J39" s="49"/>
      <c r="K39" s="50"/>
    </row>
    <row r="40" spans="1:19" x14ac:dyDescent="0.3">
      <c r="A40" s="57"/>
      <c r="B40" s="29" t="s">
        <v>33</v>
      </c>
      <c r="C40" s="83">
        <f>C39-C42-C43</f>
        <v>380000</v>
      </c>
      <c r="D40" s="83"/>
      <c r="E40" s="40">
        <f>C40/C38*100</f>
        <v>84.895309797289613</v>
      </c>
      <c r="F40" s="50"/>
      <c r="G40" s="49"/>
      <c r="H40" s="49"/>
      <c r="I40" s="49"/>
      <c r="J40" s="49"/>
      <c r="K40" s="50"/>
    </row>
    <row r="41" spans="1:19" x14ac:dyDescent="0.3">
      <c r="A41" s="57"/>
      <c r="B41" s="29" t="s">
        <v>34</v>
      </c>
      <c r="C41" s="80">
        <f>C38-C40</f>
        <v>67610.122287500009</v>
      </c>
      <c r="D41" s="80"/>
      <c r="E41" s="40">
        <f>100-E40</f>
        <v>15.104690202710387</v>
      </c>
      <c r="F41" s="50"/>
      <c r="G41" s="49"/>
      <c r="H41" s="49"/>
      <c r="I41" s="49"/>
      <c r="J41" s="49"/>
      <c r="K41" s="50"/>
    </row>
    <row r="42" spans="1:19" x14ac:dyDescent="0.3">
      <c r="A42" s="57"/>
      <c r="B42" s="29" t="s">
        <v>35</v>
      </c>
      <c r="C42" s="80">
        <f>C39*0.03</f>
        <v>12000</v>
      </c>
      <c r="D42" s="80"/>
      <c r="E42" s="40">
        <v>3</v>
      </c>
      <c r="F42" s="50"/>
      <c r="G42" s="49"/>
      <c r="H42" s="49"/>
      <c r="I42" s="49"/>
      <c r="J42" s="49"/>
      <c r="K42" s="50"/>
    </row>
    <row r="43" spans="1:19" x14ac:dyDescent="0.3">
      <c r="A43" s="57"/>
      <c r="B43" s="29" t="s">
        <v>36</v>
      </c>
      <c r="C43" s="80">
        <f>C39*0.02</f>
        <v>8000</v>
      </c>
      <c r="D43" s="80"/>
      <c r="E43" s="40">
        <v>2</v>
      </c>
      <c r="F43" s="50"/>
      <c r="G43" s="49"/>
      <c r="H43" s="49"/>
      <c r="I43" s="49"/>
      <c r="J43" s="49"/>
      <c r="K43" s="50"/>
    </row>
    <row r="44" spans="1:19" s="36" customFormat="1" x14ac:dyDescent="0.3">
      <c r="A44" s="58"/>
      <c r="B44" s="58"/>
      <c r="C44" s="58"/>
      <c r="D44" s="58"/>
      <c r="E44" s="58"/>
      <c r="F44" s="58"/>
      <c r="G44" s="58"/>
      <c r="H44" s="58"/>
      <c r="I44" s="58"/>
      <c r="J44" s="58"/>
      <c r="K44" s="58"/>
    </row>
    <row r="45" spans="1:19" s="36" customFormat="1" x14ac:dyDescent="0.3"/>
    <row r="46" spans="1:19" s="36" customFormat="1" x14ac:dyDescent="0.3"/>
    <row r="47" spans="1:19" s="36" customFormat="1" x14ac:dyDescent="0.3"/>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sheetData>
  <mergeCells count="15">
    <mergeCell ref="A6:F6"/>
    <mergeCell ref="H6:K6"/>
    <mergeCell ref="A1:K1"/>
    <mergeCell ref="A2:K2"/>
    <mergeCell ref="A3:K3"/>
    <mergeCell ref="A4:K4"/>
    <mergeCell ref="A5:K5"/>
    <mergeCell ref="C42:D42"/>
    <mergeCell ref="C43:D43"/>
    <mergeCell ref="A7:F7"/>
    <mergeCell ref="H7:K7"/>
    <mergeCell ref="C38:D38"/>
    <mergeCell ref="C39:D39"/>
    <mergeCell ref="C40:D40"/>
    <mergeCell ref="C41:D41"/>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 (3)</vt:lpstr>
      <vt:lpstr>'Estimate (3)'!Print_Area</vt:lpstr>
      <vt:lpstr>'Estimate (3)'!Print_Titles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2024-12-31T07:34:35Z</cp:lastPrinted>
  <dcterms:created xsi:type="dcterms:W3CDTF">2015-06-05T18:17:20Z</dcterms:created>
  <dcterms:modified xsi:type="dcterms:W3CDTF">2025-03-19T15:22:51Z</dcterms:modified>
</cp:coreProperties>
</file>