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ukhutaar bhitri sadak\"/>
    </mc:Choice>
  </mc:AlternateContent>
  <bookViews>
    <workbookView xWindow="-120" yWindow="-120" windowWidth="20736" windowHeight="11160" activeTab="1"/>
  </bookViews>
  <sheets>
    <sheet name="WCR" sheetId="6" r:id="rId1"/>
    <sheet name="Estimate (3)" sheetId="19" r:id="rId2"/>
  </sheets>
  <externalReferences>
    <externalReference r:id="rId3"/>
    <externalReference r:id="rId4"/>
    <externalReference r:id="rId5"/>
    <externalReference r:id="rId6"/>
    <externalReference r:id="rId7"/>
  </externalReferences>
  <definedNames>
    <definedName name="description_103">[1]Abstract!$B$16</definedName>
    <definedName name="description_124" localSheetId="1">#REF!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'Estimate (3)'!$A$1:$K$72</definedName>
    <definedName name="_xlnm.Print_Titles" localSheetId="1">'Estimate (3)'!$1:$8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3" i="19" l="1"/>
  <c r="G12" i="19"/>
  <c r="D12" i="19"/>
  <c r="C48" i="19"/>
  <c r="G48" i="19" s="1"/>
  <c r="G49" i="19" s="1"/>
  <c r="J49" i="19" s="1"/>
  <c r="J50" i="19" l="1"/>
  <c r="F17" i="19"/>
  <c r="F11" i="19"/>
  <c r="D10" i="19"/>
  <c r="D11" i="19" s="1"/>
  <c r="F38" i="19"/>
  <c r="E11" i="19" s="1"/>
  <c r="Q69" i="19"/>
  <c r="R68" i="19"/>
  <c r="Q68" i="19" s="1"/>
  <c r="Q65" i="19"/>
  <c r="Q66" i="19"/>
  <c r="Q67" i="19"/>
  <c r="Q63" i="19"/>
  <c r="R64" i="19"/>
  <c r="Q64" i="19" s="1"/>
  <c r="R63" i="19"/>
  <c r="B27" i="19"/>
  <c r="G11" i="19" l="1"/>
  <c r="E44" i="19" l="1"/>
  <c r="E43" i="19"/>
  <c r="B43" i="19"/>
  <c r="E22" i="19"/>
  <c r="D22" i="19"/>
  <c r="E38" i="19"/>
  <c r="C43" i="19" l="1"/>
  <c r="D43" i="19"/>
  <c r="C44" i="19"/>
  <c r="D44" i="19"/>
  <c r="E27" i="19"/>
  <c r="E17" i="19" s="1"/>
  <c r="G22" i="19"/>
  <c r="D27" i="19"/>
  <c r="F10" i="19"/>
  <c r="B21" i="19"/>
  <c r="B10" i="19" s="1"/>
  <c r="F43" i="19" l="1"/>
  <c r="G43" i="19" s="1"/>
  <c r="F44" i="19"/>
  <c r="G44" i="19" s="1"/>
  <c r="G45" i="19" l="1"/>
  <c r="J46" i="19" s="1"/>
  <c r="J45" i="19" l="1"/>
  <c r="E32" i="19" l="1"/>
  <c r="E21" i="19" s="1"/>
  <c r="C71" i="19"/>
  <c r="G63" i="19"/>
  <c r="J63" i="19" s="1"/>
  <c r="D32" i="19"/>
  <c r="G27" i="19" l="1"/>
  <c r="G28" i="19" s="1"/>
  <c r="J29" i="19" s="1"/>
  <c r="G17" i="19"/>
  <c r="G18" i="19" s="1"/>
  <c r="J28" i="19"/>
  <c r="C72" i="19"/>
  <c r="C69" i="19" s="1"/>
  <c r="E10" i="19"/>
  <c r="D33" i="19"/>
  <c r="G33" i="19" s="1"/>
  <c r="D21" i="19"/>
  <c r="G32" i="19"/>
  <c r="G38" i="19"/>
  <c r="G39" i="19" s="1"/>
  <c r="J18" i="19" l="1"/>
  <c r="G34" i="19"/>
  <c r="G10" i="19"/>
  <c r="J39" i="19"/>
  <c r="J40" i="19"/>
  <c r="G21" i="19"/>
  <c r="G23" i="19" s="1"/>
  <c r="J13" i="19" l="1"/>
  <c r="J34" i="19"/>
  <c r="J35" i="19"/>
  <c r="J14" i="19" l="1"/>
  <c r="H13" i="6"/>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 r="J24" i="19" l="1"/>
  <c r="J23" i="19"/>
  <c r="J65" i="19" l="1"/>
  <c r="C67" i="19" s="1"/>
  <c r="E69" i="19" l="1"/>
  <c r="E70" i="19" s="1"/>
  <c r="C70" i="19"/>
</calcChain>
</file>

<file path=xl/sharedStrings.xml><?xml version="1.0" encoding="utf-8"?>
<sst xmlns="http://schemas.openxmlformats.org/spreadsheetml/2006/main" count="101" uniqueCount="69">
  <si>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</si>
  <si>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</si>
  <si>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</si>
  <si>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</si>
  <si>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</si>
  <si>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</si>
  <si>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</si>
  <si>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</si>
  <si>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</si>
  <si>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</si>
  <si>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</si>
  <si>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</si>
  <si>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</si>
  <si>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</si>
  <si>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</si>
  <si>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</si>
  <si>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</si>
  <si>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</si>
  <si>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</si>
  <si>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</si>
  <si>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</si>
  <si>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</si>
  <si>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</si>
  <si>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</si>
  <si>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</si>
  <si>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</si>
  <si>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</si>
  <si>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</si>
  <si>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</si>
  <si>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</si>
  <si>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</si>
  <si>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</si>
  <si>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</si>
  <si>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</si>
  <si>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</si>
  <si>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</si>
  <si>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</si>
  <si>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</si>
  <si>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</si>
  <si>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</si>
  <si>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</si>
  <si>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</si>
  <si>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</si>
  <si>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</si>
  <si>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</si>
  <si>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</si>
  <si>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</si>
  <si>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</si>
  <si>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</si>
  <si>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Random Rubble Masonry, Providing and laying of Stone Masonry Work in Cement Mortar 1:6 in Foundation complete as per Drawing and Technical Specifications.</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</si>
  <si>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</si>
  <si>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</si>
  <si>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Length (m)</t>
  </si>
  <si>
    <t>MT</t>
  </si>
  <si>
    <t>-For stone masonary</t>
  </si>
  <si>
    <t>cf/=;L=;L= nflu kmnfd] 808L sf6\g], df]8\g] #) dL6/ ;Dd</t>
  </si>
  <si>
    <t>Unit wt. (kg/m)</t>
  </si>
  <si>
    <t>Total wt. (kg)</t>
  </si>
  <si>
    <t>Total wt. (MT)</t>
  </si>
  <si>
    <t>-For stirrups</t>
  </si>
  <si>
    <t>Date:2081/09/28</t>
  </si>
  <si>
    <t>Project:- Ukhutaar bhitri sadak</t>
  </si>
  <si>
    <t>-for road</t>
  </si>
  <si>
    <t>Providing and laying of Plain/Reinforced Cement Concrete in Foundation complete as per Drawing and Technical Specifications., RCC Grade M 20</t>
  </si>
  <si>
    <t>Providing suitable material and Back filling behind abutment, wing wall and return wall complete as per Drawing and Technical Specifications., locally available material including compaction by tamping rod(without watering)</t>
  </si>
  <si>
    <t>Providing and Laying Reinforced cement concrete NP3 Flush jointed pipe for culverts including fixing with cement mortar 1:2 as per Drawing and Technical Specifications., 450 mm  internal dia.</t>
  </si>
  <si>
    <t>rm</t>
  </si>
  <si>
    <t>-for hume pipe</t>
  </si>
  <si>
    <t>e'O{+tNnfdf lrDgL e§fsf] O{+6fsf] uf/f] l;d]G6 d;nf -!M^_ 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</si>
</sst>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5">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1" fontId="16" fillId="0" borderId="1" xfId="0" applyNumberFormat="1" applyFont="1" applyFill="1" applyBorder="1" applyAlignment="1">
      <alignment vertical="center"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6" fontId="13" fillId="0" borderId="1" xfId="1" applyNumberFormat="1" applyFont="1" applyFill="1" applyBorder="1" applyAlignment="1">
      <alignment vertical="center"/>
    </xf>
    <xf numFmtId="2" fontId="0" fillId="0" borderId="0" xfId="0" applyNumberFormat="1"/>
    <xf numFmtId="166" fontId="0" fillId="0" borderId="0" xfId="0" applyNumberFormat="1" applyAlignment="1">
      <alignment vertical="center"/>
    </xf>
    <xf numFmtId="2" fontId="0" fillId="0" borderId="0" xfId="0" applyNumberFormat="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alcChain" Target="calcChain.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83" t="s">
        <v>0</v>
      </c>
      <c r="B1" s="83"/>
      <c r="C1" s="83"/>
      <c r="D1" s="83"/>
      <c r="E1" s="83"/>
      <c r="F1" s="83"/>
      <c r="G1" s="83"/>
      <c r="H1" s="83"/>
      <c r="I1" s="83"/>
      <c r="J1" s="83"/>
      <c r="K1" s="83"/>
    </row>
    <row r="2" spans="1:11" ht="24.6" x14ac:dyDescent="0.4">
      <c r="A2" s="84" t="s">
        <v>1</v>
      </c>
      <c r="B2" s="84"/>
      <c r="C2" s="84"/>
      <c r="D2" s="84"/>
      <c r="E2" s="84"/>
      <c r="F2" s="84"/>
      <c r="G2" s="84"/>
      <c r="H2" s="84"/>
      <c r="I2" s="84"/>
      <c r="J2" s="84"/>
      <c r="K2" s="84"/>
    </row>
    <row r="3" spans="1:11" s="1" customFormat="1" x14ac:dyDescent="0.3">
      <c r="A3" s="85" t="s">
        <v>2</v>
      </c>
      <c r="B3" s="85"/>
      <c r="C3" s="85"/>
      <c r="D3" s="85"/>
      <c r="E3" s="85"/>
      <c r="F3" s="85"/>
      <c r="G3" s="85"/>
      <c r="H3" s="85"/>
      <c r="I3" s="85"/>
      <c r="J3" s="85"/>
      <c r="K3" s="85"/>
    </row>
    <row r="4" spans="1:11" s="1" customFormat="1" x14ac:dyDescent="0.3">
      <c r="A4" s="85" t="s">
        <v>3</v>
      </c>
      <c r="B4" s="85"/>
      <c r="C4" s="85"/>
      <c r="D4" s="85"/>
      <c r="E4" s="85"/>
      <c r="F4" s="85"/>
      <c r="G4" s="85"/>
      <c r="H4" s="85"/>
      <c r="I4" s="85"/>
      <c r="J4" s="85"/>
      <c r="K4" s="85"/>
    </row>
    <row r="5" spans="1:11" ht="18" x14ac:dyDescent="0.35">
      <c r="A5" s="86" t="s">
        <v>18</v>
      </c>
      <c r="B5" s="86"/>
      <c r="C5" s="86"/>
      <c r="D5" s="86"/>
      <c r="E5" s="86"/>
      <c r="F5" s="86"/>
      <c r="G5" s="86"/>
      <c r="H5" s="86"/>
      <c r="I5" s="86"/>
      <c r="J5" s="86"/>
      <c r="K5" s="86"/>
    </row>
    <row r="6" spans="1:11" ht="18" x14ac:dyDescent="0.35">
      <c r="A6" s="8" t="s">
        <v>19</v>
      </c>
      <c r="B6" s="8"/>
      <c r="C6" s="81" t="e">
        <f>F18</f>
        <v>#REF!</v>
      </c>
      <c r="D6" s="82"/>
      <c r="E6" s="9"/>
      <c r="F6" s="8"/>
      <c r="G6" s="8"/>
      <c r="H6" s="8" t="s">
        <v>20</v>
      </c>
      <c r="I6" s="8"/>
      <c r="J6" s="81" t="e">
        <f>I18</f>
        <v>#REF!</v>
      </c>
      <c r="K6" s="82"/>
    </row>
    <row r="7" spans="1:11" x14ac:dyDescent="0.3">
      <c r="A7" s="26" t="s">
        <v>29</v>
      </c>
      <c r="B7" s="10"/>
      <c r="C7" s="10"/>
      <c r="D7" s="10"/>
      <c r="F7" s="76"/>
      <c r="G7" s="76"/>
      <c r="I7" s="77" t="s">
        <v>37</v>
      </c>
      <c r="J7" s="77"/>
      <c r="K7" s="77"/>
    </row>
    <row r="8" spans="1:11" ht="15.6" x14ac:dyDescent="0.3">
      <c r="A8" s="75" t="e">
        <f>#REF!</f>
        <v>#REF!</v>
      </c>
      <c r="B8" s="75"/>
      <c r="C8" s="75"/>
      <c r="D8" s="75"/>
      <c r="E8" s="75"/>
      <c r="F8" s="75"/>
      <c r="I8" s="78" t="s">
        <v>38</v>
      </c>
      <c r="J8" s="78"/>
      <c r="K8" s="78"/>
    </row>
    <row r="9" spans="1:11" x14ac:dyDescent="0.3">
      <c r="A9" s="79" t="e">
        <f>#REF!</f>
        <v>#REF!</v>
      </c>
      <c r="B9" s="79"/>
      <c r="C9" s="79"/>
      <c r="D9" s="79"/>
      <c r="E9" s="79"/>
      <c r="F9" s="79"/>
      <c r="I9" s="78" t="s">
        <v>39</v>
      </c>
      <c r="J9" s="78"/>
      <c r="K9" s="78"/>
    </row>
    <row r="11" spans="1:11" x14ac:dyDescent="0.3">
      <c r="A11" s="73" t="s">
        <v>21</v>
      </c>
      <c r="B11" s="73" t="s">
        <v>22</v>
      </c>
      <c r="C11" s="73" t="s">
        <v>12</v>
      </c>
      <c r="D11" s="80" t="s">
        <v>23</v>
      </c>
      <c r="E11" s="80"/>
      <c r="F11" s="80"/>
      <c r="G11" s="80" t="s">
        <v>24</v>
      </c>
      <c r="H11" s="80"/>
      <c r="I11" s="80"/>
      <c r="J11" s="73" t="s">
        <v>25</v>
      </c>
      <c r="K11" s="74" t="s">
        <v>15</v>
      </c>
    </row>
    <row r="12" spans="1:11" x14ac:dyDescent="0.3">
      <c r="A12" s="73"/>
      <c r="B12" s="73"/>
      <c r="C12" s="73"/>
      <c r="D12" s="11" t="s">
        <v>26</v>
      </c>
      <c r="E12" s="11" t="s">
        <v>13</v>
      </c>
      <c r="F12" s="11" t="s">
        <v>14</v>
      </c>
      <c r="G12" s="11" t="s">
        <v>26</v>
      </c>
      <c r="H12" s="11" t="s">
        <v>13</v>
      </c>
      <c r="I12" s="11" t="s">
        <v>14</v>
      </c>
      <c r="J12" s="73"/>
      <c r="K12" s="74"/>
    </row>
    <row r="13" spans="1:11" s="1" customFormat="1" ht="93.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Views>
    <sheetView tabSelected="1" topLeftCell="A46" zoomScaleNormal="100" workbookViewId="0">
      <selection activeCell="C53" sqref="C53"/>
    </sheetView>
  </sheetViews>
  <sheetFormatPr defaultRowHeight="14.4" x14ac:dyDescent="0.3"/>
  <cols>
    <col min="1" max="1" width="4.6640625" customWidth="1"/>
    <col min="2" max="2" width="31.33203125" customWidth="1"/>
    <col min="3" max="3" width="6.5546875" bestFit="1" customWidth="1"/>
    <col min="4" max="4" width="7.5546875" customWidth="1"/>
    <col min="5" max="5" width="8.5546875" customWidth="1"/>
    <col min="6" max="6" width="8" customWidth="1"/>
    <col min="7" max="7" width="8.5546875" customWidth="1"/>
    <col min="8" max="8" width="5" bestFit="1" customWidth="1"/>
    <col min="9" max="9" width="9.5546875" bestFit="1" customWidth="1"/>
    <col min="10" max="10" width="10.6640625" bestFit="1" customWidth="1"/>
  </cols>
  <sheetData>
    <row r="1" spans="1:18" s="1" customFormat="1" x14ac:dyDescent="0.3">
      <c r="A1" s="92" t="s">
        <v>0</v>
      </c>
      <c r="B1" s="92"/>
      <c r="C1" s="92"/>
      <c r="D1" s="92"/>
      <c r="E1" s="92"/>
      <c r="F1" s="92"/>
      <c r="G1" s="92"/>
      <c r="H1" s="92"/>
      <c r="I1" s="92"/>
      <c r="J1" s="92"/>
      <c r="K1" s="92"/>
    </row>
    <row r="2" spans="1:18" s="1" customFormat="1" ht="22.8" x14ac:dyDescent="0.3">
      <c r="A2" s="93" t="s">
        <v>1</v>
      </c>
      <c r="B2" s="93"/>
      <c r="C2" s="93"/>
      <c r="D2" s="93"/>
      <c r="E2" s="93"/>
      <c r="F2" s="93"/>
      <c r="G2" s="93"/>
      <c r="H2" s="93"/>
      <c r="I2" s="93"/>
      <c r="J2" s="93"/>
      <c r="K2" s="93"/>
    </row>
    <row r="3" spans="1:18" s="1" customFormat="1" x14ac:dyDescent="0.3">
      <c r="A3" s="85" t="s">
        <v>2</v>
      </c>
      <c r="B3" s="85"/>
      <c r="C3" s="85"/>
      <c r="D3" s="85"/>
      <c r="E3" s="85"/>
      <c r="F3" s="85"/>
      <c r="G3" s="85"/>
      <c r="H3" s="85"/>
      <c r="I3" s="85"/>
      <c r="J3" s="85"/>
      <c r="K3" s="85"/>
    </row>
    <row r="4" spans="1:18" s="1" customFormat="1" x14ac:dyDescent="0.3">
      <c r="A4" s="85" t="s">
        <v>3</v>
      </c>
      <c r="B4" s="85"/>
      <c r="C4" s="85"/>
      <c r="D4" s="85"/>
      <c r="E4" s="85"/>
      <c r="F4" s="85"/>
      <c r="G4" s="85"/>
      <c r="H4" s="85"/>
      <c r="I4" s="85"/>
      <c r="J4" s="85"/>
      <c r="K4" s="85"/>
    </row>
    <row r="5" spans="1:18" ht="17.399999999999999" x14ac:dyDescent="0.3">
      <c r="A5" s="94" t="s">
        <v>4</v>
      </c>
      <c r="B5" s="94"/>
      <c r="C5" s="94"/>
      <c r="D5" s="94"/>
      <c r="E5" s="94"/>
      <c r="F5" s="94"/>
      <c r="G5" s="94"/>
      <c r="H5" s="94"/>
      <c r="I5" s="94"/>
      <c r="J5" s="94"/>
      <c r="K5" s="94"/>
    </row>
    <row r="6" spans="1:18" ht="15.6" x14ac:dyDescent="0.3">
      <c r="A6" s="75" t="s">
        <v>61</v>
      </c>
      <c r="B6" s="75"/>
      <c r="C6" s="75"/>
      <c r="D6" s="75"/>
      <c r="E6" s="75"/>
      <c r="F6" s="75"/>
      <c r="G6" s="2"/>
      <c r="H6" s="91" t="s">
        <v>45</v>
      </c>
      <c r="I6" s="91"/>
      <c r="J6" s="91"/>
      <c r="K6" s="91"/>
      <c r="O6" t="s">
        <v>50</v>
      </c>
    </row>
    <row r="7" spans="1:18" ht="15.6" x14ac:dyDescent="0.3">
      <c r="A7" s="88" t="s">
        <v>28</v>
      </c>
      <c r="B7" s="88"/>
      <c r="C7" s="88"/>
      <c r="D7" s="88"/>
      <c r="E7" s="88"/>
      <c r="F7" s="88"/>
      <c r="G7" s="3"/>
      <c r="H7" s="89" t="s">
        <v>60</v>
      </c>
      <c r="I7" s="89"/>
      <c r="J7" s="89"/>
      <c r="K7" s="89"/>
    </row>
    <row r="8" spans="1:18" ht="15" customHeight="1" x14ac:dyDescent="0.3">
      <c r="A8" s="4" t="s">
        <v>5</v>
      </c>
      <c r="B8" s="15" t="s">
        <v>6</v>
      </c>
      <c r="C8" s="4" t="s">
        <v>7</v>
      </c>
      <c r="D8" s="16" t="s">
        <v>8</v>
      </c>
      <c r="E8" s="16" t="s">
        <v>9</v>
      </c>
      <c r="F8" s="16" t="s">
        <v>10</v>
      </c>
      <c r="G8" s="16" t="s">
        <v>11</v>
      </c>
      <c r="H8" s="4" t="s">
        <v>12</v>
      </c>
      <c r="I8" s="16" t="s">
        <v>13</v>
      </c>
      <c r="J8" s="16" t="s">
        <v>14</v>
      </c>
      <c r="K8" s="17" t="s">
        <v>15</v>
      </c>
      <c r="N8" t="s">
        <v>46</v>
      </c>
    </row>
    <row r="9" spans="1:18" ht="138" x14ac:dyDescent="0.3">
      <c r="A9" s="64">
        <v>1</v>
      </c>
      <c r="B9" s="30" t="s">
        <v>51</v>
      </c>
      <c r="C9" s="37"/>
      <c r="D9" s="37"/>
      <c r="E9" s="37"/>
      <c r="F9" s="37"/>
      <c r="G9" s="37"/>
      <c r="H9" s="37"/>
      <c r="I9" s="37"/>
      <c r="J9" s="37"/>
      <c r="K9" s="37"/>
      <c r="N9" t="s">
        <v>47</v>
      </c>
      <c r="O9" t="s">
        <v>48</v>
      </c>
    </row>
    <row r="10" spans="1:18" ht="15" customHeight="1" x14ac:dyDescent="0.3">
      <c r="A10" s="18"/>
      <c r="B10" s="38" t="str">
        <f>B21</f>
        <v>-For stone masonary</v>
      </c>
      <c r="C10" s="37">
        <v>0.5</v>
      </c>
      <c r="D10" s="39">
        <f>D38-20</f>
        <v>10</v>
      </c>
      <c r="E10" s="39">
        <f>F38/2</f>
        <v>0.90673575129533679</v>
      </c>
      <c r="F10" s="39">
        <f>F38</f>
        <v>1.8134715025906736</v>
      </c>
      <c r="G10" s="40">
        <f>PRODUCT(C10:F10)</f>
        <v>8.2216972267711892</v>
      </c>
      <c r="H10" s="41"/>
      <c r="I10" s="41"/>
      <c r="J10" s="41"/>
      <c r="K10" s="21"/>
      <c r="M10" s="25"/>
      <c r="N10" s="1"/>
      <c r="O10" s="1"/>
      <c r="P10" s="1"/>
      <c r="Q10" s="1"/>
      <c r="R10" s="1"/>
    </row>
    <row r="11" spans="1:18" ht="15" customHeight="1" x14ac:dyDescent="0.3">
      <c r="A11" s="18"/>
      <c r="B11" s="38"/>
      <c r="C11" s="37">
        <v>0.5</v>
      </c>
      <c r="D11" s="39">
        <f>D38-D10</f>
        <v>20</v>
      </c>
      <c r="E11" s="39">
        <f>F38/2</f>
        <v>0.90673575129533679</v>
      </c>
      <c r="F11" s="39">
        <f>0.9</f>
        <v>0.9</v>
      </c>
      <c r="G11" s="40">
        <f>PRODUCT(C11:F11)</f>
        <v>8.1606217616580317</v>
      </c>
      <c r="H11" s="41"/>
      <c r="I11" s="41"/>
      <c r="J11" s="41"/>
      <c r="K11" s="21"/>
      <c r="M11" s="25"/>
      <c r="N11" s="1"/>
      <c r="O11" s="1"/>
      <c r="P11" s="1"/>
      <c r="Q11" s="1"/>
      <c r="R11" s="1"/>
    </row>
    <row r="12" spans="1:18" ht="15" customHeight="1" x14ac:dyDescent="0.3">
      <c r="A12" s="18"/>
      <c r="B12" s="38" t="s">
        <v>67</v>
      </c>
      <c r="C12" s="37">
        <v>1</v>
      </c>
      <c r="D12" s="39">
        <f>C48*D48</f>
        <v>30</v>
      </c>
      <c r="E12" s="39">
        <v>0.5</v>
      </c>
      <c r="F12" s="39">
        <v>1.2</v>
      </c>
      <c r="G12" s="40">
        <f>PRODUCT(C12:F12)</f>
        <v>18</v>
      </c>
      <c r="H12" s="41"/>
      <c r="I12" s="41"/>
      <c r="J12" s="41"/>
      <c r="K12" s="21"/>
      <c r="M12" s="25"/>
      <c r="N12" s="1"/>
      <c r="O12" s="1"/>
      <c r="P12" s="1"/>
      <c r="Q12" s="1"/>
      <c r="R12" s="1"/>
    </row>
    <row r="13" spans="1:18" ht="15" customHeight="1" x14ac:dyDescent="0.3">
      <c r="A13" s="18"/>
      <c r="B13" s="38" t="s">
        <v>42</v>
      </c>
      <c r="C13" s="19"/>
      <c r="D13" s="20"/>
      <c r="E13" s="21"/>
      <c r="F13" s="21"/>
      <c r="G13" s="23">
        <f>SUM(G10:G12)</f>
        <v>34.382318988429219</v>
      </c>
      <c r="H13" s="22" t="s">
        <v>41</v>
      </c>
      <c r="I13" s="23">
        <v>64.63</v>
      </c>
      <c r="J13" s="42">
        <f>G13*I13</f>
        <v>2222.1292762221801</v>
      </c>
      <c r="K13" s="21"/>
      <c r="M13" s="25"/>
      <c r="N13" s="1"/>
      <c r="O13" s="1"/>
      <c r="P13" s="1"/>
      <c r="Q13" s="1"/>
      <c r="R13" s="1"/>
    </row>
    <row r="14" spans="1:18" ht="15" customHeight="1" x14ac:dyDescent="0.3">
      <c r="A14" s="18"/>
      <c r="B14" s="38" t="s">
        <v>40</v>
      </c>
      <c r="C14" s="19"/>
      <c r="D14" s="20"/>
      <c r="E14" s="21"/>
      <c r="F14" s="21"/>
      <c r="G14" s="23"/>
      <c r="H14" s="22"/>
      <c r="I14" s="23"/>
      <c r="J14" s="42">
        <f>0.13*G13*19284/360</f>
        <v>239.42700866242492</v>
      </c>
      <c r="K14" s="21"/>
      <c r="M14" s="25"/>
      <c r="N14" s="1"/>
      <c r="O14" s="1"/>
      <c r="P14" s="1"/>
      <c r="Q14" s="1"/>
      <c r="R14" s="1"/>
    </row>
    <row r="15" spans="1:18" ht="15" customHeight="1" x14ac:dyDescent="0.3">
      <c r="A15" s="18"/>
      <c r="B15" s="38"/>
      <c r="C15" s="19"/>
      <c r="D15" s="20"/>
      <c r="E15" s="21"/>
      <c r="F15" s="21"/>
      <c r="G15" s="23"/>
      <c r="H15" s="22"/>
      <c r="I15" s="23"/>
      <c r="J15" s="42"/>
      <c r="K15" s="21"/>
      <c r="M15" s="25"/>
      <c r="N15" s="1"/>
      <c r="O15" s="1"/>
      <c r="P15" s="1"/>
      <c r="Q15" s="1"/>
      <c r="R15" s="1"/>
    </row>
    <row r="16" spans="1:18" ht="96.6" x14ac:dyDescent="0.3">
      <c r="A16" s="18">
        <v>2</v>
      </c>
      <c r="B16" s="30" t="s">
        <v>64</v>
      </c>
      <c r="C16" s="19"/>
      <c r="D16" s="20"/>
      <c r="E16" s="21"/>
      <c r="F16" s="21"/>
      <c r="G16" s="23"/>
      <c r="H16" s="22"/>
      <c r="I16" s="23"/>
      <c r="J16" s="42"/>
      <c r="K16" s="21"/>
      <c r="M16" s="25"/>
      <c r="N16" s="1"/>
      <c r="O16" s="1"/>
      <c r="P16" s="1"/>
      <c r="Q16" s="1"/>
      <c r="R16" s="1"/>
    </row>
    <row r="17" spans="1:18" ht="15" customHeight="1" x14ac:dyDescent="0.3">
      <c r="A17" s="18"/>
      <c r="B17" s="38" t="s">
        <v>62</v>
      </c>
      <c r="C17" s="37">
        <v>0.5</v>
      </c>
      <c r="D17" s="39">
        <v>20</v>
      </c>
      <c r="E17" s="39">
        <f>E27</f>
        <v>4.8671136848521792</v>
      </c>
      <c r="F17" s="39">
        <f>1.5</f>
        <v>1.5</v>
      </c>
      <c r="G17" s="40">
        <f>PRODUCT(C17:F17)</f>
        <v>73.006705272782682</v>
      </c>
      <c r="H17" s="41"/>
      <c r="I17" s="41"/>
      <c r="J17" s="41"/>
      <c r="K17" s="21"/>
      <c r="M17" s="25"/>
      <c r="N17" s="1"/>
    </row>
    <row r="18" spans="1:18" ht="15" customHeight="1" x14ac:dyDescent="0.3">
      <c r="A18" s="41"/>
      <c r="B18" s="38" t="s">
        <v>42</v>
      </c>
      <c r="C18" s="43"/>
      <c r="D18" s="44"/>
      <c r="E18" s="44"/>
      <c r="F18" s="44"/>
      <c r="G18" s="34">
        <f>SUM(G17:G17)</f>
        <v>73.006705272782682</v>
      </c>
      <c r="H18" s="34" t="s">
        <v>41</v>
      </c>
      <c r="I18" s="34">
        <v>404.28</v>
      </c>
      <c r="J18" s="45">
        <f>G18*I18</f>
        <v>29515.15080768058</v>
      </c>
      <c r="K18" s="37"/>
    </row>
    <row r="19" spans="1:18" x14ac:dyDescent="0.3">
      <c r="A19" s="41"/>
      <c r="B19" s="38"/>
      <c r="C19" s="43"/>
      <c r="D19" s="44"/>
      <c r="E19" s="44"/>
      <c r="F19" s="44"/>
      <c r="G19" s="44"/>
      <c r="H19" s="44"/>
      <c r="I19" s="44"/>
      <c r="J19" s="46"/>
      <c r="K19" s="37"/>
    </row>
    <row r="20" spans="1:18" ht="82.8" x14ac:dyDescent="0.3">
      <c r="A20" s="18">
        <v>3</v>
      </c>
      <c r="B20" s="30" t="s">
        <v>44</v>
      </c>
      <c r="C20" s="19"/>
      <c r="D20" s="20"/>
      <c r="E20" s="21"/>
      <c r="F20" s="21"/>
      <c r="G20" s="23"/>
      <c r="H20" s="22"/>
      <c r="I20" s="23"/>
      <c r="J20" s="42"/>
      <c r="K20" s="21"/>
      <c r="M20" s="25"/>
      <c r="N20" s="1"/>
      <c r="O20" s="1"/>
      <c r="P20" s="1"/>
      <c r="Q20" s="1"/>
      <c r="R20" s="1"/>
    </row>
    <row r="21" spans="1:18" ht="15" customHeight="1" x14ac:dyDescent="0.3">
      <c r="A21" s="18"/>
      <c r="B21" s="38" t="str">
        <f>B32</f>
        <v>-For stone masonary</v>
      </c>
      <c r="C21" s="37">
        <v>1</v>
      </c>
      <c r="D21" s="39">
        <f>D32</f>
        <v>30</v>
      </c>
      <c r="E21" s="39">
        <f>E32</f>
        <v>0.90673575129533679</v>
      </c>
      <c r="F21" s="39">
        <v>0.15</v>
      </c>
      <c r="G21" s="40">
        <f>PRODUCT(C21:F21)</f>
        <v>4.0803108808290158</v>
      </c>
      <c r="H21" s="41"/>
      <c r="I21" s="41"/>
      <c r="J21" s="41"/>
      <c r="K21" s="21"/>
      <c r="M21" s="25"/>
      <c r="N21" s="1"/>
      <c r="O21" s="1"/>
      <c r="P21" s="1"/>
      <c r="Q21" s="1"/>
      <c r="R21" s="1"/>
    </row>
    <row r="22" spans="1:18" ht="15" customHeight="1" x14ac:dyDescent="0.3">
      <c r="A22" s="18"/>
      <c r="B22" s="38" t="s">
        <v>62</v>
      </c>
      <c r="C22" s="37">
        <v>1</v>
      </c>
      <c r="D22" s="39">
        <f>D38</f>
        <v>30</v>
      </c>
      <c r="E22" s="39">
        <f>(19.25/3.281)-1</f>
        <v>4.8671136848521792</v>
      </c>
      <c r="F22" s="39">
        <v>0.15</v>
      </c>
      <c r="G22" s="40">
        <f>PRODUCT(C22:F22)</f>
        <v>21.902011581834802</v>
      </c>
      <c r="H22" s="41"/>
      <c r="I22" s="41"/>
      <c r="J22" s="41"/>
      <c r="K22" s="21"/>
      <c r="M22" s="25"/>
      <c r="N22" s="1"/>
    </row>
    <row r="23" spans="1:18" ht="15" customHeight="1" x14ac:dyDescent="0.3">
      <c r="A23" s="41"/>
      <c r="B23" s="38" t="s">
        <v>42</v>
      </c>
      <c r="C23" s="43"/>
      <c r="D23" s="44"/>
      <c r="E23" s="44"/>
      <c r="F23" s="44"/>
      <c r="G23" s="34">
        <f>SUM(G21:G22)</f>
        <v>25.982322462663817</v>
      </c>
      <c r="H23" s="34" t="s">
        <v>41</v>
      </c>
      <c r="I23" s="34">
        <v>4434.5200000000004</v>
      </c>
      <c r="J23" s="45">
        <f>G23*I23</f>
        <v>115219.12860713196</v>
      </c>
      <c r="K23" s="37"/>
    </row>
    <row r="24" spans="1:18" x14ac:dyDescent="0.3">
      <c r="A24" s="41"/>
      <c r="B24" s="38" t="s">
        <v>40</v>
      </c>
      <c r="C24" s="43"/>
      <c r="D24" s="44"/>
      <c r="E24" s="44"/>
      <c r="F24" s="44"/>
      <c r="G24" s="44"/>
      <c r="H24" s="44"/>
      <c r="I24" s="44"/>
      <c r="J24" s="46">
        <f>0.13*G23*(14817.6/5)</f>
        <v>10009.887194391951</v>
      </c>
      <c r="K24" s="37"/>
    </row>
    <row r="25" spans="1:18" x14ac:dyDescent="0.3">
      <c r="A25" s="41"/>
      <c r="B25" s="38"/>
      <c r="C25" s="43"/>
      <c r="D25" s="44"/>
      <c r="E25" s="44"/>
      <c r="F25" s="44"/>
      <c r="G25" s="44"/>
      <c r="H25" s="44"/>
      <c r="I25" s="44"/>
      <c r="J25" s="46"/>
      <c r="K25" s="37"/>
    </row>
    <row r="26" spans="1:18" ht="69" x14ac:dyDescent="0.3">
      <c r="A26" s="18">
        <v>4</v>
      </c>
      <c r="B26" s="30" t="s">
        <v>63</v>
      </c>
      <c r="C26" s="19"/>
      <c r="D26" s="20"/>
      <c r="E26" s="21"/>
      <c r="F26" s="21"/>
      <c r="G26" s="23"/>
      <c r="H26" s="22"/>
      <c r="I26" s="23"/>
      <c r="J26" s="42"/>
      <c r="K26" s="21"/>
      <c r="M26" s="25"/>
      <c r="N26" s="1"/>
      <c r="O26" s="1"/>
      <c r="P26" s="1"/>
      <c r="Q26" s="1"/>
      <c r="R26" s="1"/>
    </row>
    <row r="27" spans="1:18" ht="15" customHeight="1" x14ac:dyDescent="0.3">
      <c r="A27" s="18"/>
      <c r="B27" s="38" t="str">
        <f>B22</f>
        <v>-for road</v>
      </c>
      <c r="C27" s="37">
        <v>1</v>
      </c>
      <c r="D27" s="39">
        <f>D22</f>
        <v>30</v>
      </c>
      <c r="E27" s="39">
        <f>E22</f>
        <v>4.8671136848521792</v>
      </c>
      <c r="F27" s="39">
        <v>0.15</v>
      </c>
      <c r="G27" s="40">
        <f>PRODUCT(C27:F27)</f>
        <v>21.902011581834802</v>
      </c>
      <c r="H27" s="41"/>
      <c r="I27" s="41"/>
      <c r="J27" s="41"/>
      <c r="K27" s="21"/>
      <c r="M27" s="25"/>
      <c r="N27" s="1"/>
    </row>
    <row r="28" spans="1:18" ht="15" customHeight="1" x14ac:dyDescent="0.3">
      <c r="A28" s="41"/>
      <c r="B28" s="38" t="s">
        <v>42</v>
      </c>
      <c r="C28" s="43"/>
      <c r="D28" s="44"/>
      <c r="E28" s="44"/>
      <c r="F28" s="44"/>
      <c r="G28" s="34">
        <f>SUM(G27:G27)</f>
        <v>21.902011581834802</v>
      </c>
      <c r="H28" s="34" t="s">
        <v>41</v>
      </c>
      <c r="I28" s="34">
        <v>11588.17</v>
      </c>
      <c r="J28" s="45">
        <f>G28*I28</f>
        <v>253804.2335522706</v>
      </c>
      <c r="K28" s="37"/>
    </row>
    <row r="29" spans="1:18" ht="15" customHeight="1" x14ac:dyDescent="0.3">
      <c r="A29" s="41"/>
      <c r="B29" s="38" t="s">
        <v>40</v>
      </c>
      <c r="C29" s="43"/>
      <c r="D29" s="44"/>
      <c r="E29" s="44"/>
      <c r="F29" s="44"/>
      <c r="G29" s="44"/>
      <c r="H29" s="44"/>
      <c r="I29" s="44"/>
      <c r="J29" s="46">
        <f>0.13*G28*((128662.2+6685.5)/15)</f>
        <v>25691.353072447422</v>
      </c>
      <c r="K29" s="37"/>
    </row>
    <row r="30" spans="1:18" ht="15" customHeight="1" x14ac:dyDescent="0.3">
      <c r="A30" s="41"/>
      <c r="B30" s="38"/>
      <c r="C30" s="43"/>
      <c r="D30" s="44"/>
      <c r="E30" s="44"/>
      <c r="F30" s="44"/>
      <c r="G30" s="44"/>
      <c r="H30" s="44"/>
      <c r="I30" s="44"/>
      <c r="J30" s="46"/>
      <c r="K30" s="37"/>
      <c r="O30" s="1"/>
      <c r="P30" s="1"/>
      <c r="Q30" s="1"/>
      <c r="R30" s="1"/>
    </row>
    <row r="31" spans="1:18" ht="69" x14ac:dyDescent="0.3">
      <c r="A31" s="18">
        <v>5</v>
      </c>
      <c r="B31" s="30" t="s">
        <v>43</v>
      </c>
      <c r="C31" s="19"/>
      <c r="D31" s="20"/>
      <c r="E31" s="21"/>
      <c r="F31" s="21"/>
      <c r="G31" s="23"/>
      <c r="H31" s="22"/>
      <c r="I31" s="23"/>
      <c r="J31" s="42"/>
      <c r="K31" s="21"/>
      <c r="M31" s="25"/>
      <c r="N31" s="1"/>
      <c r="O31" s="1"/>
      <c r="P31" s="1"/>
      <c r="Q31" s="1"/>
      <c r="R31" s="1"/>
    </row>
    <row r="32" spans="1:18" ht="15" customHeight="1" x14ac:dyDescent="0.3">
      <c r="A32" s="18"/>
      <c r="B32" s="38" t="s">
        <v>54</v>
      </c>
      <c r="C32" s="37">
        <v>1</v>
      </c>
      <c r="D32" s="39">
        <f>D38</f>
        <v>30</v>
      </c>
      <c r="E32" s="39">
        <f>F38/2</f>
        <v>0.90673575129533679</v>
      </c>
      <c r="F32" s="39">
        <v>7.4999999999999997E-2</v>
      </c>
      <c r="G32" s="40">
        <f>PRODUCT(C32:F32)</f>
        <v>2.0401554404145079</v>
      </c>
      <c r="H32" s="41"/>
      <c r="I32" s="41"/>
      <c r="J32" s="41"/>
      <c r="K32" s="21"/>
      <c r="M32" s="25"/>
      <c r="N32" s="1"/>
      <c r="O32" s="1"/>
      <c r="P32" s="1"/>
      <c r="Q32" s="1"/>
      <c r="R32" s="1"/>
    </row>
    <row r="33" spans="1:19" ht="15" customHeight="1" x14ac:dyDescent="0.3">
      <c r="A33" s="18"/>
      <c r="B33" s="38"/>
      <c r="C33" s="37">
        <v>1</v>
      </c>
      <c r="D33" s="39">
        <f>D32</f>
        <v>30</v>
      </c>
      <c r="E33" s="39">
        <v>0.5</v>
      </c>
      <c r="F33" s="39">
        <v>0.05</v>
      </c>
      <c r="G33" s="40">
        <f>PRODUCT(C33:F33)</f>
        <v>0.75</v>
      </c>
      <c r="H33" s="41"/>
      <c r="I33" s="41"/>
      <c r="J33" s="41"/>
      <c r="K33" s="21"/>
      <c r="M33" s="25"/>
      <c r="N33" s="1"/>
    </row>
    <row r="34" spans="1:19" ht="15" customHeight="1" x14ac:dyDescent="0.3">
      <c r="A34" s="41"/>
      <c r="B34" s="38" t="s">
        <v>42</v>
      </c>
      <c r="C34" s="43"/>
      <c r="D34" s="44"/>
      <c r="E34" s="44"/>
      <c r="F34" s="44"/>
      <c r="G34" s="34">
        <f>SUM(G32:G33)</f>
        <v>2.7901554404145079</v>
      </c>
      <c r="H34" s="34" t="s">
        <v>41</v>
      </c>
      <c r="I34" s="34">
        <v>10634.5</v>
      </c>
      <c r="J34" s="45">
        <f>G34*I34</f>
        <v>29671.908031088085</v>
      </c>
      <c r="K34" s="37"/>
    </row>
    <row r="35" spans="1:19" ht="15" customHeight="1" x14ac:dyDescent="0.3">
      <c r="A35" s="41"/>
      <c r="B35" s="38" t="s">
        <v>40</v>
      </c>
      <c r="C35" s="43"/>
      <c r="D35" s="44"/>
      <c r="E35" s="44"/>
      <c r="F35" s="44"/>
      <c r="G35" s="44"/>
      <c r="H35" s="44"/>
      <c r="I35" s="44"/>
      <c r="J35" s="46">
        <f>0.13*G34*((114907.3+6135.3)/15)</f>
        <v>2926.9731305699488</v>
      </c>
      <c r="K35" s="37"/>
    </row>
    <row r="36" spans="1:19" ht="15" customHeight="1" x14ac:dyDescent="0.3">
      <c r="A36" s="41"/>
      <c r="B36" s="38"/>
      <c r="C36" s="43"/>
      <c r="D36" s="44"/>
      <c r="E36" s="44"/>
      <c r="F36" s="44"/>
      <c r="G36" s="44"/>
      <c r="H36" s="44"/>
      <c r="I36" s="44"/>
      <c r="J36" s="46"/>
      <c r="K36" s="37"/>
      <c r="O36" s="1"/>
      <c r="P36" s="1"/>
      <c r="Q36" s="1"/>
      <c r="R36" s="1"/>
      <c r="S36" s="1"/>
    </row>
    <row r="37" spans="1:19" s="1" customFormat="1" ht="82.8" x14ac:dyDescent="0.3">
      <c r="A37" s="64">
        <v>6</v>
      </c>
      <c r="B37" s="30" t="s">
        <v>49</v>
      </c>
      <c r="C37" s="65"/>
      <c r="D37" s="40"/>
      <c r="E37" s="40"/>
      <c r="F37" s="40"/>
      <c r="G37" s="40"/>
      <c r="H37" s="40"/>
      <c r="I37" s="40"/>
      <c r="J37" s="46"/>
      <c r="K37" s="29"/>
      <c r="S37"/>
    </row>
    <row r="38" spans="1:19" ht="15" customHeight="1" x14ac:dyDescent="0.3">
      <c r="A38" s="18"/>
      <c r="B38" s="38" t="s">
        <v>54</v>
      </c>
      <c r="C38" s="37">
        <v>1</v>
      </c>
      <c r="D38" s="39">
        <v>30</v>
      </c>
      <c r="E38" s="39">
        <f>((F38/2+0.5)/2)</f>
        <v>0.70336787564766845</v>
      </c>
      <c r="F38" s="39">
        <f>((11+0.9)/3.281)/2</f>
        <v>1.8134715025906736</v>
      </c>
      <c r="G38" s="40">
        <f>PRODUCT(C38:F38)</f>
        <v>38.26612794974362</v>
      </c>
      <c r="H38" s="41"/>
      <c r="I38" s="41"/>
      <c r="J38" s="41"/>
      <c r="K38" s="21"/>
      <c r="M38" s="25"/>
      <c r="N38" s="1"/>
    </row>
    <row r="39" spans="1:19" ht="15" customHeight="1" x14ac:dyDescent="0.3">
      <c r="A39" s="41"/>
      <c r="B39" s="38" t="s">
        <v>42</v>
      </c>
      <c r="C39" s="43"/>
      <c r="D39" s="44"/>
      <c r="E39" s="44"/>
      <c r="F39" s="44"/>
      <c r="G39" s="34">
        <f>SUM(G38:G38)</f>
        <v>38.26612794974362</v>
      </c>
      <c r="H39" s="34" t="s">
        <v>41</v>
      </c>
      <c r="I39" s="34">
        <v>9709.43</v>
      </c>
      <c r="J39" s="45">
        <f>G39*I39</f>
        <v>371542.29069907923</v>
      </c>
      <c r="K39" s="37"/>
    </row>
    <row r="40" spans="1:19" ht="15" customHeight="1" x14ac:dyDescent="0.3">
      <c r="A40" s="41"/>
      <c r="B40" s="38" t="s">
        <v>40</v>
      </c>
      <c r="C40" s="43"/>
      <c r="D40" s="44"/>
      <c r="E40" s="44"/>
      <c r="F40" s="44"/>
      <c r="G40" s="44"/>
      <c r="H40" s="44"/>
      <c r="I40" s="44"/>
      <c r="J40" s="46">
        <f>0.13*G39*((27092.1)/5)</f>
        <v>26954.453890708479</v>
      </c>
      <c r="K40" s="37"/>
    </row>
    <row r="41" spans="1:19" ht="15" customHeight="1" x14ac:dyDescent="0.3">
      <c r="A41" s="41"/>
      <c r="B41" s="38"/>
      <c r="C41" s="43"/>
      <c r="D41" s="44"/>
      <c r="E41" s="44"/>
      <c r="F41" s="44"/>
      <c r="G41" s="34"/>
      <c r="H41" s="34"/>
      <c r="I41" s="34"/>
      <c r="J41" s="45"/>
      <c r="K41" s="37"/>
    </row>
    <row r="42" spans="1:19" ht="30" x14ac:dyDescent="0.3">
      <c r="A42" s="18">
        <v>7</v>
      </c>
      <c r="B42" s="66" t="s">
        <v>55</v>
      </c>
      <c r="C42" s="19" t="s">
        <v>7</v>
      </c>
      <c r="D42" s="67" t="s">
        <v>52</v>
      </c>
      <c r="E42" s="68" t="s">
        <v>56</v>
      </c>
      <c r="F42" s="68" t="s">
        <v>57</v>
      </c>
      <c r="G42" s="68" t="s">
        <v>58</v>
      </c>
      <c r="H42" s="22"/>
      <c r="I42" s="23"/>
      <c r="J42" s="42"/>
      <c r="K42" s="21"/>
    </row>
    <row r="43" spans="1:19" ht="15" customHeight="1" x14ac:dyDescent="0.3">
      <c r="A43" s="18"/>
      <c r="B43" s="38" t="str">
        <f>B22</f>
        <v>-for road</v>
      </c>
      <c r="C43" s="20">
        <f>TRUNC((D22-0.1)/0.15,0)+1</f>
        <v>200</v>
      </c>
      <c r="D43" s="20">
        <f>(D22-0.1)</f>
        <v>29.9</v>
      </c>
      <c r="E43" s="21">
        <f>12*12/162</f>
        <v>0.88888888888888884</v>
      </c>
      <c r="F43" s="21">
        <f>PRODUCT(C43:E43)</f>
        <v>5315.5555555555557</v>
      </c>
      <c r="G43" s="69">
        <f>F43/1000</f>
        <v>5.315555555555556</v>
      </c>
      <c r="H43" s="22"/>
      <c r="I43" s="23"/>
      <c r="J43" s="42"/>
      <c r="K43" s="21"/>
    </row>
    <row r="44" spans="1:19" ht="15" customHeight="1" x14ac:dyDescent="0.3">
      <c r="A44" s="18"/>
      <c r="B44" s="38" t="s">
        <v>59</v>
      </c>
      <c r="C44" s="20">
        <f>TRUNC((E22-0.1)/0.15,0)+1</f>
        <v>32</v>
      </c>
      <c r="D44" s="20">
        <f>(E22-0.1)</f>
        <v>4.7671136848521796</v>
      </c>
      <c r="E44" s="21">
        <f>12*12/162</f>
        <v>0.88888888888888884</v>
      </c>
      <c r="F44" s="21">
        <f>PRODUCT(C44:E44)</f>
        <v>135.59790036912867</v>
      </c>
      <c r="G44" s="69">
        <f>F44/1000</f>
        <v>0.13559790036912867</v>
      </c>
      <c r="H44" s="22"/>
      <c r="I44" s="23"/>
      <c r="J44" s="42"/>
      <c r="K44" s="21"/>
    </row>
    <row r="45" spans="1:19" ht="15" customHeight="1" x14ac:dyDescent="0.3">
      <c r="A45" s="18"/>
      <c r="B45" s="38" t="s">
        <v>42</v>
      </c>
      <c r="C45" s="19"/>
      <c r="D45" s="20"/>
      <c r="E45" s="21"/>
      <c r="F45" s="21"/>
      <c r="G45" s="23">
        <f>SUM(G43:G44)</f>
        <v>5.4511534559246844</v>
      </c>
      <c r="H45" s="22" t="s">
        <v>53</v>
      </c>
      <c r="I45" s="23">
        <v>131940</v>
      </c>
      <c r="J45" s="42">
        <f>G45*I45</f>
        <v>719225.18697470287</v>
      </c>
      <c r="K45" s="21"/>
    </row>
    <row r="46" spans="1:19" ht="15" customHeight="1" x14ac:dyDescent="0.3">
      <c r="A46" s="18"/>
      <c r="B46" s="38" t="s">
        <v>40</v>
      </c>
      <c r="C46" s="19"/>
      <c r="D46" s="20"/>
      <c r="E46" s="21"/>
      <c r="F46" s="21"/>
      <c r="G46" s="23"/>
      <c r="H46" s="22"/>
      <c r="I46" s="23"/>
      <c r="J46" s="42">
        <f>0.13*G45*106200</f>
        <v>75258.624612496191</v>
      </c>
      <c r="K46" s="21"/>
    </row>
    <row r="47" spans="1:19" ht="15" customHeight="1" x14ac:dyDescent="0.3">
      <c r="A47" s="18"/>
      <c r="B47" s="38"/>
      <c r="C47" s="19"/>
      <c r="D47" s="20"/>
      <c r="E47" s="21"/>
      <c r="F47" s="21"/>
      <c r="G47" s="23"/>
      <c r="H47" s="22"/>
      <c r="I47" s="23"/>
      <c r="J47" s="42"/>
      <c r="K47" s="21"/>
      <c r="O47" s="1"/>
      <c r="P47" s="1"/>
      <c r="Q47" s="1"/>
      <c r="R47" s="1"/>
    </row>
    <row r="48" spans="1:19" ht="82.8" x14ac:dyDescent="0.3">
      <c r="A48" s="18">
        <v>8</v>
      </c>
      <c r="B48" s="30" t="s">
        <v>65</v>
      </c>
      <c r="C48" s="19">
        <f>D38/2.5</f>
        <v>12</v>
      </c>
      <c r="D48" s="20">
        <v>2.5</v>
      </c>
      <c r="E48" s="21"/>
      <c r="F48" s="21"/>
      <c r="G48" s="35">
        <f>PRODUCT(C48:F48)</f>
        <v>30</v>
      </c>
      <c r="H48" s="5"/>
      <c r="I48" s="5"/>
      <c r="J48" s="5"/>
      <c r="K48" s="21"/>
      <c r="M48" s="25"/>
      <c r="N48" s="1"/>
      <c r="O48" s="1"/>
      <c r="P48" s="1"/>
      <c r="Q48" s="1"/>
      <c r="R48" s="25"/>
      <c r="S48" s="25"/>
    </row>
    <row r="49" spans="1:19" ht="15" customHeight="1" x14ac:dyDescent="0.3">
      <c r="A49" s="18"/>
      <c r="B49" s="38" t="s">
        <v>42</v>
      </c>
      <c r="C49" s="37"/>
      <c r="D49" s="39"/>
      <c r="E49" s="39"/>
      <c r="F49" s="39"/>
      <c r="G49" s="35">
        <f>SUM(G48)</f>
        <v>30</v>
      </c>
      <c r="H49" s="22" t="s">
        <v>66</v>
      </c>
      <c r="I49" s="23">
        <v>5144.96</v>
      </c>
      <c r="J49" s="35">
        <f>G49*I49</f>
        <v>154348.79999999999</v>
      </c>
      <c r="K49" s="21"/>
      <c r="M49" s="25"/>
      <c r="N49" s="1"/>
      <c r="O49" s="1"/>
      <c r="P49" s="1"/>
      <c r="Q49" s="1"/>
      <c r="R49" s="25"/>
      <c r="S49" s="25"/>
    </row>
    <row r="50" spans="1:19" ht="15" customHeight="1" x14ac:dyDescent="0.3">
      <c r="A50" s="18"/>
      <c r="B50" s="38" t="s">
        <v>40</v>
      </c>
      <c r="C50" s="37"/>
      <c r="D50" s="39"/>
      <c r="E50" s="39"/>
      <c r="F50" s="39"/>
      <c r="G50" s="40"/>
      <c r="H50" s="41"/>
      <c r="I50" s="41"/>
      <c r="J50" s="46">
        <f>0.13*G49*57364.6/12.5</f>
        <v>17897.7552</v>
      </c>
      <c r="K50" s="21"/>
      <c r="M50" s="25"/>
      <c r="N50" s="1"/>
      <c r="O50" s="1"/>
      <c r="P50" s="1"/>
      <c r="Q50" s="1"/>
      <c r="R50" s="25"/>
      <c r="S50" s="25"/>
    </row>
    <row r="51" spans="1:19" ht="15" customHeight="1" x14ac:dyDescent="0.3">
      <c r="A51" s="18"/>
      <c r="B51" s="38"/>
      <c r="C51" s="37"/>
      <c r="D51" s="39"/>
      <c r="E51" s="39"/>
      <c r="F51" s="39"/>
      <c r="G51" s="40"/>
      <c r="H51" s="41"/>
      <c r="I51" s="41"/>
      <c r="J51" s="46"/>
      <c r="K51" s="21"/>
      <c r="M51" s="25"/>
      <c r="N51" s="1"/>
      <c r="O51" s="1"/>
      <c r="P51" s="1"/>
      <c r="Q51" s="1"/>
      <c r="R51" s="25"/>
      <c r="S51" s="25"/>
    </row>
    <row r="52" spans="1:19" ht="30" x14ac:dyDescent="0.3">
      <c r="A52" s="18">
        <v>9</v>
      </c>
      <c r="B52" s="66" t="s">
        <v>68</v>
      </c>
      <c r="C52" s="37"/>
      <c r="D52" s="39"/>
      <c r="E52" s="39"/>
      <c r="F52" s="39"/>
      <c r="G52" s="40"/>
      <c r="H52" s="41"/>
      <c r="I52" s="41"/>
      <c r="J52" s="46"/>
      <c r="K52" s="21"/>
      <c r="M52" s="25"/>
      <c r="N52" s="1"/>
      <c r="O52" s="1"/>
      <c r="P52" s="1"/>
      <c r="Q52" s="1"/>
      <c r="R52" s="25"/>
      <c r="S52" s="25"/>
    </row>
    <row r="53" spans="1:19" ht="15" customHeight="1" x14ac:dyDescent="0.3">
      <c r="A53" s="18"/>
      <c r="B53" s="38">
        <v>2</v>
      </c>
      <c r="C53" s="37"/>
      <c r="D53" s="39"/>
      <c r="E53" s="39"/>
      <c r="F53" s="39"/>
      <c r="G53" s="40"/>
      <c r="H53" s="41"/>
      <c r="I53" s="41"/>
      <c r="J53" s="46"/>
      <c r="K53" s="21"/>
      <c r="M53" s="25"/>
      <c r="N53" s="1"/>
      <c r="O53" s="1"/>
      <c r="P53" s="1"/>
      <c r="Q53" s="1"/>
      <c r="R53" s="25"/>
      <c r="S53" s="25"/>
    </row>
    <row r="54" spans="1:19" ht="15" customHeight="1" x14ac:dyDescent="0.3">
      <c r="A54" s="18"/>
      <c r="B54" s="38"/>
      <c r="C54" s="37"/>
      <c r="D54" s="39"/>
      <c r="E54" s="39"/>
      <c r="F54" s="39"/>
      <c r="G54" s="40"/>
      <c r="H54" s="41"/>
      <c r="I54" s="41"/>
      <c r="J54" s="46"/>
      <c r="K54" s="21"/>
      <c r="M54" s="25"/>
      <c r="N54" s="1"/>
      <c r="O54" s="1"/>
      <c r="P54" s="1"/>
      <c r="Q54" s="1"/>
      <c r="R54" s="25"/>
      <c r="S54" s="25"/>
    </row>
    <row r="55" spans="1:19" ht="15" customHeight="1" x14ac:dyDescent="0.3">
      <c r="A55" s="18"/>
      <c r="B55" s="38"/>
      <c r="C55" s="37"/>
      <c r="D55" s="39"/>
      <c r="E55" s="39"/>
      <c r="F55" s="39"/>
      <c r="G55" s="40"/>
      <c r="H55" s="41"/>
      <c r="I55" s="41"/>
      <c r="J55" s="46"/>
      <c r="K55" s="21"/>
      <c r="M55" s="25"/>
      <c r="N55" s="1"/>
      <c r="O55" s="1"/>
      <c r="P55" s="1"/>
      <c r="Q55" s="1"/>
      <c r="R55" s="25"/>
      <c r="S55" s="25"/>
    </row>
    <row r="56" spans="1:19" ht="15" customHeight="1" x14ac:dyDescent="0.3">
      <c r="A56" s="18"/>
      <c r="B56" s="38"/>
      <c r="C56" s="37"/>
      <c r="D56" s="39"/>
      <c r="E56" s="39"/>
      <c r="F56" s="39"/>
      <c r="G56" s="40"/>
      <c r="H56" s="41"/>
      <c r="I56" s="41"/>
      <c r="J56" s="46"/>
      <c r="K56" s="21"/>
      <c r="M56" s="25"/>
      <c r="N56" s="1"/>
      <c r="O56" s="1"/>
      <c r="P56" s="1"/>
      <c r="Q56" s="1"/>
      <c r="R56" s="25"/>
      <c r="S56" s="25"/>
    </row>
    <row r="57" spans="1:19" ht="15" customHeight="1" x14ac:dyDescent="0.3">
      <c r="A57" s="18"/>
      <c r="B57" s="38"/>
      <c r="C57" s="37"/>
      <c r="D57" s="39"/>
      <c r="E57" s="39"/>
      <c r="F57" s="39"/>
      <c r="G57" s="40"/>
      <c r="H57" s="41"/>
      <c r="I57" s="41"/>
      <c r="J57" s="46"/>
      <c r="K57" s="21"/>
      <c r="M57" s="25"/>
      <c r="N57" s="1"/>
      <c r="O57" s="1"/>
      <c r="P57" s="1"/>
      <c r="Q57" s="1"/>
      <c r="R57" s="25"/>
      <c r="S57" s="25"/>
    </row>
    <row r="58" spans="1:19" ht="15" customHeight="1" x14ac:dyDescent="0.3">
      <c r="A58" s="18"/>
      <c r="B58" s="38"/>
      <c r="C58" s="37"/>
      <c r="D58" s="39"/>
      <c r="E58" s="39"/>
      <c r="F58" s="39"/>
      <c r="G58" s="40"/>
      <c r="H58" s="41"/>
      <c r="I58" s="41"/>
      <c r="J58" s="46"/>
      <c r="K58" s="21"/>
      <c r="M58" s="25"/>
      <c r="N58" s="1"/>
      <c r="O58" s="1"/>
      <c r="P58" s="1"/>
      <c r="Q58" s="1"/>
      <c r="R58" s="25"/>
      <c r="S58" s="25"/>
    </row>
    <row r="59" spans="1:19" ht="15" customHeight="1" x14ac:dyDescent="0.3">
      <c r="A59" s="18"/>
      <c r="B59" s="38"/>
      <c r="C59" s="37"/>
      <c r="D59" s="39"/>
      <c r="E59" s="39"/>
      <c r="F59" s="39"/>
      <c r="G59" s="40"/>
      <c r="H59" s="41"/>
      <c r="I59" s="41"/>
      <c r="J59" s="46"/>
      <c r="K59" s="21"/>
      <c r="M59" s="25"/>
      <c r="N59" s="1"/>
      <c r="O59" s="1"/>
      <c r="P59" s="1"/>
      <c r="Q59" s="1"/>
      <c r="R59" s="25"/>
      <c r="S59" s="25"/>
    </row>
    <row r="60" spans="1:19" ht="15" customHeight="1" x14ac:dyDescent="0.3">
      <c r="A60" s="18"/>
      <c r="B60" s="38"/>
      <c r="C60" s="37"/>
      <c r="D60" s="39"/>
      <c r="E60" s="39"/>
      <c r="F60" s="39"/>
      <c r="G60" s="40"/>
      <c r="H60" s="41"/>
      <c r="I60" s="41"/>
      <c r="J60" s="46"/>
      <c r="K60" s="21"/>
      <c r="M60" s="25"/>
      <c r="N60" s="1"/>
      <c r="O60" s="1"/>
      <c r="P60" s="1"/>
      <c r="Q60" s="1"/>
      <c r="R60" s="25"/>
      <c r="S60" s="25"/>
    </row>
    <row r="61" spans="1:19" ht="15" customHeight="1" x14ac:dyDescent="0.3">
      <c r="A61" s="18"/>
      <c r="B61" s="38"/>
      <c r="C61" s="37"/>
      <c r="D61" s="39"/>
      <c r="E61" s="39"/>
      <c r="F61" s="39"/>
      <c r="G61" s="40"/>
      <c r="H61" s="41"/>
      <c r="I61" s="41"/>
      <c r="J61" s="46"/>
      <c r="K61" s="21"/>
      <c r="M61" s="25"/>
      <c r="N61" s="1"/>
      <c r="O61" s="1"/>
      <c r="P61" s="1"/>
      <c r="Q61" s="1"/>
      <c r="R61" s="25"/>
      <c r="S61" s="25"/>
    </row>
    <row r="62" spans="1:19" ht="15" customHeight="1" x14ac:dyDescent="0.3">
      <c r="A62" s="18"/>
      <c r="B62" s="38"/>
      <c r="C62" s="19"/>
      <c r="D62" s="20"/>
      <c r="E62" s="21"/>
      <c r="F62" s="21"/>
      <c r="G62" s="23"/>
      <c r="H62" s="22"/>
      <c r="I62" s="23"/>
      <c r="J62" s="42"/>
      <c r="K62" s="21"/>
      <c r="O62" s="1"/>
      <c r="P62" s="1"/>
      <c r="Q62" s="1"/>
      <c r="R62" s="1"/>
    </row>
    <row r="63" spans="1:19" ht="15" customHeight="1" x14ac:dyDescent="0.3">
      <c r="A63" s="18">
        <v>9</v>
      </c>
      <c r="B63" s="30" t="s">
        <v>30</v>
      </c>
      <c r="C63" s="19">
        <v>1</v>
      </c>
      <c r="D63" s="20"/>
      <c r="E63" s="21"/>
      <c r="F63" s="21"/>
      <c r="G63" s="35">
        <f t="shared" ref="G63" si="0">PRODUCT(C63:F63)</f>
        <v>1</v>
      </c>
      <c r="H63" s="22" t="s">
        <v>31</v>
      </c>
      <c r="I63" s="23">
        <v>500</v>
      </c>
      <c r="J63" s="35">
        <f>G63*I63</f>
        <v>500</v>
      </c>
      <c r="K63" s="21"/>
      <c r="M63" s="25"/>
      <c r="N63" s="1"/>
      <c r="O63" s="1"/>
      <c r="P63" s="1">
        <v>1</v>
      </c>
      <c r="Q63" s="72">
        <f>P63/R63</f>
        <v>20</v>
      </c>
      <c r="R63" s="1">
        <f>5%</f>
        <v>0.05</v>
      </c>
    </row>
    <row r="64" spans="1:19" ht="15" customHeight="1" x14ac:dyDescent="0.3">
      <c r="A64" s="18"/>
      <c r="B64" s="24"/>
      <c r="C64" s="19"/>
      <c r="D64" s="20"/>
      <c r="E64" s="21"/>
      <c r="F64" s="21"/>
      <c r="G64" s="23"/>
      <c r="H64" s="22"/>
      <c r="I64" s="23"/>
      <c r="J64" s="42"/>
      <c r="K64" s="21"/>
      <c r="M64" s="25"/>
      <c r="N64" s="1"/>
      <c r="P64">
        <v>1</v>
      </c>
      <c r="Q64" s="70">
        <f t="shared" ref="Q64:Q69" si="1">P64/R64</f>
        <v>16.666666666666668</v>
      </c>
      <c r="R64">
        <f>6%</f>
        <v>0.06</v>
      </c>
    </row>
    <row r="65" spans="1:19" x14ac:dyDescent="0.3">
      <c r="A65" s="41"/>
      <c r="B65" s="47" t="s">
        <v>17</v>
      </c>
      <c r="C65" s="48"/>
      <c r="D65" s="39"/>
      <c r="E65" s="39"/>
      <c r="F65" s="39"/>
      <c r="G65" s="42"/>
      <c r="H65" s="42"/>
      <c r="I65" s="42"/>
      <c r="J65" s="42">
        <f>SUM(J10:J63)</f>
        <v>1835027.302057452</v>
      </c>
      <c r="K65" s="37"/>
      <c r="P65">
        <v>1</v>
      </c>
      <c r="Q65" s="70">
        <f t="shared" si="1"/>
        <v>14.285714285714285</v>
      </c>
      <c r="R65">
        <v>7.0000000000000007E-2</v>
      </c>
    </row>
    <row r="66" spans="1:19" x14ac:dyDescent="0.3">
      <c r="A66" s="59"/>
      <c r="B66" s="62"/>
      <c r="C66" s="63"/>
      <c r="D66" s="60"/>
      <c r="E66" s="60"/>
      <c r="F66" s="60"/>
      <c r="G66" s="61"/>
      <c r="H66" s="61"/>
      <c r="I66" s="61"/>
      <c r="J66" s="61"/>
      <c r="K66" s="58"/>
      <c r="O66" s="1"/>
      <c r="P66" s="1">
        <v>1</v>
      </c>
      <c r="Q66" s="72">
        <f t="shared" si="1"/>
        <v>12.5</v>
      </c>
      <c r="R66" s="1">
        <v>0.08</v>
      </c>
      <c r="S66" s="1"/>
    </row>
    <row r="67" spans="1:19" s="1" customFormat="1" x14ac:dyDescent="0.3">
      <c r="A67" s="51"/>
      <c r="B67" s="29" t="s">
        <v>27</v>
      </c>
      <c r="C67" s="87">
        <f>J65</f>
        <v>1835027.302057452</v>
      </c>
      <c r="D67" s="87"/>
      <c r="E67" s="40">
        <v>100</v>
      </c>
      <c r="F67" s="52"/>
      <c r="G67" s="53"/>
      <c r="H67" s="52"/>
      <c r="I67" s="54"/>
      <c r="J67" s="55"/>
      <c r="K67" s="56"/>
      <c r="O67"/>
      <c r="P67" s="1">
        <v>1</v>
      </c>
      <c r="Q67" s="72">
        <f t="shared" si="1"/>
        <v>11.111111111111111</v>
      </c>
      <c r="R67" s="1">
        <v>0.09</v>
      </c>
      <c r="S67"/>
    </row>
    <row r="68" spans="1:19" x14ac:dyDescent="0.3">
      <c r="A68" s="57"/>
      <c r="B68" s="29" t="s">
        <v>32</v>
      </c>
      <c r="C68" s="90">
        <v>1300000</v>
      </c>
      <c r="D68" s="90"/>
      <c r="E68" s="40"/>
      <c r="F68" s="50"/>
      <c r="G68" s="49"/>
      <c r="H68" s="49"/>
      <c r="I68" s="49"/>
      <c r="J68" s="49"/>
      <c r="K68" s="50"/>
      <c r="P68" s="1">
        <v>1</v>
      </c>
      <c r="Q68" s="71">
        <f t="shared" si="1"/>
        <v>9.0909090909090917</v>
      </c>
      <c r="R68" s="1">
        <f>11%</f>
        <v>0.11</v>
      </c>
    </row>
    <row r="69" spans="1:19" x14ac:dyDescent="0.3">
      <c r="A69" s="57"/>
      <c r="B69" s="29" t="s">
        <v>33</v>
      </c>
      <c r="C69" s="90">
        <f>C68-C71-C72</f>
        <v>1235000</v>
      </c>
      <c r="D69" s="90"/>
      <c r="E69" s="40">
        <f>C69/C67*100</f>
        <v>67.301450971073024</v>
      </c>
      <c r="F69" s="50"/>
      <c r="G69" s="49"/>
      <c r="H69" s="49"/>
      <c r="I69" s="49"/>
      <c r="J69" s="49"/>
      <c r="K69" s="50"/>
      <c r="P69" s="1">
        <v>1</v>
      </c>
      <c r="Q69" s="72">
        <f t="shared" si="1"/>
        <v>8.3333333333333339</v>
      </c>
      <c r="R69" s="1">
        <v>0.12</v>
      </c>
    </row>
    <row r="70" spans="1:19" x14ac:dyDescent="0.3">
      <c r="A70" s="57"/>
      <c r="B70" s="29" t="s">
        <v>34</v>
      </c>
      <c r="C70" s="87">
        <f>C67-C69</f>
        <v>600027.30205745203</v>
      </c>
      <c r="D70" s="87"/>
      <c r="E70" s="40">
        <f>100-E69</f>
        <v>32.698549028926976</v>
      </c>
      <c r="F70" s="50"/>
      <c r="G70" s="49"/>
      <c r="H70" s="49"/>
      <c r="I70" s="49"/>
      <c r="J70" s="49"/>
      <c r="K70" s="50"/>
      <c r="P70" s="1"/>
      <c r="Q70" s="72"/>
      <c r="R70" s="1"/>
    </row>
    <row r="71" spans="1:19" x14ac:dyDescent="0.3">
      <c r="A71" s="57"/>
      <c r="B71" s="29" t="s">
        <v>35</v>
      </c>
      <c r="C71" s="87">
        <f>C68*0.03</f>
        <v>39000</v>
      </c>
      <c r="D71" s="87"/>
      <c r="E71" s="40">
        <v>3</v>
      </c>
      <c r="F71" s="50"/>
      <c r="G71" s="49"/>
      <c r="H71" s="49"/>
      <c r="I71" s="49"/>
      <c r="J71" s="49"/>
      <c r="K71" s="50"/>
    </row>
    <row r="72" spans="1:19" x14ac:dyDescent="0.3">
      <c r="A72" s="57"/>
      <c r="B72" s="29" t="s">
        <v>36</v>
      </c>
      <c r="C72" s="87">
        <f>C68*0.02</f>
        <v>26000</v>
      </c>
      <c r="D72" s="87"/>
      <c r="E72" s="40">
        <v>2</v>
      </c>
      <c r="F72" s="50"/>
      <c r="G72" s="49"/>
      <c r="H72" s="49"/>
      <c r="I72" s="49"/>
      <c r="J72" s="49"/>
      <c r="K72" s="50"/>
      <c r="O72" s="36"/>
      <c r="P72" s="36"/>
      <c r="Q72" s="36"/>
      <c r="R72" s="36"/>
      <c r="S72" s="36"/>
    </row>
    <row r="73" spans="1:19" s="36" customFormat="1" x14ac:dyDescent="0.3">
      <c r="A73" s="58"/>
      <c r="B73" s="58"/>
      <c r="C73" s="58"/>
      <c r="D73" s="58"/>
      <c r="E73" s="58"/>
      <c r="F73" s="58"/>
      <c r="G73" s="58"/>
      <c r="H73" s="58"/>
      <c r="I73" s="58"/>
      <c r="J73" s="58"/>
      <c r="K73" s="58"/>
    </row>
    <row r="74" spans="1:19" s="36" customFormat="1" x14ac:dyDescent="0.3"/>
    <row r="75" spans="1:19" s="36" customFormat="1" x14ac:dyDescent="0.3"/>
    <row r="76" spans="1:19" s="36" customFormat="1" x14ac:dyDescent="0.3"/>
    <row r="77" spans="1:19" s="36" customFormat="1" x14ac:dyDescent="0.3"/>
    <row r="78" spans="1:19" s="36" customFormat="1" x14ac:dyDescent="0.3"/>
    <row r="79" spans="1:19" s="36" customFormat="1" x14ac:dyDescent="0.3"/>
    <row r="80" spans="1:19"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row r="120" s="36" customFormat="1" x14ac:dyDescent="0.3"/>
    <row r="121" s="36" customFormat="1" x14ac:dyDescent="0.3"/>
    <row r="122" s="36" customFormat="1" x14ac:dyDescent="0.3"/>
    <row r="123" s="36" customFormat="1" x14ac:dyDescent="0.3"/>
    <row r="124" s="36" customFormat="1" x14ac:dyDescent="0.3"/>
    <row r="125" s="36" customFormat="1" x14ac:dyDescent="0.3"/>
    <row r="126" s="36" customFormat="1" x14ac:dyDescent="0.3"/>
    <row r="127" s="36" customFormat="1" x14ac:dyDescent="0.3"/>
    <row r="128" s="36" customFormat="1" x14ac:dyDescent="0.3"/>
    <row r="129" spans="15:19" s="36" customFormat="1" x14ac:dyDescent="0.3">
      <c r="O129"/>
      <c r="P129"/>
      <c r="Q129"/>
      <c r="R129"/>
      <c r="S129"/>
    </row>
  </sheetData>
  <mergeCells count="15">
    <mergeCell ref="A6:F6"/>
    <mergeCell ref="H6:K6"/>
    <mergeCell ref="A1:K1"/>
    <mergeCell ref="A2:K2"/>
    <mergeCell ref="A3:K3"/>
    <mergeCell ref="A4:K4"/>
    <mergeCell ref="A5:K5"/>
    <mergeCell ref="C71:D71"/>
    <mergeCell ref="C72:D72"/>
    <mergeCell ref="A7:F7"/>
    <mergeCell ref="H7:K7"/>
    <mergeCell ref="C67:D67"/>
    <mergeCell ref="C68:D68"/>
    <mergeCell ref="C69:D69"/>
    <mergeCell ref="C70:D70"/>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WCR</vt:lpstr>
      <vt:lpstr>Estimate (3)</vt:lpstr>
      <vt:lpstr>'Estimate (3)'!Print_Area</vt:lpstr>
      <vt:lpstr>'Estimate (3)'!Print_Titles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2025-01-13T06:17:40Z</cp:lastPrinted>
  <dcterms:created xsi:type="dcterms:W3CDTF">2015-06-05T18:17:20Z</dcterms:created>
  <dcterms:modified xsi:type="dcterms:W3CDTF">2025-03-19T15:22:00Z</dcterms:modified>
</cp:coreProperties>
</file>