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hume pipe\"/>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(2)'!$A$1:$K$45</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3" i="17" l="1"/>
  <c r="G29" i="17" l="1"/>
  <c r="G18" i="17"/>
  <c r="G17" i="17"/>
  <c r="D16" i="17"/>
  <c r="G11" i="17"/>
  <c r="E28" i="17"/>
  <c r="C28" i="17"/>
  <c r="E23" i="17"/>
  <c r="E22" i="17"/>
  <c r="D22" i="17"/>
  <c r="B28" i="17"/>
  <c r="B22" i="17"/>
  <c r="G32" i="17" l="1"/>
  <c r="G33" i="17" s="1"/>
  <c r="G16" i="17"/>
  <c r="J19" i="17" s="1"/>
  <c r="D28" i="17" l="1"/>
  <c r="G28" i="17" s="1"/>
  <c r="D23" i="17"/>
  <c r="J34" i="17"/>
  <c r="J33" i="17"/>
  <c r="J18" i="17"/>
  <c r="C22" i="17" l="1"/>
  <c r="F22" i="17" s="1"/>
  <c r="G22" i="17" s="1"/>
  <c r="F23" i="17"/>
  <c r="G23" i="17" s="1"/>
  <c r="G24" i="17" s="1"/>
  <c r="J30" i="17"/>
  <c r="J29" i="17"/>
  <c r="G10" i="17"/>
  <c r="G12" i="17" s="1"/>
  <c r="J24" i="17" l="1"/>
  <c r="J12" i="17"/>
  <c r="J13" i="17"/>
  <c r="C45" i="17"/>
  <c r="C44" i="17"/>
  <c r="G36" i="17"/>
  <c r="J36" i="17" s="1"/>
  <c r="J25" i="17" l="1"/>
  <c r="J38" i="17"/>
  <c r="C42" i="17"/>
  <c r="C40" i="17" l="1"/>
  <c r="C43" i="17" s="1"/>
  <c r="E42" i="17" l="1"/>
  <c r="E43"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<sst xmlns="http://schemas.openxmlformats.org/spreadsheetml/2006/main" count="80" uniqueCount="58">
  <si>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</si>
  <si>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</si>
  <si>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</si>
  <si>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</si>
  <si>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</si>
  <si>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</si>
  <si>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</si>
  <si>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</si>
  <si>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</si>
  <si>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</si>
  <si>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</si>
  <si>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</si>
  <si>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</si>
  <si>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</si>
  <si>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</si>
  <si>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</si>
  <si>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</si>
  <si>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</si>
  <si>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</si>
  <si>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</si>
  <si>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</si>
  <si>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</si>
  <si>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</si>
  <si>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</si>
  <si>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</si>
  <si>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</si>
  <si>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</si>
  <si>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</si>
  <si>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</si>
  <si>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</si>
  <si>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</si>
  <si>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</si>
  <si>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</si>
  <si>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</si>
  <si>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</si>
  <si>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</si>
  <si>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</si>
  <si>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</si>
  <si>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</si>
  <si>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</si>
  <si>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</si>
  <si>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</si>
  <si>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</si>
  <si>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Date:2081/09/11</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</si>
  <si>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</si>
  <si>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-hume pipe</t>
  </si>
  <si>
    <t>rm</t>
  </si>
  <si>
    <t>Providing and Laying Reinforced cement concrete NP3 Flush jointed pipe for culverts including fixing with cement mortar 1:2 as per Drawing and Technical Specifications., 450 mm  internal dia.</t>
  </si>
  <si>
    <t>m3</t>
  </si>
  <si>
    <t xml:space="preserve">Project:- ह्युम पाइप बिछ्याउने कार्य </t>
  </si>
  <si>
    <t>Providing and laying of hand pack Stone soling with 150 to 200 mm thick stones and packing with smaller stone on prepared surface as per Drawing and Technical Specifications.</t>
  </si>
  <si>
    <t>-for hume pipe base</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</si>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</sst>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2" fontId="0" fillId="0" borderId="1" xfId="0" applyNumberFormat="1" applyBorder="1"/>
    <xf numFmtId="165" fontId="0" fillId="0" borderId="0" xfId="0" applyNumberFormat="1"/>
    <xf numFmtId="2" fontId="3" fillId="0" borderId="1" xfId="0" applyNumberFormat="1" applyFont="1" applyBorder="1" applyAlignment="1"/>
    <xf numFmtId="2" fontId="3" fillId="0" borderId="1" xfId="1" applyNumberFormat="1" applyFont="1" applyBorder="1" applyAlignme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81" t="s">
        <v>2</v>
      </c>
      <c r="B3" s="81"/>
      <c r="C3" s="81"/>
      <c r="D3" s="81"/>
      <c r="E3" s="81"/>
      <c r="F3" s="81"/>
      <c r="G3" s="81"/>
      <c r="H3" s="81"/>
      <c r="I3" s="81"/>
      <c r="J3" s="81"/>
      <c r="K3" s="81"/>
    </row>
    <row r="4" spans="1:11" s="1" customFormat="1" x14ac:dyDescent="0.25">
      <c r="A4" s="81" t="s">
        <v>3</v>
      </c>
      <c r="B4" s="81"/>
      <c r="C4" s="81"/>
      <c r="D4" s="81"/>
      <c r="E4" s="81"/>
      <c r="F4" s="81"/>
      <c r="G4" s="81"/>
      <c r="H4" s="81"/>
      <c r="I4" s="81"/>
      <c r="J4" s="81"/>
      <c r="K4" s="81"/>
    </row>
    <row r="5" spans="1:11" ht="18.75" x14ac:dyDescent="0.3">
      <c r="A5" s="82" t="s">
        <v>18</v>
      </c>
      <c r="B5" s="82"/>
      <c r="C5" s="82"/>
      <c r="D5" s="82"/>
      <c r="E5" s="82"/>
      <c r="F5" s="82"/>
      <c r="G5" s="82"/>
      <c r="H5" s="82"/>
      <c r="I5" s="82"/>
      <c r="J5" s="82"/>
      <c r="K5" s="82"/>
    </row>
    <row r="6" spans="1:11" ht="18.75" x14ac:dyDescent="0.3">
      <c r="A6" s="8" t="s">
        <v>19</v>
      </c>
      <c r="B6" s="8"/>
      <c r="C6" s="77" t="e">
        <f>F18</f>
        <v>#REF!</v>
      </c>
      <c r="D6" s="78"/>
      <c r="E6" s="9"/>
      <c r="F6" s="8"/>
      <c r="G6" s="8"/>
      <c r="H6" s="8" t="s">
        <v>20</v>
      </c>
      <c r="I6" s="8"/>
      <c r="J6" s="77" t="e">
        <f>I18</f>
        <v>#REF!</v>
      </c>
      <c r="K6" s="78"/>
    </row>
    <row r="7" spans="1:11" x14ac:dyDescent="0.25">
      <c r="A7" s="26" t="s">
        <v>29</v>
      </c>
      <c r="B7" s="10"/>
      <c r="C7" s="10"/>
      <c r="D7" s="10"/>
      <c r="F7" s="72"/>
      <c r="G7" s="72"/>
      <c r="I7" s="73" t="s">
        <v>37</v>
      </c>
      <c r="J7" s="73"/>
      <c r="K7" s="73"/>
    </row>
    <row r="8" spans="1:11" ht="15.75" x14ac:dyDescent="0.25">
      <c r="A8" s="71" t="e">
        <f>#REF!</f>
        <v>#REF!</v>
      </c>
      <c r="B8" s="71"/>
      <c r="C8" s="71"/>
      <c r="D8" s="71"/>
      <c r="E8" s="71"/>
      <c r="F8" s="71"/>
      <c r="I8" s="74" t="s">
        <v>38</v>
      </c>
      <c r="J8" s="74"/>
      <c r="K8" s="74"/>
    </row>
    <row r="9" spans="1:11" x14ac:dyDescent="0.25">
      <c r="A9" s="75" t="e">
        <f>#REF!</f>
        <v>#REF!</v>
      </c>
      <c r="B9" s="75"/>
      <c r="C9" s="75"/>
      <c r="D9" s="75"/>
      <c r="E9" s="75"/>
      <c r="F9" s="75"/>
      <c r="I9" s="74" t="s">
        <v>39</v>
      </c>
      <c r="J9" s="74"/>
      <c r="K9" s="74"/>
    </row>
    <row r="11" spans="1:11" x14ac:dyDescent="0.25">
      <c r="A11" s="69" t="s">
        <v>21</v>
      </c>
      <c r="B11" s="69" t="s">
        <v>22</v>
      </c>
      <c r="C11" s="69" t="s">
        <v>12</v>
      </c>
      <c r="D11" s="76" t="s">
        <v>23</v>
      </c>
      <c r="E11" s="76"/>
      <c r="F11" s="76"/>
      <c r="G11" s="76" t="s">
        <v>24</v>
      </c>
      <c r="H11" s="76"/>
      <c r="I11" s="76"/>
      <c r="J11" s="69" t="s">
        <v>25</v>
      </c>
      <c r="K11" s="70" t="s">
        <v>15</v>
      </c>
    </row>
    <row r="12" spans="1:11" x14ac:dyDescent="0.25">
      <c r="A12" s="69"/>
      <c r="B12" s="69"/>
      <c r="C12" s="69"/>
      <c r="D12" s="11" t="s">
        <v>26</v>
      </c>
      <c r="E12" s="11" t="s">
        <v>13</v>
      </c>
      <c r="F12" s="11" t="s">
        <v>14</v>
      </c>
      <c r="G12" s="11" t="s">
        <v>26</v>
      </c>
      <c r="H12" s="11" t="s">
        <v>13</v>
      </c>
      <c r="I12" s="11" t="s">
        <v>14</v>
      </c>
      <c r="J12" s="69"/>
      <c r="K12" s="70"/>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tabSelected="1" topLeftCell="A34" zoomScaleNormal="100" workbookViewId="0">
      <selection activeCell="C42" sqref="C42:D42"/>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7109375" customWidth="1"/>
    <col min="10" max="10" width="10.7109375" bestFit="1" customWidth="1"/>
  </cols>
  <sheetData>
    <row r="1" spans="1:19" s="1" customFormat="1" x14ac:dyDescent="0.25">
      <c r="A1" s="88" t="s">
        <v>0</v>
      </c>
      <c r="B1" s="88"/>
      <c r="C1" s="88"/>
      <c r="D1" s="88"/>
      <c r="E1" s="88"/>
      <c r="F1" s="88"/>
      <c r="G1" s="88"/>
      <c r="H1" s="88"/>
      <c r="I1" s="88"/>
      <c r="J1" s="88"/>
      <c r="K1" s="88"/>
    </row>
    <row r="2" spans="1:19" s="1" customFormat="1" ht="22.5" x14ac:dyDescent="0.25">
      <c r="A2" s="89" t="s">
        <v>1</v>
      </c>
      <c r="B2" s="89"/>
      <c r="C2" s="89"/>
      <c r="D2" s="89"/>
      <c r="E2" s="89"/>
      <c r="F2" s="89"/>
      <c r="G2" s="89"/>
      <c r="H2" s="89"/>
      <c r="I2" s="89"/>
      <c r="J2" s="89"/>
      <c r="K2" s="89"/>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0" t="s">
        <v>4</v>
      </c>
      <c r="B5" s="90"/>
      <c r="C5" s="90"/>
      <c r="D5" s="90"/>
      <c r="E5" s="90"/>
      <c r="F5" s="90"/>
      <c r="G5" s="90"/>
      <c r="H5" s="90"/>
      <c r="I5" s="90"/>
      <c r="J5" s="90"/>
      <c r="K5" s="90"/>
    </row>
    <row r="6" spans="1:19" ht="15.75" x14ac:dyDescent="0.25">
      <c r="A6" s="71" t="s">
        <v>49</v>
      </c>
      <c r="B6" s="71"/>
      <c r="C6" s="71"/>
      <c r="D6" s="71"/>
      <c r="E6" s="71"/>
      <c r="F6" s="71"/>
      <c r="G6" s="2"/>
      <c r="H6" s="87" t="s">
        <v>42</v>
      </c>
      <c r="I6" s="87"/>
      <c r="J6" s="87"/>
      <c r="K6" s="87"/>
    </row>
    <row r="7" spans="1:19" ht="15.75" x14ac:dyDescent="0.25">
      <c r="A7" s="84" t="s">
        <v>28</v>
      </c>
      <c r="B7" s="84"/>
      <c r="C7" s="84"/>
      <c r="D7" s="84"/>
      <c r="E7" s="84"/>
      <c r="F7" s="84"/>
      <c r="G7" s="3"/>
      <c r="H7" s="85" t="s">
        <v>43</v>
      </c>
      <c r="I7" s="85"/>
      <c r="J7" s="85"/>
      <c r="K7" s="85"/>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18">
        <v>1</v>
      </c>
      <c r="B9" s="30" t="s">
        <v>44</v>
      </c>
      <c r="C9" s="36"/>
      <c r="D9" s="38"/>
      <c r="E9" s="38"/>
      <c r="F9" s="38"/>
      <c r="G9" s="39"/>
      <c r="H9" s="40"/>
      <c r="I9" s="40"/>
      <c r="J9" s="44"/>
      <c r="K9" s="21"/>
      <c r="M9" s="25"/>
      <c r="N9" s="1"/>
      <c r="O9" s="1"/>
      <c r="P9" s="1"/>
      <c r="Q9" s="1"/>
      <c r="R9" s="25"/>
      <c r="S9" s="25"/>
    </row>
    <row r="10" spans="1:19" ht="15" customHeight="1" x14ac:dyDescent="0.25">
      <c r="A10" s="18"/>
      <c r="B10" s="37" t="s">
        <v>45</v>
      </c>
      <c r="C10" s="36">
        <v>2</v>
      </c>
      <c r="D10" s="38">
        <v>2.5</v>
      </c>
      <c r="E10" s="38">
        <v>0.6</v>
      </c>
      <c r="F10" s="38">
        <v>0.9</v>
      </c>
      <c r="G10" s="39">
        <f t="shared" ref="G10:G11" si="0">PRODUCT(C10:F10)</f>
        <v>2.7</v>
      </c>
      <c r="H10" s="40"/>
      <c r="I10" s="40"/>
      <c r="J10" s="44"/>
      <c r="K10" s="21"/>
      <c r="M10" s="25"/>
      <c r="N10" s="1"/>
      <c r="O10" s="1"/>
      <c r="P10" s="1"/>
      <c r="Q10" s="1"/>
      <c r="R10" s="25"/>
      <c r="S10" s="25"/>
    </row>
    <row r="11" spans="1:19" ht="15" customHeight="1" x14ac:dyDescent="0.25">
      <c r="A11" s="18"/>
      <c r="B11" s="37"/>
      <c r="C11" s="36">
        <v>2</v>
      </c>
      <c r="D11" s="38">
        <v>2.5</v>
      </c>
      <c r="E11" s="38">
        <v>0.6</v>
      </c>
      <c r="F11" s="38">
        <v>0.9</v>
      </c>
      <c r="G11" s="39">
        <f t="shared" si="0"/>
        <v>2.7</v>
      </c>
      <c r="H11" s="40"/>
      <c r="I11" s="40"/>
      <c r="J11" s="44"/>
      <c r="K11" s="21"/>
      <c r="M11" s="25"/>
      <c r="N11" s="1"/>
      <c r="O11" s="1"/>
      <c r="P11" s="1"/>
      <c r="Q11" s="1"/>
      <c r="R11" s="25"/>
      <c r="S11" s="25"/>
    </row>
    <row r="12" spans="1:19" ht="15" customHeight="1" x14ac:dyDescent="0.25">
      <c r="A12" s="18"/>
      <c r="B12" s="37" t="s">
        <v>41</v>
      </c>
      <c r="C12" s="36"/>
      <c r="D12" s="38"/>
      <c r="E12" s="38"/>
      <c r="F12" s="38"/>
      <c r="G12" s="34">
        <f>SUM(G10:G11)</f>
        <v>5.4</v>
      </c>
      <c r="H12" s="40" t="s">
        <v>48</v>
      </c>
      <c r="I12" s="40">
        <v>64.63</v>
      </c>
      <c r="J12" s="44">
        <f>G12*I12</f>
        <v>349.00200000000001</v>
      </c>
      <c r="K12" s="21"/>
      <c r="M12" s="25"/>
      <c r="N12" s="1"/>
      <c r="O12" s="1"/>
      <c r="P12" s="1"/>
      <c r="Q12" s="1"/>
      <c r="R12" s="25"/>
      <c r="S12" s="25"/>
    </row>
    <row r="13" spans="1:19" ht="15" customHeight="1" x14ac:dyDescent="0.25">
      <c r="A13" s="18"/>
      <c r="B13" s="37" t="s">
        <v>40</v>
      </c>
      <c r="C13" s="36"/>
      <c r="D13" s="38"/>
      <c r="E13" s="38"/>
      <c r="F13" s="38"/>
      <c r="G13" s="39"/>
      <c r="H13" s="40"/>
      <c r="I13" s="40"/>
      <c r="J13" s="44">
        <f>0.13*G12*19284/360</f>
        <v>37.603800000000007</v>
      </c>
      <c r="K13" s="21"/>
      <c r="M13" s="25"/>
      <c r="N13" s="1"/>
      <c r="O13" s="1"/>
      <c r="P13" s="1"/>
      <c r="Q13" s="1"/>
      <c r="R13" s="25"/>
      <c r="S13" s="25"/>
    </row>
    <row r="14" spans="1:19" ht="15" customHeight="1" x14ac:dyDescent="0.25">
      <c r="A14" s="18"/>
      <c r="B14" s="37"/>
      <c r="C14" s="36"/>
      <c r="D14" s="38"/>
      <c r="E14" s="38"/>
      <c r="F14" s="38"/>
      <c r="G14" s="39"/>
      <c r="H14" s="40"/>
      <c r="I14" s="40"/>
      <c r="J14" s="44"/>
      <c r="K14" s="21"/>
      <c r="M14" s="25"/>
      <c r="N14" s="1"/>
      <c r="O14" s="1"/>
      <c r="P14" s="1"/>
      <c r="Q14" s="1"/>
      <c r="R14" s="25"/>
      <c r="S14" s="25"/>
    </row>
    <row r="15" spans="1:19" ht="90" x14ac:dyDescent="0.25">
      <c r="A15" s="18">
        <v>2</v>
      </c>
      <c r="B15" s="30" t="s">
        <v>50</v>
      </c>
      <c r="C15" s="36"/>
      <c r="D15" s="38"/>
      <c r="E15" s="38"/>
      <c r="F15" s="38"/>
      <c r="G15" s="39"/>
      <c r="H15" s="40"/>
      <c r="I15" s="40"/>
      <c r="J15" s="44"/>
      <c r="K15" s="21"/>
      <c r="M15" s="25"/>
      <c r="N15" s="1"/>
      <c r="O15" s="1"/>
      <c r="P15" s="1"/>
      <c r="Q15" s="1"/>
      <c r="R15" s="25"/>
      <c r="S15" s="25"/>
    </row>
    <row r="16" spans="1:19" ht="15" customHeight="1" x14ac:dyDescent="0.25">
      <c r="A16" s="18"/>
      <c r="B16" s="37" t="s">
        <v>51</v>
      </c>
      <c r="C16" s="36">
        <v>1</v>
      </c>
      <c r="D16" s="38">
        <f>10</f>
        <v>10</v>
      </c>
      <c r="E16" s="38">
        <v>0.45</v>
      </c>
      <c r="F16" s="38">
        <v>0.15</v>
      </c>
      <c r="G16" s="39">
        <f t="shared" ref="G16:G17" si="1">PRODUCT(C16:F16)</f>
        <v>0.67499999999999993</v>
      </c>
      <c r="H16" s="40"/>
      <c r="I16" s="40"/>
      <c r="J16" s="44"/>
      <c r="K16" s="21"/>
      <c r="M16" s="25"/>
      <c r="N16" s="1"/>
      <c r="O16" s="1"/>
      <c r="P16" s="1"/>
      <c r="Q16" s="1"/>
      <c r="R16" s="25"/>
      <c r="S16" s="25"/>
    </row>
    <row r="17" spans="1:19" ht="15" customHeight="1" x14ac:dyDescent="0.25">
      <c r="A17" s="18"/>
      <c r="B17" s="37"/>
      <c r="C17" s="36">
        <v>1</v>
      </c>
      <c r="D17" s="38">
        <v>10</v>
      </c>
      <c r="E17" s="38">
        <v>0.6</v>
      </c>
      <c r="F17" s="38">
        <v>0.15</v>
      </c>
      <c r="G17" s="39">
        <f t="shared" si="1"/>
        <v>0.89999999999999991</v>
      </c>
      <c r="H17" s="40"/>
      <c r="I17" s="40"/>
      <c r="J17" s="44"/>
      <c r="K17" s="21"/>
      <c r="M17" s="25"/>
      <c r="N17" s="1"/>
      <c r="O17" s="1"/>
      <c r="P17" s="1"/>
      <c r="Q17" s="1"/>
      <c r="R17" s="25"/>
      <c r="S17" s="25"/>
    </row>
    <row r="18" spans="1:19" ht="15" customHeight="1" x14ac:dyDescent="0.25">
      <c r="A18" s="18"/>
      <c r="B18" s="37" t="s">
        <v>41</v>
      </c>
      <c r="C18" s="36"/>
      <c r="D18" s="38"/>
      <c r="E18" s="38"/>
      <c r="F18" s="38"/>
      <c r="G18" s="34">
        <f>SUM(G16:G17)</f>
        <v>1.5749999999999997</v>
      </c>
      <c r="H18" s="40" t="s">
        <v>48</v>
      </c>
      <c r="I18" s="40">
        <v>4561.53</v>
      </c>
      <c r="J18" s="44">
        <f>G18*I18</f>
        <v>7184.409749999998</v>
      </c>
      <c r="K18" s="21"/>
      <c r="M18" s="25"/>
      <c r="N18" s="1"/>
      <c r="O18" s="1"/>
      <c r="P18" s="1"/>
      <c r="Q18" s="1"/>
      <c r="R18" s="25"/>
      <c r="S18" s="25"/>
    </row>
    <row r="19" spans="1:19" ht="15" customHeight="1" x14ac:dyDescent="0.25">
      <c r="A19" s="18"/>
      <c r="B19" s="37" t="s">
        <v>40</v>
      </c>
      <c r="C19" s="36"/>
      <c r="D19" s="38"/>
      <c r="E19" s="38"/>
      <c r="F19" s="38"/>
      <c r="G19" s="39"/>
      <c r="H19" s="40"/>
      <c r="I19" s="40"/>
      <c r="J19" s="44">
        <f>0.13*G18*15452.6/5</f>
        <v>632.78396999999984</v>
      </c>
      <c r="K19" s="21"/>
      <c r="M19" s="25"/>
      <c r="N19" s="1"/>
      <c r="O19" s="1"/>
      <c r="P19" s="1"/>
      <c r="Q19" s="1"/>
      <c r="R19" s="25"/>
      <c r="S19" s="25"/>
    </row>
    <row r="20" spans="1:19" ht="15" customHeight="1" x14ac:dyDescent="0.25">
      <c r="A20" s="18"/>
      <c r="B20" s="37"/>
      <c r="C20" s="36"/>
      <c r="D20" s="38"/>
      <c r="E20" s="38"/>
      <c r="F20" s="38"/>
      <c r="G20" s="39"/>
      <c r="H20" s="40"/>
      <c r="I20" s="40"/>
      <c r="J20" s="44"/>
      <c r="K20" s="21"/>
      <c r="M20" s="25"/>
      <c r="N20" s="1"/>
      <c r="O20" s="1"/>
      <c r="P20" s="1"/>
      <c r="Q20" s="1"/>
      <c r="R20" s="25"/>
      <c r="S20" s="25"/>
    </row>
    <row r="21" spans="1:19" s="1" customFormat="1" ht="75" x14ac:dyDescent="0.25">
      <c r="A21" s="62">
        <v>3</v>
      </c>
      <c r="B21" s="30" t="s">
        <v>52</v>
      </c>
      <c r="C21" s="63" t="s">
        <v>7</v>
      </c>
      <c r="D21" s="64" t="s">
        <v>53</v>
      </c>
      <c r="E21" s="64" t="s">
        <v>54</v>
      </c>
      <c r="F21" s="64" t="s">
        <v>55</v>
      </c>
      <c r="G21" s="39"/>
      <c r="H21" s="39"/>
      <c r="I21" s="39"/>
      <c r="J21" s="44"/>
      <c r="K21" s="29"/>
    </row>
    <row r="22" spans="1:19" ht="15" customHeight="1" x14ac:dyDescent="0.25">
      <c r="A22" s="40"/>
      <c r="B22" s="37" t="str">
        <f>B18</f>
        <v>Sub-total</v>
      </c>
      <c r="C22" s="42">
        <f>TRUNC(D23/0.15,0)</f>
        <v>62</v>
      </c>
      <c r="D22" s="43">
        <f>0.6</f>
        <v>0.6</v>
      </c>
      <c r="E22" s="43">
        <f>10*10/162</f>
        <v>0.61728395061728392</v>
      </c>
      <c r="F22" s="43">
        <f>PRODUCT(C22:E22)</f>
        <v>22.962962962962958</v>
      </c>
      <c r="G22" s="43">
        <f>F22/1000</f>
        <v>2.2962962962962959E-2</v>
      </c>
      <c r="H22" s="43"/>
      <c r="I22" s="43"/>
      <c r="J22" s="44"/>
      <c r="K22" s="36"/>
    </row>
    <row r="23" spans="1:19" x14ac:dyDescent="0.25">
      <c r="A23" s="5"/>
      <c r="B23" s="5"/>
      <c r="C23" s="42">
        <f>TRUNC(D22/0.15,0)+1</f>
        <v>5</v>
      </c>
      <c r="D23" s="65">
        <f>D16-0.6</f>
        <v>9.4</v>
      </c>
      <c r="E23" s="43">
        <f>10*10/162</f>
        <v>0.61728395061728392</v>
      </c>
      <c r="F23" s="43">
        <f>PRODUCT(C23:E23)</f>
        <v>29.012345679012345</v>
      </c>
      <c r="G23" s="43">
        <f>F23/1000</f>
        <v>2.9012345679012345E-2</v>
      </c>
      <c r="H23" s="5"/>
      <c r="I23" s="5"/>
      <c r="J23" s="5"/>
      <c r="K23" s="5"/>
      <c r="M23" s="66"/>
      <c r="N23" s="66"/>
    </row>
    <row r="24" spans="1:19" ht="15" customHeight="1" x14ac:dyDescent="0.25">
      <c r="A24" s="40"/>
      <c r="B24" s="37" t="s">
        <v>41</v>
      </c>
      <c r="C24" s="42"/>
      <c r="D24" s="43"/>
      <c r="E24" s="43"/>
      <c r="F24" s="43"/>
      <c r="G24" s="67">
        <f>SUM(G22:G23)</f>
        <v>5.1975308641975304E-2</v>
      </c>
      <c r="H24" s="67" t="s">
        <v>56</v>
      </c>
      <c r="I24" s="67">
        <v>124140</v>
      </c>
      <c r="J24" s="68">
        <f>G24*I24</f>
        <v>6452.2148148148144</v>
      </c>
      <c r="K24" s="36"/>
    </row>
    <row r="25" spans="1:19" ht="15" customHeight="1" x14ac:dyDescent="0.25">
      <c r="A25" s="40"/>
      <c r="B25" s="37" t="s">
        <v>40</v>
      </c>
      <c r="C25" s="42"/>
      <c r="D25" s="43"/>
      <c r="E25" s="43"/>
      <c r="F25" s="43"/>
      <c r="G25" s="43"/>
      <c r="H25" s="43"/>
      <c r="I25" s="43"/>
      <c r="J25" s="44">
        <f>0.13*G24*110960</f>
        <v>749.73343209876532</v>
      </c>
      <c r="K25" s="36"/>
    </row>
    <row r="26" spans="1:19" ht="11.25" customHeight="1" x14ac:dyDescent="0.25">
      <c r="A26" s="5"/>
      <c r="B26" s="5"/>
      <c r="C26" s="5"/>
      <c r="D26" s="5"/>
      <c r="E26" s="5"/>
      <c r="F26" s="5"/>
      <c r="G26" s="5"/>
      <c r="H26" s="5"/>
      <c r="I26" s="5"/>
      <c r="J26" s="5"/>
      <c r="K26" s="5"/>
    </row>
    <row r="27" spans="1:19" s="1" customFormat="1" ht="75" x14ac:dyDescent="0.25">
      <c r="A27" s="62">
        <v>4</v>
      </c>
      <c r="B27" s="30" t="s">
        <v>57</v>
      </c>
      <c r="C27" s="63"/>
      <c r="D27" s="39"/>
      <c r="E27" s="39"/>
      <c r="F27" s="39"/>
      <c r="G27" s="39"/>
      <c r="H27" s="39"/>
      <c r="I27" s="39"/>
      <c r="J27" s="44"/>
      <c r="K27" s="29"/>
    </row>
    <row r="28" spans="1:19" x14ac:dyDescent="0.25">
      <c r="A28" s="40"/>
      <c r="B28" s="24" t="str">
        <f>B18</f>
        <v>Sub-total</v>
      </c>
      <c r="C28" s="42">
        <f>1</f>
        <v>1</v>
      </c>
      <c r="D28" s="43">
        <f>D16</f>
        <v>10</v>
      </c>
      <c r="E28" s="43">
        <f>E10</f>
        <v>0.6</v>
      </c>
      <c r="F28" s="43">
        <v>0.15</v>
      </c>
      <c r="G28" s="39">
        <f>PRODUCT(C28:F28)</f>
        <v>0.89999999999999991</v>
      </c>
      <c r="H28" s="43"/>
      <c r="I28" s="43"/>
      <c r="J28" s="44"/>
      <c r="K28" s="36"/>
    </row>
    <row r="29" spans="1:19" ht="15" customHeight="1" x14ac:dyDescent="0.25">
      <c r="A29" s="40"/>
      <c r="B29" s="37" t="s">
        <v>41</v>
      </c>
      <c r="C29" s="42"/>
      <c r="D29" s="43"/>
      <c r="E29" s="43"/>
      <c r="F29" s="43"/>
      <c r="G29" s="67">
        <f>SUM(G28:G28)</f>
        <v>0.89999999999999991</v>
      </c>
      <c r="H29" s="67" t="s">
        <v>48</v>
      </c>
      <c r="I29" s="67">
        <v>11588.17</v>
      </c>
      <c r="J29" s="68">
        <f>G29*I29</f>
        <v>10429.352999999999</v>
      </c>
      <c r="K29" s="36"/>
    </row>
    <row r="30" spans="1:19" ht="15" customHeight="1" x14ac:dyDescent="0.25">
      <c r="A30" s="40"/>
      <c r="B30" s="37" t="s">
        <v>40</v>
      </c>
      <c r="C30" s="42"/>
      <c r="D30" s="43"/>
      <c r="E30" s="43"/>
      <c r="F30" s="43"/>
      <c r="G30" s="43"/>
      <c r="H30" s="43"/>
      <c r="I30" s="43"/>
      <c r="J30" s="44">
        <f>0.13*G29*((128662.2+6685.5)/15)</f>
        <v>1055.7120600000001</v>
      </c>
      <c r="K30" s="36"/>
    </row>
    <row r="31" spans="1:19" ht="15" customHeight="1" x14ac:dyDescent="0.25">
      <c r="A31" s="40"/>
      <c r="B31" s="37"/>
      <c r="C31" s="42"/>
      <c r="D31" s="43"/>
      <c r="E31" s="43"/>
      <c r="F31" s="43"/>
      <c r="G31" s="43"/>
      <c r="H31" s="43"/>
      <c r="I31" s="43"/>
      <c r="J31" s="44"/>
      <c r="K31" s="36"/>
    </row>
    <row r="32" spans="1:19" ht="105" x14ac:dyDescent="0.25">
      <c r="A32" s="18">
        <v>5</v>
      </c>
      <c r="B32" s="30" t="s">
        <v>47</v>
      </c>
      <c r="C32" s="19">
        <v>4</v>
      </c>
      <c r="D32" s="20">
        <v>2.5</v>
      </c>
      <c r="E32" s="21"/>
      <c r="F32" s="21"/>
      <c r="G32" s="34">
        <f>PRODUCT(C32:F32)</f>
        <v>10</v>
      </c>
      <c r="H32" s="5"/>
      <c r="I32" s="5"/>
      <c r="J32" s="5"/>
      <c r="K32" s="21"/>
      <c r="M32" s="25"/>
      <c r="N32" s="1"/>
      <c r="O32" s="1"/>
      <c r="P32" s="1"/>
      <c r="Q32" s="1"/>
      <c r="R32" s="25"/>
      <c r="S32" s="25"/>
    </row>
    <row r="33" spans="1:19" ht="15" customHeight="1" x14ac:dyDescent="0.25">
      <c r="A33" s="18"/>
      <c r="B33" s="37" t="s">
        <v>41</v>
      </c>
      <c r="C33" s="36"/>
      <c r="D33" s="38"/>
      <c r="E33" s="38"/>
      <c r="F33" s="38"/>
      <c r="G33" s="34">
        <f>SUM(G32)</f>
        <v>10</v>
      </c>
      <c r="H33" s="22" t="s">
        <v>46</v>
      </c>
      <c r="I33" s="23">
        <v>5144.96</v>
      </c>
      <c r="J33" s="34">
        <f>G33*I33</f>
        <v>51449.599999999999</v>
      </c>
      <c r="K33" s="21"/>
      <c r="M33" s="25"/>
      <c r="N33" s="1"/>
      <c r="O33" s="1"/>
      <c r="P33" s="1"/>
      <c r="Q33" s="1"/>
      <c r="R33" s="25"/>
      <c r="S33" s="25"/>
    </row>
    <row r="34" spans="1:19" ht="15" customHeight="1" x14ac:dyDescent="0.25">
      <c r="A34" s="18"/>
      <c r="B34" s="37" t="s">
        <v>40</v>
      </c>
      <c r="C34" s="36"/>
      <c r="D34" s="38"/>
      <c r="E34" s="38"/>
      <c r="F34" s="38"/>
      <c r="G34" s="39"/>
      <c r="H34" s="40"/>
      <c r="I34" s="40"/>
      <c r="J34" s="44">
        <f>0.13*G33*57364.6/12.5</f>
        <v>5965.9183999999996</v>
      </c>
      <c r="K34" s="21"/>
      <c r="M34" s="25"/>
      <c r="N34" s="1"/>
      <c r="O34" s="1"/>
      <c r="P34" s="1"/>
      <c r="Q34" s="1"/>
      <c r="R34" s="25"/>
      <c r="S34" s="25"/>
    </row>
    <row r="35" spans="1:19" ht="15" customHeight="1" x14ac:dyDescent="0.25">
      <c r="A35" s="40"/>
      <c r="B35" s="37"/>
      <c r="C35" s="42"/>
      <c r="D35" s="43"/>
      <c r="E35" s="43"/>
      <c r="F35" s="43"/>
      <c r="G35" s="43"/>
      <c r="H35" s="43"/>
      <c r="I35" s="43"/>
      <c r="J35" s="44"/>
      <c r="K35" s="36"/>
    </row>
    <row r="36" spans="1:19" ht="15" customHeight="1" x14ac:dyDescent="0.25">
      <c r="A36" s="18">
        <v>6</v>
      </c>
      <c r="B36" s="30" t="s">
        <v>30</v>
      </c>
      <c r="C36" s="19">
        <v>1</v>
      </c>
      <c r="D36" s="20"/>
      <c r="E36" s="21"/>
      <c r="F36" s="21"/>
      <c r="G36" s="34">
        <f t="shared" ref="G36" si="2">PRODUCT(C36:F36)</f>
        <v>1</v>
      </c>
      <c r="H36" s="22" t="s">
        <v>31</v>
      </c>
      <c r="I36" s="23">
        <v>500</v>
      </c>
      <c r="J36" s="34">
        <f>G36*I36</f>
        <v>500</v>
      </c>
      <c r="K36" s="21"/>
      <c r="M36" s="25"/>
      <c r="N36" s="1"/>
      <c r="O36" s="1"/>
      <c r="P36" s="1"/>
      <c r="Q36" s="1"/>
      <c r="R36" s="25"/>
      <c r="S36" s="25"/>
    </row>
    <row r="37" spans="1:19" ht="15" customHeight="1" x14ac:dyDescent="0.25">
      <c r="A37" s="18"/>
      <c r="B37" s="24"/>
      <c r="C37" s="19"/>
      <c r="D37" s="20"/>
      <c r="E37" s="21"/>
      <c r="F37" s="21"/>
      <c r="G37" s="23"/>
      <c r="H37" s="22"/>
      <c r="I37" s="23"/>
      <c r="J37" s="41"/>
      <c r="K37" s="21"/>
      <c r="M37" s="25"/>
      <c r="N37" s="1"/>
      <c r="O37" s="1"/>
      <c r="P37" s="1"/>
      <c r="Q37" s="1"/>
      <c r="R37" s="25"/>
      <c r="S37" s="25"/>
    </row>
    <row r="38" spans="1:19" x14ac:dyDescent="0.25">
      <c r="A38" s="40"/>
      <c r="B38" s="45" t="s">
        <v>17</v>
      </c>
      <c r="C38" s="46"/>
      <c r="D38" s="38"/>
      <c r="E38" s="38"/>
      <c r="F38" s="38"/>
      <c r="G38" s="41"/>
      <c r="H38" s="41"/>
      <c r="I38" s="41"/>
      <c r="J38" s="41">
        <f>SUM(J9:J36)</f>
        <v>84806.331226913579</v>
      </c>
      <c r="K38" s="36"/>
    </row>
    <row r="39" spans="1:19" x14ac:dyDescent="0.25">
      <c r="A39" s="57"/>
      <c r="B39" s="60"/>
      <c r="C39" s="61"/>
      <c r="D39" s="58"/>
      <c r="E39" s="58"/>
      <c r="F39" s="58"/>
      <c r="G39" s="59"/>
      <c r="H39" s="59"/>
      <c r="I39" s="59"/>
      <c r="J39" s="59"/>
      <c r="K39" s="56"/>
    </row>
    <row r="40" spans="1:19" s="1" customFormat="1" x14ac:dyDescent="0.25">
      <c r="A40" s="49"/>
      <c r="B40" s="29" t="s">
        <v>27</v>
      </c>
      <c r="C40" s="83">
        <f>J38</f>
        <v>84806.331226913579</v>
      </c>
      <c r="D40" s="83"/>
      <c r="E40" s="39">
        <v>100</v>
      </c>
      <c r="F40" s="50"/>
      <c r="G40" s="51"/>
      <c r="H40" s="50"/>
      <c r="I40" s="52"/>
      <c r="J40" s="53"/>
      <c r="K40" s="54"/>
    </row>
    <row r="41" spans="1:19" x14ac:dyDescent="0.25">
      <c r="A41" s="55"/>
      <c r="B41" s="29" t="s">
        <v>32</v>
      </c>
      <c r="C41" s="86">
        <v>75500</v>
      </c>
      <c r="D41" s="86"/>
      <c r="E41" s="39"/>
      <c r="F41" s="48"/>
      <c r="G41" s="47"/>
      <c r="H41" s="47"/>
      <c r="I41" s="47"/>
      <c r="J41" s="47"/>
      <c r="K41" s="48"/>
    </row>
    <row r="42" spans="1:19" x14ac:dyDescent="0.25">
      <c r="A42" s="55"/>
      <c r="B42" s="29" t="s">
        <v>33</v>
      </c>
      <c r="C42" s="86">
        <f>C41-C44-C45</f>
        <v>71725</v>
      </c>
      <c r="D42" s="86"/>
      <c r="E42" s="39">
        <f>C42/C40*100</f>
        <v>84.575053492277263</v>
      </c>
      <c r="F42" s="48"/>
      <c r="G42" s="47"/>
      <c r="H42" s="47"/>
      <c r="I42" s="47"/>
      <c r="J42" s="47"/>
      <c r="K42" s="48"/>
    </row>
    <row r="43" spans="1:19" x14ac:dyDescent="0.25">
      <c r="A43" s="55"/>
      <c r="B43" s="29" t="s">
        <v>34</v>
      </c>
      <c r="C43" s="83">
        <f>C40-C42</f>
        <v>13081.331226913579</v>
      </c>
      <c r="D43" s="83"/>
      <c r="E43" s="39">
        <f>100-E42</f>
        <v>15.424946507722737</v>
      </c>
      <c r="F43" s="48"/>
      <c r="G43" s="47"/>
      <c r="H43" s="47"/>
      <c r="I43" s="47"/>
      <c r="J43" s="47"/>
      <c r="K43" s="48"/>
    </row>
    <row r="44" spans="1:19" x14ac:dyDescent="0.25">
      <c r="A44" s="55"/>
      <c r="B44" s="29" t="s">
        <v>35</v>
      </c>
      <c r="C44" s="83">
        <f>C41*0.03</f>
        <v>2265</v>
      </c>
      <c r="D44" s="83"/>
      <c r="E44" s="39">
        <v>3</v>
      </c>
      <c r="F44" s="48"/>
      <c r="G44" s="47"/>
      <c r="H44" s="47"/>
      <c r="I44" s="47"/>
      <c r="J44" s="47"/>
      <c r="K44" s="48"/>
    </row>
    <row r="45" spans="1:19" x14ac:dyDescent="0.25">
      <c r="A45" s="55"/>
      <c r="B45" s="29" t="s">
        <v>36</v>
      </c>
      <c r="C45" s="83">
        <f>C41*0.02</f>
        <v>1510</v>
      </c>
      <c r="D45" s="83"/>
      <c r="E45" s="39">
        <v>2</v>
      </c>
      <c r="F45" s="48"/>
      <c r="G45" s="47"/>
      <c r="H45" s="47"/>
      <c r="I45" s="47"/>
      <c r="J45" s="47"/>
      <c r="K45" s="48"/>
    </row>
    <row r="46" spans="1:19" s="35" customFormat="1" x14ac:dyDescent="0.25">
      <c r="A46" s="56"/>
      <c r="B46" s="56"/>
      <c r="C46" s="56"/>
      <c r="D46" s="56"/>
      <c r="E46" s="56"/>
      <c r="F46" s="56"/>
      <c r="G46" s="56"/>
      <c r="H46" s="56"/>
      <c r="I46" s="56"/>
      <c r="J46" s="56"/>
      <c r="K46" s="56"/>
    </row>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sheetData>
  <mergeCells count="15">
    <mergeCell ref="A6:F6"/>
    <mergeCell ref="H6:K6"/>
    <mergeCell ref="A1:K1"/>
    <mergeCell ref="A2:K2"/>
    <mergeCell ref="A3:K3"/>
    <mergeCell ref="A4:K4"/>
    <mergeCell ref="A5:K5"/>
    <mergeCell ref="C44:D44"/>
    <mergeCell ref="C45:D45"/>
    <mergeCell ref="A7:F7"/>
    <mergeCell ref="H7:K7"/>
    <mergeCell ref="C40:D40"/>
    <mergeCell ref="C41:D41"/>
    <mergeCell ref="C42:D42"/>
    <mergeCell ref="C43:D43"/>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2024-12-26T07:11:10Z</cp:lastPrinted>
  <dcterms:created xsi:type="dcterms:W3CDTF">2015-06-05T18:17:20Z</dcterms:created>
  <dcterms:modified xsi:type="dcterms:W3CDTF">2024-12-26T07:11:45Z</dcterms:modified>
</cp:coreProperties>
</file>