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lakilla mandir\"/>
    </mc:Choice>
  </mc:AlternateContent>
  <bookViews>
    <workbookView xWindow="-120" yWindow="-120" windowWidth="20730" windowHeight="11160" activeTab="1"/>
  </bookViews>
  <sheets>
    <sheet name="WCR" sheetId="6" r:id="rId1"/>
    <sheet name="estimate" sheetId="17" r:id="rId2"/>
  </sheets>
  <externalReferences>
    <externalReference r:id="rId3"/>
    <externalReference r:id="rId4"/>
  </externalReferences>
  <definedNames>
    <definedName name="description_124" localSheetId="1">#REF!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1">estimate!$A$1:$K$171</definedName>
    <definedName name="_xlnm.Print_Titles" localSheetId="1">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41" i="17" l="1"/>
  <c r="G148" i="17"/>
  <c r="G154" i="17"/>
  <c r="J155" i="17" l="1"/>
  <c r="I154" i="17"/>
  <c r="G153" i="17"/>
  <c r="G152" i="17"/>
  <c r="E153" i="17"/>
  <c r="E152" i="17"/>
  <c r="D153" i="17"/>
  <c r="D152" i="17"/>
  <c r="C153" i="17"/>
  <c r="C152" i="17"/>
  <c r="B153" i="17"/>
  <c r="B152" i="17"/>
  <c r="G142" i="17"/>
  <c r="D141" i="17"/>
  <c r="J149" i="17"/>
  <c r="I148" i="17"/>
  <c r="E147" i="17"/>
  <c r="D147" i="17"/>
  <c r="G147" i="17" s="1"/>
  <c r="E146" i="17"/>
  <c r="D146" i="17"/>
  <c r="J154" i="17" l="1"/>
  <c r="G146" i="17" l="1"/>
  <c r="J148" i="17" l="1"/>
  <c r="G137" i="17" l="1"/>
  <c r="G133" i="17"/>
  <c r="G128" i="17"/>
  <c r="G123" i="17"/>
  <c r="G115" i="17"/>
  <c r="G110" i="17"/>
  <c r="G105" i="17"/>
  <c r="G83" i="17"/>
  <c r="G22" i="17"/>
  <c r="F20" i="17"/>
  <c r="F21" i="17"/>
  <c r="D21" i="17"/>
  <c r="D20" i="17"/>
  <c r="G21" i="17" s="1"/>
  <c r="D19" i="17"/>
  <c r="G19" i="17"/>
  <c r="F19" i="17"/>
  <c r="J73" i="17"/>
  <c r="J68" i="17"/>
  <c r="J63" i="17"/>
  <c r="J58" i="17"/>
  <c r="J53" i="17"/>
  <c r="J48" i="17"/>
  <c r="I47" i="17"/>
  <c r="I52" i="17"/>
  <c r="I57" i="17"/>
  <c r="I62" i="17"/>
  <c r="I67" i="17"/>
  <c r="I72" i="17"/>
  <c r="D71" i="17"/>
  <c r="G71" i="17" s="1"/>
  <c r="G72" i="17" s="1"/>
  <c r="D66" i="17"/>
  <c r="G66" i="17" s="1"/>
  <c r="G67" i="17" s="1"/>
  <c r="G62" i="17"/>
  <c r="G61" i="17"/>
  <c r="D61" i="17"/>
  <c r="G56" i="17"/>
  <c r="G57" i="17" s="1"/>
  <c r="D56" i="17"/>
  <c r="D51" i="17"/>
  <c r="G51" i="17" s="1"/>
  <c r="G52" i="17" s="1"/>
  <c r="G46" i="17"/>
  <c r="G47" i="17" s="1"/>
  <c r="D46" i="17"/>
  <c r="I42" i="17"/>
  <c r="J43" i="17"/>
  <c r="G41" i="17"/>
  <c r="G42" i="17" s="1"/>
  <c r="D41" i="17"/>
  <c r="J38" i="17"/>
  <c r="I37" i="17"/>
  <c r="G36" i="17"/>
  <c r="G37" i="17" s="1"/>
  <c r="D36" i="17"/>
  <c r="J33" i="17"/>
  <c r="I32" i="17"/>
  <c r="G31" i="17"/>
  <c r="G32" i="17" s="1"/>
  <c r="D31" i="17"/>
  <c r="I27" i="17"/>
  <c r="D26" i="17"/>
  <c r="G26" i="17" s="1"/>
  <c r="G27" i="17" s="1"/>
  <c r="J28" i="17" s="1"/>
  <c r="G104" i="17"/>
  <c r="E104" i="17"/>
  <c r="D104" i="17"/>
  <c r="E103" i="17"/>
  <c r="D103" i="17"/>
  <c r="G103" i="17" s="1"/>
  <c r="E102" i="17"/>
  <c r="D102" i="17"/>
  <c r="G102" i="17"/>
  <c r="F140" i="17"/>
  <c r="D140" i="17"/>
  <c r="G140" i="17" s="1"/>
  <c r="E132" i="17"/>
  <c r="F132" i="17"/>
  <c r="C136" i="17"/>
  <c r="G136" i="17" s="1"/>
  <c r="E136" i="17"/>
  <c r="F127" i="17"/>
  <c r="E127" i="17"/>
  <c r="D122" i="17"/>
  <c r="C122" i="17"/>
  <c r="C121" i="17"/>
  <c r="G121" i="17" s="1"/>
  <c r="D120" i="17"/>
  <c r="G120" i="17" s="1"/>
  <c r="D119" i="17"/>
  <c r="I128" i="17"/>
  <c r="I142" i="17"/>
  <c r="I137" i="17"/>
  <c r="I133" i="17"/>
  <c r="I123" i="17"/>
  <c r="E119" i="17"/>
  <c r="G160" i="17"/>
  <c r="J160" i="17" s="1"/>
  <c r="G162" i="17"/>
  <c r="J162" i="17" s="1"/>
  <c r="G20" i="17" l="1"/>
  <c r="J72" i="17"/>
  <c r="J67" i="17"/>
  <c r="J62" i="17"/>
  <c r="J57" i="17"/>
  <c r="J52" i="17"/>
  <c r="J47" i="17"/>
  <c r="J42" i="17"/>
  <c r="J37" i="17"/>
  <c r="G122" i="17"/>
  <c r="J32" i="17"/>
  <c r="J27" i="17"/>
  <c r="G132" i="17"/>
  <c r="J133" i="17" s="1"/>
  <c r="G127" i="17"/>
  <c r="J129" i="17" s="1"/>
  <c r="G119" i="17"/>
  <c r="J137" i="17"/>
  <c r="J142" i="17"/>
  <c r="J143" i="17"/>
  <c r="J128" i="17" l="1"/>
  <c r="J123" i="17"/>
  <c r="J124" i="17"/>
  <c r="G18" i="17" l="1"/>
  <c r="D114" i="17"/>
  <c r="G114" i="17" s="1"/>
  <c r="D109" i="17"/>
  <c r="G109" i="17" s="1"/>
  <c r="G98" i="17"/>
  <c r="G99" i="17"/>
  <c r="G101" i="17"/>
  <c r="D100" i="17"/>
  <c r="G100" i="17" s="1"/>
  <c r="E97" i="17"/>
  <c r="D97" i="17"/>
  <c r="F92" i="17"/>
  <c r="B92" i="17"/>
  <c r="G76" i="17"/>
  <c r="F10" i="17"/>
  <c r="G10" i="17"/>
  <c r="G11" i="17" s="1"/>
  <c r="J12" i="17" s="1"/>
  <c r="G97" i="17" l="1"/>
  <c r="J77" i="17"/>
  <c r="G77" i="17"/>
  <c r="J78" i="17" s="1"/>
  <c r="J11" i="17"/>
  <c r="J105" i="17" l="1"/>
  <c r="J115" i="17"/>
  <c r="J106" i="17" l="1"/>
  <c r="J110" i="17"/>
  <c r="J111" i="17" s="1"/>
  <c r="J116" i="17"/>
  <c r="D82" i="17" l="1"/>
  <c r="D92" i="17" s="1"/>
  <c r="G92" i="17" s="1"/>
  <c r="D81" i="17"/>
  <c r="D87" i="17" s="1"/>
  <c r="G87" i="17" s="1"/>
  <c r="D16" i="17"/>
  <c r="G16" i="17" s="1"/>
  <c r="F17" i="17"/>
  <c r="G17" i="17" s="1"/>
  <c r="D15" i="17"/>
  <c r="G15" i="17" s="1"/>
  <c r="I22" i="17"/>
  <c r="J88" i="17" l="1"/>
  <c r="G88" i="17"/>
  <c r="J89" i="17" s="1"/>
  <c r="J23" i="17"/>
  <c r="I93" i="17"/>
  <c r="C171" i="17"/>
  <c r="C170" i="17"/>
  <c r="C168" i="17" s="1"/>
  <c r="J22" i="17" l="1"/>
  <c r="G82" i="17" l="1"/>
  <c r="G81" i="17"/>
  <c r="J83" i="17" l="1"/>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<sst xmlns="http://schemas.openxmlformats.org/spreadsheetml/2006/main" count="195" uniqueCount="99">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</sst>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4"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43"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4"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5703125" bestFit="1" customWidth="1"/>
  </cols>
  <sheetData>
    <row r="1" spans="1:11" x14ac:dyDescent="0.25">
      <c r="A1" s="78" t="s">
        <v>0</v>
      </c>
      <c r="B1" s="78"/>
      <c r="C1" s="78"/>
      <c r="D1" s="78"/>
      <c r="E1" s="78"/>
      <c r="F1" s="78"/>
      <c r="G1" s="78"/>
      <c r="H1" s="78"/>
      <c r="I1" s="78"/>
      <c r="J1" s="78"/>
      <c r="K1" s="78"/>
    </row>
    <row r="2" spans="1:11" ht="25.5" x14ac:dyDescent="0.35">
      <c r="A2" s="79" t="s">
        <v>1</v>
      </c>
      <c r="B2" s="79"/>
      <c r="C2" s="79"/>
      <c r="D2" s="79"/>
      <c r="E2" s="79"/>
      <c r="F2" s="79"/>
      <c r="G2" s="79"/>
      <c r="H2" s="79"/>
      <c r="I2" s="79"/>
      <c r="J2" s="79"/>
      <c r="K2" s="79"/>
    </row>
    <row r="3" spans="1:11" s="1" customFormat="1" x14ac:dyDescent="0.25">
      <c r="A3" s="80" t="s">
        <v>2</v>
      </c>
      <c r="B3" s="80"/>
      <c r="C3" s="80"/>
      <c r="D3" s="80"/>
      <c r="E3" s="80"/>
      <c r="F3" s="80"/>
      <c r="G3" s="80"/>
      <c r="H3" s="80"/>
      <c r="I3" s="80"/>
      <c r="J3" s="80"/>
      <c r="K3" s="80"/>
    </row>
    <row r="4" spans="1:11" s="1" customFormat="1" x14ac:dyDescent="0.25">
      <c r="A4" s="80" t="s">
        <v>3</v>
      </c>
      <c r="B4" s="80"/>
      <c r="C4" s="80"/>
      <c r="D4" s="80"/>
      <c r="E4" s="80"/>
      <c r="F4" s="80"/>
      <c r="G4" s="80"/>
      <c r="H4" s="80"/>
      <c r="I4" s="80"/>
      <c r="J4" s="80"/>
      <c r="K4" s="80"/>
    </row>
    <row r="5" spans="1:11" ht="18.75" x14ac:dyDescent="0.3">
      <c r="A5" s="81" t="s">
        <v>16</v>
      </c>
      <c r="B5" s="81"/>
      <c r="C5" s="81"/>
      <c r="D5" s="81"/>
      <c r="E5" s="81"/>
      <c r="F5" s="81"/>
      <c r="G5" s="81"/>
      <c r="H5" s="81"/>
      <c r="I5" s="81"/>
      <c r="J5" s="81"/>
      <c r="K5" s="81"/>
    </row>
    <row r="6" spans="1:11" ht="18.75" x14ac:dyDescent="0.3">
      <c r="A6" s="10" t="s">
        <v>17</v>
      </c>
      <c r="B6" s="10"/>
      <c r="C6" s="76" t="e">
        <f>F18</f>
        <v>#REF!</v>
      </c>
      <c r="D6" s="77"/>
      <c r="E6" s="11"/>
      <c r="F6" s="10"/>
      <c r="G6" s="10"/>
      <c r="H6" s="10" t="s">
        <v>18</v>
      </c>
      <c r="I6" s="10"/>
      <c r="J6" s="76" t="e">
        <f>I18</f>
        <v>#REF!</v>
      </c>
      <c r="K6" s="77"/>
    </row>
    <row r="7" spans="1:11" x14ac:dyDescent="0.25">
      <c r="A7" s="32" t="s">
        <v>27</v>
      </c>
      <c r="B7" s="12"/>
      <c r="C7" s="12"/>
      <c r="D7" s="12"/>
      <c r="F7" s="37"/>
      <c r="G7" s="37"/>
      <c r="I7" s="85" t="s">
        <v>37</v>
      </c>
      <c r="J7" s="85"/>
      <c r="K7" s="85"/>
    </row>
    <row r="8" spans="1:11" ht="15.75" x14ac:dyDescent="0.25">
      <c r="A8" s="84" t="e">
        <f>#REF!</f>
        <v>#REF!</v>
      </c>
      <c r="B8" s="84"/>
      <c r="C8" s="84"/>
      <c r="D8" s="84"/>
      <c r="E8" s="84"/>
      <c r="F8" s="84"/>
      <c r="I8" s="86" t="s">
        <v>35</v>
      </c>
      <c r="J8" s="86"/>
      <c r="K8" s="86"/>
    </row>
    <row r="9" spans="1:11" x14ac:dyDescent="0.25">
      <c r="A9" s="87" t="e">
        <f>#REF!</f>
        <v>#REF!</v>
      </c>
      <c r="B9" s="87"/>
      <c r="C9" s="87"/>
      <c r="D9" s="87"/>
      <c r="E9" s="87"/>
      <c r="F9" s="87"/>
      <c r="I9" s="86" t="s">
        <v>36</v>
      </c>
      <c r="J9" s="86"/>
      <c r="K9" s="86"/>
    </row>
    <row r="11" spans="1:11" x14ac:dyDescent="0.25">
      <c r="A11" s="82" t="s">
        <v>19</v>
      </c>
      <c r="B11" s="82" t="s">
        <v>20</v>
      </c>
      <c r="C11" s="82" t="s">
        <v>11</v>
      </c>
      <c r="D11" s="88" t="s">
        <v>21</v>
      </c>
      <c r="E11" s="88"/>
      <c r="F11" s="88"/>
      <c r="G11" s="88" t="s">
        <v>22</v>
      </c>
      <c r="H11" s="88"/>
      <c r="I11" s="88"/>
      <c r="J11" s="82" t="s">
        <v>23</v>
      </c>
      <c r="K11" s="83" t="s">
        <v>14</v>
      </c>
    </row>
    <row r="12" spans="1:11" x14ac:dyDescent="0.25">
      <c r="A12" s="82"/>
      <c r="B12" s="82"/>
      <c r="C12" s="82"/>
      <c r="D12" s="13" t="s">
        <v>24</v>
      </c>
      <c r="E12" s="13" t="s">
        <v>12</v>
      </c>
      <c r="F12" s="13" t="s">
        <v>13</v>
      </c>
      <c r="G12" s="13" t="s">
        <v>24</v>
      </c>
      <c r="H12" s="13" t="s">
        <v>12</v>
      </c>
      <c r="I12" s="13" t="s">
        <v>13</v>
      </c>
      <c r="J12" s="82"/>
      <c r="K12" s="83"/>
    </row>
    <row r="13" spans="1:11" s="1" customFormat="1" x14ac:dyDescent="0.25">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25">
      <c r="A14" s="33"/>
      <c r="B14" s="36" t="e">
        <f>#REF!</f>
        <v>#REF!</v>
      </c>
      <c r="C14" s="14"/>
      <c r="D14" s="14"/>
      <c r="E14" s="14"/>
      <c r="F14" s="14" t="e">
        <f>#REF!</f>
        <v>#REF!</v>
      </c>
      <c r="G14" s="14"/>
      <c r="H14" s="14"/>
      <c r="I14" s="14" t="e">
        <f>#REF!</f>
        <v>#REF!</v>
      </c>
      <c r="J14" s="34" t="e">
        <f t="shared" si="0"/>
        <v>#REF!</v>
      </c>
      <c r="K14" s="17"/>
    </row>
    <row r="15" spans="1:11" s="1" customFormat="1" x14ac:dyDescent="0.25">
      <c r="A15" s="33"/>
      <c r="B15" s="36"/>
      <c r="C15" s="14"/>
      <c r="D15" s="14"/>
      <c r="E15" s="14"/>
      <c r="F15" s="14"/>
      <c r="G15" s="14"/>
      <c r="H15" s="14"/>
      <c r="I15" s="14"/>
      <c r="J15" s="34"/>
      <c r="K15" s="17"/>
    </row>
    <row r="16" spans="1:11" s="1" customFormat="1" x14ac:dyDescent="0.25">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25">
      <c r="A17" s="35"/>
      <c r="B17" s="35"/>
      <c r="C17" s="14"/>
      <c r="D17" s="14"/>
      <c r="E17" s="14"/>
      <c r="F17" s="14"/>
      <c r="G17" s="14"/>
      <c r="H17" s="14"/>
      <c r="I17" s="14"/>
      <c r="J17" s="34"/>
      <c r="K17" s="17"/>
    </row>
    <row r="18" spans="1:11" x14ac:dyDescent="0.25">
      <c r="A18" s="5"/>
      <c r="B18" s="6" t="s">
        <v>15</v>
      </c>
      <c r="C18" s="6"/>
      <c r="D18" s="8"/>
      <c r="E18" s="8"/>
      <c r="F18" s="8" t="e">
        <f>SUM(F13:F16)</f>
        <v>#REF!</v>
      </c>
      <c r="G18" s="8"/>
      <c r="H18" s="8"/>
      <c r="I18" s="8" t="e">
        <f>SUM(I13:I16)</f>
        <v>#REF!</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abSelected="1" topLeftCell="A133" zoomScaleNormal="100" zoomScaleSheetLayoutView="80" workbookViewId="0">
      <selection activeCell="M139" sqref="M139"/>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93" t="s">
        <v>0</v>
      </c>
      <c r="B1" s="93"/>
      <c r="C1" s="93"/>
      <c r="D1" s="93"/>
      <c r="E1" s="93"/>
      <c r="F1" s="93"/>
      <c r="G1" s="93"/>
      <c r="H1" s="93"/>
      <c r="I1" s="93"/>
      <c r="J1" s="93"/>
      <c r="K1" s="93"/>
    </row>
    <row r="2" spans="1:19" s="1" customFormat="1" ht="22.5" x14ac:dyDescent="0.25">
      <c r="A2" s="94" t="s">
        <v>1</v>
      </c>
      <c r="B2" s="94"/>
      <c r="C2" s="94"/>
      <c r="D2" s="94"/>
      <c r="E2" s="94"/>
      <c r="F2" s="94"/>
      <c r="G2" s="94"/>
      <c r="H2" s="94"/>
      <c r="I2" s="94"/>
      <c r="J2" s="94"/>
      <c r="K2" s="94"/>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95" t="s">
        <v>50</v>
      </c>
      <c r="B5" s="95"/>
      <c r="C5" s="95"/>
      <c r="D5" s="95"/>
      <c r="E5" s="95"/>
      <c r="F5" s="95"/>
      <c r="G5" s="95"/>
      <c r="H5" s="95"/>
      <c r="I5" s="95"/>
      <c r="J5" s="95"/>
      <c r="K5" s="95"/>
    </row>
    <row r="6" spans="1:19" ht="15.75" x14ac:dyDescent="0.25">
      <c r="A6" s="42" t="s">
        <v>46</v>
      </c>
      <c r="B6" s="42"/>
      <c r="C6" s="42"/>
      <c r="D6" s="42"/>
      <c r="E6" s="42"/>
      <c r="F6" s="42"/>
      <c r="G6" s="2"/>
      <c r="H6" s="92" t="s">
        <v>48</v>
      </c>
      <c r="I6" s="92"/>
      <c r="J6" s="92"/>
      <c r="K6" s="92"/>
    </row>
    <row r="7" spans="1:19" ht="15.75" x14ac:dyDescent="0.25">
      <c r="A7" s="96" t="s">
        <v>26</v>
      </c>
      <c r="B7" s="96"/>
      <c r="C7" s="96"/>
      <c r="D7" s="96"/>
      <c r="E7" s="96"/>
      <c r="F7" s="96"/>
      <c r="G7" s="3"/>
      <c r="H7" s="92" t="s">
        <v>49</v>
      </c>
      <c r="I7" s="92"/>
      <c r="J7" s="92"/>
      <c r="K7" s="92"/>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25">
      <c r="A16" s="43"/>
      <c r="B16" s="45" t="s">
        <v>44</v>
      </c>
      <c r="C16" s="46">
        <v>-3</v>
      </c>
      <c r="D16" s="14">
        <f>0.9</f>
        <v>0.9</v>
      </c>
      <c r="E16" s="14"/>
      <c r="F16" s="14">
        <v>0.9</v>
      </c>
      <c r="G16" s="14">
        <f t="shared" ref="G16" si="2">PRODUCT(C16:F16)</f>
        <v>-2.4300000000000002</v>
      </c>
      <c r="H16" s="47"/>
      <c r="I16" s="44"/>
      <c r="J16" s="44"/>
      <c r="K16" s="16"/>
    </row>
    <row r="17" spans="1:19" ht="15" customHeight="1" x14ac:dyDescent="0.25">
      <c r="A17" s="43"/>
      <c r="B17" s="45" t="s">
        <v>43</v>
      </c>
      <c r="C17" s="46">
        <v>-1</v>
      </c>
      <c r="D17" s="14">
        <v>1.2</v>
      </c>
      <c r="E17" s="14"/>
      <c r="F17" s="14">
        <f>7/3.281</f>
        <v>2.1334958854007922</v>
      </c>
      <c r="G17" s="14">
        <f>PRODUCT(C17:F17)</f>
        <v>-2.5601950624809504</v>
      </c>
      <c r="H17" s="47"/>
      <c r="I17" s="44"/>
      <c r="J17" s="44"/>
      <c r="K17" s="16"/>
    </row>
    <row r="18" spans="1:19" ht="15" customHeight="1" x14ac:dyDescent="0.25">
      <c r="A18" s="43"/>
      <c r="B18" s="45" t="s">
        <v>65</v>
      </c>
      <c r="C18" s="46">
        <v>1</v>
      </c>
      <c r="D18" s="14">
        <v>2.08</v>
      </c>
      <c r="E18" s="14"/>
      <c r="F18" s="14">
        <v>0.75</v>
      </c>
      <c r="G18" s="14">
        <f>PRODUCT(C18:F18)</f>
        <v>1.56</v>
      </c>
      <c r="H18" s="47"/>
      <c r="I18" s="44"/>
      <c r="J18" s="44"/>
      <c r="K18" s="16"/>
    </row>
    <row r="19" spans="1:19" ht="15" customHeight="1" x14ac:dyDescent="0.25">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25">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25">
      <c r="A21" s="43"/>
      <c r="B21" s="45" t="s">
        <v>92</v>
      </c>
      <c r="C21" s="46">
        <v>1</v>
      </c>
      <c r="D21" s="14">
        <f>D16</f>
        <v>0.9</v>
      </c>
      <c r="E21" s="14"/>
      <c r="F21" s="14">
        <f>(3*6)/12/3.281</f>
        <v>0.45717768972874123</v>
      </c>
      <c r="G21" s="14">
        <f>PRODUCT(C21:F21)</f>
        <v>0.41145992075586713</v>
      </c>
      <c r="H21" s="47"/>
      <c r="I21" s="44"/>
      <c r="J21" s="44"/>
      <c r="K21" s="16"/>
    </row>
    <row r="22" spans="1:19" ht="15" customHeight="1" x14ac:dyDescent="0.25">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25">
      <c r="A23" s="43"/>
      <c r="B23" s="45" t="s">
        <v>52</v>
      </c>
      <c r="C23" s="46"/>
      <c r="D23" s="14"/>
      <c r="E23" s="14"/>
      <c r="F23" s="14"/>
      <c r="G23" s="44"/>
      <c r="H23" s="44"/>
      <c r="I23" s="44"/>
      <c r="J23" s="44">
        <f>0.13*G22*(340055.78/100)</f>
        <v>2923.9795112712936</v>
      </c>
      <c r="K23" s="16"/>
    </row>
    <row r="24" spans="1:19" ht="15" customHeight="1" x14ac:dyDescent="0.25">
      <c r="A24" s="26"/>
      <c r="B24" s="30"/>
      <c r="C24" s="27"/>
      <c r="D24" s="28"/>
      <c r="E24" s="29"/>
      <c r="F24" s="29"/>
      <c r="G24" s="39"/>
      <c r="H24" s="38"/>
      <c r="I24" s="39"/>
      <c r="J24" s="44"/>
      <c r="K24" s="29"/>
      <c r="M24" s="31"/>
      <c r="N24" s="1"/>
      <c r="O24" s="1"/>
      <c r="P24" s="1"/>
      <c r="Q24" s="1"/>
      <c r="R24" s="31"/>
      <c r="S24" s="31"/>
    </row>
    <row r="25" spans="1:19" ht="30" x14ac:dyDescent="0.25">
      <c r="A25" s="26">
        <v>3</v>
      </c>
      <c r="B25" s="41" t="s">
        <v>78</v>
      </c>
      <c r="C25" s="27"/>
      <c r="D25" s="28"/>
      <c r="E25" s="29"/>
      <c r="F25" s="29"/>
      <c r="G25" s="39"/>
      <c r="H25" s="38"/>
      <c r="I25" s="39"/>
      <c r="J25" s="44"/>
      <c r="K25" s="29"/>
      <c r="M25" s="31"/>
      <c r="N25" s="1"/>
      <c r="O25" s="1"/>
      <c r="P25" s="1"/>
      <c r="Q25" s="1"/>
      <c r="R25" s="31"/>
      <c r="S25" s="31"/>
    </row>
    <row r="26" spans="1:19" ht="15" customHeight="1" x14ac:dyDescent="0.25">
      <c r="A26" s="43"/>
      <c r="B26" s="45" t="s">
        <v>79</v>
      </c>
      <c r="C26" s="46">
        <v>1</v>
      </c>
      <c r="D26" s="14">
        <f>(2.7+0.1+0.1)*4</f>
        <v>11.600000000000001</v>
      </c>
      <c r="E26" s="14"/>
      <c r="F26" s="14"/>
      <c r="G26" s="14">
        <f>PRODUCT(C26:F26)</f>
        <v>11.600000000000001</v>
      </c>
      <c r="H26" s="47"/>
      <c r="I26" s="44"/>
      <c r="J26" s="44"/>
      <c r="K26" s="16"/>
    </row>
    <row r="27" spans="1:19" ht="15" customHeight="1" x14ac:dyDescent="0.25">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25">
      <c r="A28" s="43"/>
      <c r="B28" s="45" t="s">
        <v>52</v>
      </c>
      <c r="C28" s="46"/>
      <c r="D28" s="14"/>
      <c r="E28" s="14"/>
      <c r="F28" s="14"/>
      <c r="G28" s="44"/>
      <c r="H28" s="44"/>
      <c r="I28" s="44"/>
      <c r="J28" s="44">
        <f>0.13*G27*(2780.61/10)</f>
        <v>419.31598800000012</v>
      </c>
      <c r="K28" s="16"/>
    </row>
    <row r="29" spans="1:19" ht="15" customHeight="1" x14ac:dyDescent="0.25">
      <c r="A29" s="26"/>
      <c r="B29" s="30"/>
      <c r="C29" s="27"/>
      <c r="D29" s="28"/>
      <c r="E29" s="29"/>
      <c r="F29" s="29"/>
      <c r="G29" s="39"/>
      <c r="H29" s="38"/>
      <c r="I29" s="39"/>
      <c r="J29" s="44"/>
      <c r="K29" s="29"/>
      <c r="M29" s="31"/>
      <c r="N29" s="1"/>
      <c r="O29" s="1"/>
      <c r="P29" s="1"/>
      <c r="Q29" s="1"/>
      <c r="R29" s="31"/>
      <c r="S29" s="31"/>
    </row>
    <row r="30" spans="1:19" ht="30" x14ac:dyDescent="0.25">
      <c r="A30" s="26">
        <v>3</v>
      </c>
      <c r="B30" s="41" t="s">
        <v>81</v>
      </c>
      <c r="C30" s="27"/>
      <c r="D30" s="28"/>
      <c r="E30" s="29"/>
      <c r="F30" s="29"/>
      <c r="G30" s="39"/>
      <c r="H30" s="38"/>
      <c r="I30" s="39"/>
      <c r="J30" s="44"/>
      <c r="K30" s="29"/>
      <c r="M30" s="31"/>
      <c r="N30" s="1"/>
      <c r="O30" s="1"/>
      <c r="P30" s="1"/>
      <c r="Q30" s="1"/>
      <c r="R30" s="31"/>
      <c r="S30" s="31"/>
    </row>
    <row r="31" spans="1:19" ht="15" customHeight="1" x14ac:dyDescent="0.25">
      <c r="A31" s="43"/>
      <c r="B31" s="45" t="s">
        <v>79</v>
      </c>
      <c r="C31" s="46">
        <v>1</v>
      </c>
      <c r="D31" s="14">
        <f>(2.7+0.1+0.1)*4</f>
        <v>11.600000000000001</v>
      </c>
      <c r="E31" s="14"/>
      <c r="F31" s="14"/>
      <c r="G31" s="14">
        <f>PRODUCT(C31:F31)</f>
        <v>11.600000000000001</v>
      </c>
      <c r="H31" s="47"/>
      <c r="I31" s="44"/>
      <c r="J31" s="44"/>
      <c r="K31" s="16"/>
    </row>
    <row r="32" spans="1:19" ht="15" customHeight="1" x14ac:dyDescent="0.25">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25">
      <c r="A33" s="43"/>
      <c r="B33" s="45" t="s">
        <v>52</v>
      </c>
      <c r="C33" s="46"/>
      <c r="D33" s="14"/>
      <c r="E33" s="14"/>
      <c r="F33" s="14"/>
      <c r="G33" s="44"/>
      <c r="H33" s="44"/>
      <c r="I33" s="44"/>
      <c r="J33" s="44">
        <f>0.13*G32*(2182.61/10)</f>
        <v>329.13758800000011</v>
      </c>
      <c r="K33" s="16"/>
    </row>
    <row r="34" spans="1:19" ht="15" customHeight="1" x14ac:dyDescent="0.25">
      <c r="A34" s="26"/>
      <c r="B34" s="30"/>
      <c r="C34" s="27"/>
      <c r="D34" s="28"/>
      <c r="E34" s="29"/>
      <c r="F34" s="29"/>
      <c r="G34" s="39"/>
      <c r="H34" s="38"/>
      <c r="I34" s="39"/>
      <c r="J34" s="44"/>
      <c r="K34" s="29"/>
      <c r="M34" s="31"/>
      <c r="N34" s="1"/>
      <c r="O34" s="1"/>
      <c r="P34" s="1"/>
      <c r="Q34" s="1"/>
      <c r="R34" s="31"/>
      <c r="S34" s="31"/>
    </row>
    <row r="35" spans="1:19" ht="30" x14ac:dyDescent="0.25">
      <c r="A35" s="26">
        <v>3</v>
      </c>
      <c r="B35" s="41" t="s">
        <v>82</v>
      </c>
      <c r="C35" s="27"/>
      <c r="D35" s="28"/>
      <c r="E35" s="29"/>
      <c r="F35" s="29"/>
      <c r="G35" s="39"/>
      <c r="H35" s="38"/>
      <c r="I35" s="39"/>
      <c r="J35" s="44"/>
      <c r="K35" s="29"/>
      <c r="M35" s="31"/>
      <c r="N35" s="1"/>
      <c r="O35" s="1"/>
      <c r="P35" s="1"/>
      <c r="Q35" s="1"/>
      <c r="R35" s="31"/>
      <c r="S35" s="31"/>
    </row>
    <row r="36" spans="1:19" ht="15" customHeight="1" x14ac:dyDescent="0.25">
      <c r="A36" s="43"/>
      <c r="B36" s="45" t="s">
        <v>79</v>
      </c>
      <c r="C36" s="46">
        <v>1</v>
      </c>
      <c r="D36" s="14">
        <f>(2.7+0.1+0.1)*4</f>
        <v>11.600000000000001</v>
      </c>
      <c r="E36" s="14"/>
      <c r="F36" s="14"/>
      <c r="G36" s="14">
        <f>PRODUCT(C36:F36)</f>
        <v>11.600000000000001</v>
      </c>
      <c r="H36" s="47"/>
      <c r="I36" s="44"/>
      <c r="J36" s="44"/>
      <c r="K36" s="16"/>
    </row>
    <row r="37" spans="1:19" ht="15" customHeight="1" x14ac:dyDescent="0.25">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25">
      <c r="A38" s="43"/>
      <c r="B38" s="45" t="s">
        <v>52</v>
      </c>
      <c r="C38" s="46"/>
      <c r="D38" s="14"/>
      <c r="E38" s="14"/>
      <c r="F38" s="14"/>
      <c r="G38" s="44"/>
      <c r="H38" s="44"/>
      <c r="I38" s="44"/>
      <c r="J38" s="44">
        <f>0.13*G37*(2620.61/10)</f>
        <v>395.18798800000013</v>
      </c>
      <c r="K38" s="16"/>
    </row>
    <row r="39" spans="1:19" ht="15" customHeight="1" x14ac:dyDescent="0.25">
      <c r="A39" s="26"/>
      <c r="B39" s="30"/>
      <c r="C39" s="27"/>
      <c r="D39" s="28"/>
      <c r="E39" s="29"/>
      <c r="F39" s="29"/>
      <c r="G39" s="39"/>
      <c r="H39" s="38"/>
      <c r="I39" s="39"/>
      <c r="J39" s="44"/>
      <c r="K39" s="29"/>
      <c r="M39" s="31"/>
      <c r="N39" s="1"/>
      <c r="O39" s="1"/>
      <c r="P39" s="1"/>
      <c r="Q39" s="1"/>
      <c r="R39" s="31"/>
      <c r="S39" s="31"/>
    </row>
    <row r="40" spans="1:19" ht="45" x14ac:dyDescent="0.25">
      <c r="A40" s="26">
        <v>3</v>
      </c>
      <c r="B40" s="41" t="s">
        <v>84</v>
      </c>
      <c r="C40" s="27"/>
      <c r="D40" s="28"/>
      <c r="E40" s="29"/>
      <c r="F40" s="29"/>
      <c r="G40" s="39"/>
      <c r="H40" s="38"/>
      <c r="I40" s="39"/>
      <c r="J40" s="44"/>
      <c r="K40" s="29"/>
      <c r="M40" s="31"/>
      <c r="N40" s="1"/>
      <c r="O40" s="1"/>
      <c r="P40" s="1"/>
      <c r="Q40" s="1"/>
      <c r="R40" s="31"/>
      <c r="S40" s="31"/>
    </row>
    <row r="41" spans="1:19" ht="15" customHeight="1" x14ac:dyDescent="0.25">
      <c r="A41" s="43"/>
      <c r="B41" s="45" t="s">
        <v>79</v>
      </c>
      <c r="C41" s="46">
        <v>2</v>
      </c>
      <c r="D41" s="14">
        <f>(2.7+0.1+0.1)*4</f>
        <v>11.600000000000001</v>
      </c>
      <c r="E41" s="14"/>
      <c r="F41" s="14"/>
      <c r="G41" s="14">
        <f>PRODUCT(C41:F41)</f>
        <v>23.200000000000003</v>
      </c>
      <c r="H41" s="47"/>
      <c r="I41" s="44"/>
      <c r="J41" s="44"/>
      <c r="K41" s="16"/>
    </row>
    <row r="42" spans="1:19" ht="15" customHeight="1" x14ac:dyDescent="0.25">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25">
      <c r="A43" s="43"/>
      <c r="B43" s="45" t="s">
        <v>52</v>
      </c>
      <c r="C43" s="46"/>
      <c r="D43" s="14"/>
      <c r="E43" s="14"/>
      <c r="F43" s="14"/>
      <c r="G43" s="44"/>
      <c r="H43" s="44"/>
      <c r="I43" s="44"/>
      <c r="J43" s="44">
        <f>0.13*G42*(2268.61/10)</f>
        <v>684.21277600000019</v>
      </c>
      <c r="K43" s="16"/>
    </row>
    <row r="44" spans="1:19" ht="15" customHeight="1" x14ac:dyDescent="0.25">
      <c r="A44" s="26"/>
      <c r="B44" s="30"/>
      <c r="C44" s="27"/>
      <c r="D44" s="28"/>
      <c r="E44" s="29"/>
      <c r="F44" s="29"/>
      <c r="G44" s="39"/>
      <c r="H44" s="38"/>
      <c r="I44" s="39"/>
      <c r="J44" s="44"/>
      <c r="K44" s="29"/>
      <c r="M44" s="31"/>
      <c r="N44" s="1"/>
      <c r="O44" s="1"/>
      <c r="P44" s="1"/>
      <c r="Q44" s="1"/>
      <c r="R44" s="31"/>
      <c r="S44" s="31"/>
    </row>
    <row r="45" spans="1:19" ht="30" x14ac:dyDescent="0.25">
      <c r="A45" s="64">
        <v>3</v>
      </c>
      <c r="B45" s="41" t="s">
        <v>83</v>
      </c>
      <c r="C45" s="27"/>
      <c r="D45" s="28"/>
      <c r="E45" s="29"/>
      <c r="F45" s="29"/>
      <c r="G45" s="39"/>
      <c r="H45" s="38"/>
      <c r="I45" s="39"/>
      <c r="J45" s="44"/>
      <c r="K45" s="29"/>
      <c r="M45" s="31"/>
      <c r="N45" s="1"/>
      <c r="O45" s="1"/>
      <c r="P45" s="1"/>
      <c r="Q45" s="1"/>
      <c r="R45" s="31"/>
      <c r="S45" s="31"/>
    </row>
    <row r="46" spans="1:19" ht="15" customHeight="1" x14ac:dyDescent="0.25">
      <c r="A46" s="43"/>
      <c r="B46" s="45" t="s">
        <v>79</v>
      </c>
      <c r="C46" s="46">
        <v>1</v>
      </c>
      <c r="D46" s="14">
        <f>(2.7+0.1+0.1)*4</f>
        <v>11.600000000000001</v>
      </c>
      <c r="E46" s="14"/>
      <c r="F46" s="14"/>
      <c r="G46" s="14">
        <f>PRODUCT(C46:F46)</f>
        <v>11.600000000000001</v>
      </c>
      <c r="H46" s="47"/>
      <c r="I46" s="44"/>
      <c r="J46" s="44"/>
      <c r="K46" s="16"/>
    </row>
    <row r="47" spans="1:19" ht="15" customHeight="1" x14ac:dyDescent="0.25">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25">
      <c r="A48" s="43"/>
      <c r="B48" s="45" t="s">
        <v>52</v>
      </c>
      <c r="C48" s="46"/>
      <c r="D48" s="14"/>
      <c r="E48" s="14"/>
      <c r="F48" s="14"/>
      <c r="G48" s="44"/>
      <c r="H48" s="44"/>
      <c r="I48" s="44"/>
      <c r="J48" s="44">
        <f>0.13*G47*(2140.61/10)</f>
        <v>322.80398800000006</v>
      </c>
      <c r="K48" s="16"/>
    </row>
    <row r="49" spans="1:19" ht="15" customHeight="1" x14ac:dyDescent="0.25">
      <c r="A49" s="26"/>
      <c r="B49" s="30"/>
      <c r="C49" s="27"/>
      <c r="D49" s="28"/>
      <c r="E49" s="29"/>
      <c r="F49" s="29"/>
      <c r="G49" s="39"/>
      <c r="H49" s="38"/>
      <c r="I49" s="39"/>
      <c r="J49" s="44"/>
      <c r="K49" s="29"/>
      <c r="M49" s="31"/>
      <c r="N49" s="1"/>
      <c r="O49" s="1"/>
      <c r="P49" s="1"/>
      <c r="Q49" s="1"/>
      <c r="R49" s="31"/>
      <c r="S49" s="31"/>
    </row>
    <row r="50" spans="1:19" ht="30" x14ac:dyDescent="0.25">
      <c r="A50" s="64">
        <v>3</v>
      </c>
      <c r="B50" s="41" t="s">
        <v>85</v>
      </c>
      <c r="C50" s="27"/>
      <c r="D50" s="28"/>
      <c r="E50" s="29"/>
      <c r="F50" s="29"/>
      <c r="G50" s="39"/>
      <c r="H50" s="38"/>
      <c r="I50" s="39"/>
      <c r="J50" s="44"/>
      <c r="K50" s="29"/>
      <c r="M50" s="31"/>
      <c r="N50" s="1"/>
      <c r="O50" s="1"/>
      <c r="P50" s="1"/>
      <c r="Q50" s="1"/>
      <c r="R50" s="31"/>
      <c r="S50" s="31"/>
    </row>
    <row r="51" spans="1:19" ht="15" customHeight="1" x14ac:dyDescent="0.25">
      <c r="A51" s="43"/>
      <c r="B51" s="45" t="s">
        <v>79</v>
      </c>
      <c r="C51" s="46">
        <v>1</v>
      </c>
      <c r="D51" s="14">
        <f>(2.7+0.1+0.1)*4</f>
        <v>11.600000000000001</v>
      </c>
      <c r="E51" s="14"/>
      <c r="F51" s="14"/>
      <c r="G51" s="14">
        <f>PRODUCT(C51:F51)</f>
        <v>11.600000000000001</v>
      </c>
      <c r="H51" s="47"/>
      <c r="I51" s="44"/>
      <c r="J51" s="44"/>
      <c r="K51" s="16"/>
    </row>
    <row r="52" spans="1:19" ht="15" customHeight="1" x14ac:dyDescent="0.25">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25">
      <c r="A53" s="43"/>
      <c r="B53" s="45" t="s">
        <v>52</v>
      </c>
      <c r="C53" s="46"/>
      <c r="D53" s="14"/>
      <c r="E53" s="14"/>
      <c r="F53" s="14"/>
      <c r="G53" s="44"/>
      <c r="H53" s="44"/>
      <c r="I53" s="44"/>
      <c r="J53" s="44">
        <f>0.13*G52*(2876.61/10)</f>
        <v>433.79278800000009</v>
      </c>
      <c r="K53" s="16"/>
    </row>
    <row r="54" spans="1:19" ht="15" customHeight="1" x14ac:dyDescent="0.25">
      <c r="A54" s="26"/>
      <c r="B54" s="30"/>
      <c r="C54" s="27"/>
      <c r="D54" s="28"/>
      <c r="E54" s="29"/>
      <c r="F54" s="29"/>
      <c r="G54" s="39"/>
      <c r="H54" s="38"/>
      <c r="I54" s="39"/>
      <c r="J54" s="44"/>
      <c r="K54" s="29"/>
      <c r="M54" s="31"/>
      <c r="N54" s="1"/>
      <c r="O54" s="1"/>
      <c r="P54" s="1"/>
      <c r="Q54" s="1"/>
      <c r="R54" s="31"/>
      <c r="S54" s="31"/>
    </row>
    <row r="55" spans="1:19" ht="60" x14ac:dyDescent="0.25">
      <c r="A55" s="64">
        <v>3</v>
      </c>
      <c r="B55" s="41" t="s">
        <v>86</v>
      </c>
      <c r="C55" s="27"/>
      <c r="D55" s="28"/>
      <c r="E55" s="29"/>
      <c r="F55" s="29"/>
      <c r="G55" s="39"/>
      <c r="H55" s="38"/>
      <c r="I55" s="39"/>
      <c r="J55" s="44"/>
      <c r="K55" s="29"/>
      <c r="M55" s="31"/>
      <c r="N55" s="1"/>
      <c r="O55" s="1"/>
      <c r="P55" s="1"/>
      <c r="Q55" s="1"/>
      <c r="R55" s="31"/>
      <c r="S55" s="31"/>
    </row>
    <row r="56" spans="1:19" ht="15" customHeight="1" x14ac:dyDescent="0.25">
      <c r="A56" s="43"/>
      <c r="B56" s="45" t="s">
        <v>79</v>
      </c>
      <c r="C56" s="46">
        <v>1</v>
      </c>
      <c r="D56" s="14">
        <f>(2.7+0.1+0.1)*4</f>
        <v>11.600000000000001</v>
      </c>
      <c r="E56" s="14"/>
      <c r="F56" s="14"/>
      <c r="G56" s="14">
        <f>PRODUCT(C56:F56)</f>
        <v>11.600000000000001</v>
      </c>
      <c r="H56" s="47"/>
      <c r="I56" s="44"/>
      <c r="J56" s="44"/>
      <c r="K56" s="16"/>
    </row>
    <row r="57" spans="1:19" ht="15" customHeight="1" x14ac:dyDescent="0.25">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25">
      <c r="A58" s="43"/>
      <c r="B58" s="45" t="s">
        <v>52</v>
      </c>
      <c r="C58" s="46"/>
      <c r="D58" s="14"/>
      <c r="E58" s="14"/>
      <c r="F58" s="14"/>
      <c r="G58" s="44"/>
      <c r="H58" s="44"/>
      <c r="I58" s="44"/>
      <c r="J58" s="44">
        <f>0.13*G57*(3895.61/10)</f>
        <v>587.45798800000011</v>
      </c>
      <c r="K58" s="16"/>
    </row>
    <row r="59" spans="1:19" ht="15" customHeight="1" x14ac:dyDescent="0.25">
      <c r="A59" s="26"/>
      <c r="B59" s="30"/>
      <c r="C59" s="27"/>
      <c r="D59" s="28"/>
      <c r="E59" s="29"/>
      <c r="F59" s="29"/>
      <c r="G59" s="39"/>
      <c r="H59" s="38"/>
      <c r="I59" s="39"/>
      <c r="J59" s="44"/>
      <c r="K59" s="29"/>
      <c r="M59" s="31"/>
      <c r="N59" s="1"/>
      <c r="O59" s="1"/>
      <c r="P59" s="1"/>
      <c r="Q59" s="1"/>
      <c r="R59" s="31"/>
      <c r="S59" s="31"/>
    </row>
    <row r="60" spans="1:19" ht="30" x14ac:dyDescent="0.25">
      <c r="A60" s="64">
        <v>3</v>
      </c>
      <c r="B60" s="41" t="s">
        <v>87</v>
      </c>
      <c r="C60" s="27"/>
      <c r="D60" s="28"/>
      <c r="E60" s="29"/>
      <c r="F60" s="29"/>
      <c r="G60" s="39"/>
      <c r="H60" s="38"/>
      <c r="I60" s="39"/>
      <c r="J60" s="44"/>
      <c r="K60" s="29"/>
      <c r="M60" s="31"/>
      <c r="N60" s="1"/>
      <c r="O60" s="1"/>
      <c r="P60" s="1"/>
      <c r="Q60" s="1"/>
      <c r="R60" s="31"/>
      <c r="S60" s="31"/>
    </row>
    <row r="61" spans="1:19" ht="15" customHeight="1" x14ac:dyDescent="0.25">
      <c r="A61" s="43"/>
      <c r="B61" s="45" t="s">
        <v>79</v>
      </c>
      <c r="C61" s="46">
        <v>1</v>
      </c>
      <c r="D61" s="14">
        <f>(2.7+0.1+0.1)*4</f>
        <v>11.600000000000001</v>
      </c>
      <c r="E61" s="14"/>
      <c r="F61" s="14"/>
      <c r="G61" s="14">
        <f>PRODUCT(C61:F61)</f>
        <v>11.600000000000001</v>
      </c>
      <c r="H61" s="47"/>
      <c r="I61" s="44"/>
      <c r="J61" s="44"/>
      <c r="K61" s="16"/>
    </row>
    <row r="62" spans="1:19" ht="15" customHeight="1" x14ac:dyDescent="0.25">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25">
      <c r="A63" s="43"/>
      <c r="B63" s="45" t="s">
        <v>52</v>
      </c>
      <c r="C63" s="46"/>
      <c r="D63" s="14"/>
      <c r="E63" s="14"/>
      <c r="F63" s="14"/>
      <c r="G63" s="44"/>
      <c r="H63" s="44"/>
      <c r="I63" s="44"/>
      <c r="J63" s="44">
        <f>0.13*G62*(2972.61/10)</f>
        <v>448.26958800000011</v>
      </c>
      <c r="K63" s="16"/>
    </row>
    <row r="64" spans="1:19" ht="15" customHeight="1" x14ac:dyDescent="0.25">
      <c r="A64" s="26"/>
      <c r="B64" s="30"/>
      <c r="C64" s="27"/>
      <c r="D64" s="28"/>
      <c r="E64" s="29"/>
      <c r="F64" s="29"/>
      <c r="G64" s="39"/>
      <c r="H64" s="38"/>
      <c r="I64" s="39"/>
      <c r="J64" s="44"/>
      <c r="K64" s="29"/>
      <c r="M64" s="31"/>
      <c r="N64" s="1"/>
      <c r="O64" s="1"/>
      <c r="P64" s="1"/>
      <c r="Q64" s="1"/>
      <c r="R64" s="31"/>
      <c r="S64" s="31"/>
    </row>
    <row r="65" spans="1:19" ht="30" x14ac:dyDescent="0.25">
      <c r="A65" s="64">
        <v>3</v>
      </c>
      <c r="B65" s="41" t="s">
        <v>88</v>
      </c>
      <c r="C65" s="27"/>
      <c r="D65" s="28"/>
      <c r="E65" s="29"/>
      <c r="F65" s="29"/>
      <c r="G65" s="39"/>
      <c r="H65" s="38"/>
      <c r="I65" s="39"/>
      <c r="J65" s="44"/>
      <c r="K65" s="29"/>
      <c r="M65" s="31"/>
      <c r="N65" s="1"/>
      <c r="O65" s="1"/>
      <c r="P65" s="1"/>
      <c r="Q65" s="1"/>
      <c r="R65" s="31"/>
      <c r="S65" s="31"/>
    </row>
    <row r="66" spans="1:19" ht="15" customHeight="1" x14ac:dyDescent="0.25">
      <c r="A66" s="43"/>
      <c r="B66" s="45" t="s">
        <v>79</v>
      </c>
      <c r="C66" s="46">
        <v>1</v>
      </c>
      <c r="D66" s="14">
        <f>(2.7+0.1+0.1)*4</f>
        <v>11.600000000000001</v>
      </c>
      <c r="E66" s="14"/>
      <c r="F66" s="14"/>
      <c r="G66" s="14">
        <f>PRODUCT(C66:F66)</f>
        <v>11.600000000000001</v>
      </c>
      <c r="H66" s="47"/>
      <c r="I66" s="44"/>
      <c r="J66" s="44"/>
      <c r="K66" s="16"/>
    </row>
    <row r="67" spans="1:19" ht="15" customHeight="1" x14ac:dyDescent="0.25">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25">
      <c r="A68" s="43"/>
      <c r="B68" s="45" t="s">
        <v>52</v>
      </c>
      <c r="C68" s="46"/>
      <c r="D68" s="14"/>
      <c r="E68" s="14"/>
      <c r="F68" s="14"/>
      <c r="G68" s="44"/>
      <c r="H68" s="44"/>
      <c r="I68" s="44"/>
      <c r="J68" s="44">
        <f>0.13*G67*(5480.61/10)</f>
        <v>826.47598800000003</v>
      </c>
      <c r="K68" s="16"/>
    </row>
    <row r="69" spans="1:19" ht="15" customHeight="1" x14ac:dyDescent="0.25">
      <c r="A69" s="26"/>
      <c r="B69" s="30"/>
      <c r="C69" s="27"/>
      <c r="D69" s="28"/>
      <c r="E69" s="29"/>
      <c r="F69" s="29"/>
      <c r="G69" s="39"/>
      <c r="H69" s="38"/>
      <c r="I69" s="39"/>
      <c r="J69" s="44"/>
      <c r="K69" s="29"/>
      <c r="M69" s="31"/>
      <c r="N69" s="1"/>
      <c r="O69" s="1"/>
      <c r="P69" s="1"/>
      <c r="Q69" s="1"/>
      <c r="R69" s="31"/>
      <c r="S69" s="31"/>
    </row>
    <row r="70" spans="1:19" ht="30" x14ac:dyDescent="0.25">
      <c r="A70" s="64">
        <v>3</v>
      </c>
      <c r="B70" s="41" t="s">
        <v>89</v>
      </c>
      <c r="C70" s="27"/>
      <c r="D70" s="28"/>
      <c r="E70" s="29"/>
      <c r="F70" s="29"/>
      <c r="G70" s="39"/>
      <c r="H70" s="38"/>
      <c r="I70" s="39"/>
      <c r="J70" s="44"/>
      <c r="K70" s="29"/>
      <c r="M70" s="31"/>
      <c r="N70" s="1"/>
      <c r="O70" s="1"/>
      <c r="P70" s="1"/>
      <c r="Q70" s="1"/>
      <c r="R70" s="31"/>
      <c r="S70" s="31"/>
    </row>
    <row r="71" spans="1:19" ht="15" customHeight="1" x14ac:dyDescent="0.25">
      <c r="A71" s="43"/>
      <c r="B71" s="45" t="s">
        <v>79</v>
      </c>
      <c r="C71" s="46">
        <v>1</v>
      </c>
      <c r="D71" s="14">
        <f>(2.7+0.1+0.1)*4</f>
        <v>11.600000000000001</v>
      </c>
      <c r="E71" s="14"/>
      <c r="F71" s="14"/>
      <c r="G71" s="14">
        <f>PRODUCT(C71:F71)</f>
        <v>11.600000000000001</v>
      </c>
      <c r="H71" s="47"/>
      <c r="I71" s="44"/>
      <c r="J71" s="44"/>
      <c r="K71" s="16"/>
    </row>
    <row r="72" spans="1:19" ht="15" customHeight="1" x14ac:dyDescent="0.25">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25">
      <c r="A73" s="43"/>
      <c r="B73" s="45" t="s">
        <v>52</v>
      </c>
      <c r="C73" s="46"/>
      <c r="D73" s="14"/>
      <c r="E73" s="14"/>
      <c r="F73" s="14"/>
      <c r="G73" s="44"/>
      <c r="H73" s="44"/>
      <c r="I73" s="44"/>
      <c r="J73" s="44">
        <f>0.13*G72*(2780.61/10)</f>
        <v>419.31598800000012</v>
      </c>
      <c r="K73" s="16"/>
    </row>
    <row r="74" spans="1:19" ht="15" customHeight="1" x14ac:dyDescent="0.25">
      <c r="A74" s="26"/>
      <c r="B74" s="30"/>
      <c r="C74" s="27"/>
      <c r="D74" s="28"/>
      <c r="E74" s="29"/>
      <c r="F74" s="29"/>
      <c r="G74" s="39"/>
      <c r="H74" s="38"/>
      <c r="I74" s="39"/>
      <c r="J74" s="44"/>
      <c r="K74" s="29"/>
      <c r="M74" s="31"/>
      <c r="N74" s="1"/>
      <c r="O74" s="1"/>
      <c r="P74" s="1"/>
      <c r="Q74" s="1"/>
      <c r="R74" s="31"/>
      <c r="S74" s="31"/>
    </row>
    <row r="75" spans="1:19" ht="30" x14ac:dyDescent="0.25">
      <c r="A75" s="26">
        <v>3</v>
      </c>
      <c r="B75" s="48" t="s">
        <v>57</v>
      </c>
      <c r="C75" s="27"/>
      <c r="D75" s="28"/>
      <c r="E75" s="29"/>
      <c r="F75" s="29"/>
      <c r="G75" s="39"/>
      <c r="H75" s="38"/>
      <c r="I75" s="39"/>
      <c r="J75" s="44"/>
      <c r="K75" s="29"/>
      <c r="M75" s="31"/>
      <c r="N75" s="1"/>
      <c r="O75" s="1"/>
      <c r="P75" s="1"/>
      <c r="Q75" s="1"/>
      <c r="R75" s="31"/>
      <c r="S75" s="31"/>
    </row>
    <row r="76" spans="1:19" ht="15" customHeight="1" x14ac:dyDescent="0.25">
      <c r="A76" s="43"/>
      <c r="B76" s="45" t="s">
        <v>54</v>
      </c>
      <c r="C76" s="46">
        <v>1</v>
      </c>
      <c r="D76" s="14">
        <v>2.71</v>
      </c>
      <c r="E76" s="14"/>
      <c r="F76" s="14">
        <v>2.72</v>
      </c>
      <c r="G76" s="14">
        <f t="shared" ref="G76" si="3">PRODUCT(C76:F76)</f>
        <v>7.3712000000000009</v>
      </c>
      <c r="H76" s="47"/>
      <c r="I76" s="44"/>
      <c r="J76" s="44"/>
      <c r="K76" s="16"/>
    </row>
    <row r="77" spans="1:19" ht="15" customHeight="1" x14ac:dyDescent="0.25">
      <c r="A77" s="43"/>
      <c r="B77" s="45" t="s">
        <v>38</v>
      </c>
      <c r="C77" s="46"/>
      <c r="D77" s="14"/>
      <c r="E77" s="14"/>
      <c r="F77" s="14"/>
      <c r="G77" s="44">
        <f>SUM(G76:G76)</f>
        <v>7.3712000000000009</v>
      </c>
      <c r="H77" s="44" t="s">
        <v>41</v>
      </c>
      <c r="I77" s="44">
        <v>438.01</v>
      </c>
      <c r="J77" s="44">
        <f>G76*I77</f>
        <v>3228.6593120000002</v>
      </c>
      <c r="K77" s="16"/>
    </row>
    <row r="78" spans="1:19" ht="15" customHeight="1" x14ac:dyDescent="0.25">
      <c r="A78" s="43"/>
      <c r="B78" s="45" t="s">
        <v>52</v>
      </c>
      <c r="C78" s="46"/>
      <c r="D78" s="14"/>
      <c r="E78" s="14"/>
      <c r="F78" s="14"/>
      <c r="G78" s="44"/>
      <c r="H78" s="44"/>
      <c r="I78" s="44"/>
      <c r="J78" s="44">
        <f>0.13*G77*(2725.4/10)</f>
        <v>261.16309024000003</v>
      </c>
      <c r="K78" s="16"/>
    </row>
    <row r="79" spans="1:19" ht="15" customHeight="1" x14ac:dyDescent="0.25">
      <c r="A79" s="43"/>
      <c r="B79" s="45"/>
      <c r="C79" s="46"/>
      <c r="D79" s="14"/>
      <c r="E79" s="14"/>
      <c r="F79" s="14"/>
      <c r="G79" s="47"/>
      <c r="H79" s="47"/>
      <c r="I79" s="47"/>
      <c r="J79" s="40"/>
      <c r="K79" s="16"/>
    </row>
    <row r="80" spans="1:19" ht="30" x14ac:dyDescent="0.25">
      <c r="A80" s="43">
        <v>4</v>
      </c>
      <c r="B80" s="48" t="s">
        <v>40</v>
      </c>
      <c r="C80" s="46"/>
      <c r="D80" s="14"/>
      <c r="E80" s="14"/>
      <c r="F80" s="14"/>
      <c r="G80" s="47"/>
      <c r="H80" s="47"/>
      <c r="I80" s="47"/>
      <c r="J80" s="40"/>
      <c r="K80" s="16"/>
    </row>
    <row r="81" spans="1:11" ht="15" customHeight="1" x14ac:dyDescent="0.25">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25">
      <c r="A82" s="43"/>
      <c r="B82" s="45" t="s">
        <v>55</v>
      </c>
      <c r="C82" s="46">
        <v>1</v>
      </c>
      <c r="D82" s="14">
        <f>0.32+0.15+2.06+0.12+0.13+2.1+0.12+0.1+2.06+0.14+0.3</f>
        <v>7.6</v>
      </c>
      <c r="E82" s="14"/>
      <c r="F82" s="14">
        <v>2.72</v>
      </c>
      <c r="G82" s="14">
        <f t="shared" si="4"/>
        <v>20.672000000000001</v>
      </c>
      <c r="H82" s="47"/>
      <c r="I82" s="44"/>
      <c r="J82" s="44"/>
      <c r="K82" s="16"/>
    </row>
    <row r="83" spans="1:11" ht="15" customHeight="1" x14ac:dyDescent="0.25">
      <c r="A83" s="43"/>
      <c r="B83" s="45" t="s">
        <v>38</v>
      </c>
      <c r="C83" s="46"/>
      <c r="D83" s="14"/>
      <c r="E83" s="14"/>
      <c r="F83" s="14"/>
      <c r="G83" s="44">
        <f>SUM(G81:G82)</f>
        <v>44.254400000000004</v>
      </c>
      <c r="H83" s="44" t="s">
        <v>41</v>
      </c>
      <c r="I83" s="44">
        <v>405.86</v>
      </c>
      <c r="J83" s="44">
        <f>G81*I83</f>
        <v>9571.1528640000033</v>
      </c>
      <c r="K83" s="16"/>
    </row>
    <row r="84" spans="1:11" ht="15" customHeight="1" x14ac:dyDescent="0.25">
      <c r="A84" s="43"/>
      <c r="B84" s="45" t="s">
        <v>52</v>
      </c>
      <c r="C84" s="46"/>
      <c r="D84" s="14"/>
      <c r="E84" s="14"/>
      <c r="F84" s="14"/>
      <c r="G84" s="44"/>
      <c r="H84" s="44"/>
      <c r="I84" s="44"/>
      <c r="J84" s="44">
        <f>0.13*G83*(11166.2/100)</f>
        <v>642.39952566400007</v>
      </c>
      <c r="K84" s="16"/>
    </row>
    <row r="85" spans="1:11" ht="15" customHeight="1" x14ac:dyDescent="0.25">
      <c r="A85" s="43"/>
      <c r="B85" s="45"/>
      <c r="C85" s="46"/>
      <c r="D85" s="14"/>
      <c r="E85" s="14"/>
      <c r="F85" s="14"/>
      <c r="G85" s="47"/>
      <c r="H85" s="47"/>
      <c r="I85" s="47"/>
      <c r="J85" s="40"/>
      <c r="K85" s="16"/>
    </row>
    <row r="86" spans="1:11" ht="30" x14ac:dyDescent="0.25">
      <c r="A86" s="43">
        <v>5</v>
      </c>
      <c r="B86" s="48" t="s">
        <v>58</v>
      </c>
      <c r="C86" s="46"/>
      <c r="D86" s="14"/>
      <c r="E86" s="14"/>
      <c r="F86" s="14"/>
      <c r="G86" s="47"/>
      <c r="H86" s="47"/>
      <c r="I86" s="47"/>
      <c r="J86" s="40"/>
      <c r="K86" s="16"/>
    </row>
    <row r="87" spans="1:11" ht="15" customHeight="1" x14ac:dyDescent="0.25">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25">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25">
      <c r="A89" s="43"/>
      <c r="B89" s="45" t="s">
        <v>52</v>
      </c>
      <c r="C89" s="46"/>
      <c r="D89" s="14"/>
      <c r="E89" s="14"/>
      <c r="F89" s="14"/>
      <c r="G89" s="44"/>
      <c r="H89" s="44"/>
      <c r="I89" s="44"/>
      <c r="J89" s="44">
        <f>0.13*G88*(345.36/10)</f>
        <v>105.87742963200003</v>
      </c>
      <c r="K89" s="16"/>
    </row>
    <row r="90" spans="1:11" ht="15" customHeight="1" x14ac:dyDescent="0.25">
      <c r="A90" s="43"/>
      <c r="B90" s="45"/>
      <c r="C90" s="46"/>
      <c r="D90" s="14"/>
      <c r="E90" s="14"/>
      <c r="F90" s="14"/>
      <c r="G90" s="47"/>
      <c r="H90" s="47"/>
      <c r="I90" s="47"/>
      <c r="J90" s="40"/>
      <c r="K90" s="16"/>
    </row>
    <row r="91" spans="1:11" ht="45" x14ac:dyDescent="0.25">
      <c r="A91" s="58">
        <v>6</v>
      </c>
      <c r="B91" s="48" t="s">
        <v>45</v>
      </c>
      <c r="C91" s="46"/>
      <c r="D91" s="14"/>
      <c r="E91" s="14"/>
      <c r="F91" s="14"/>
      <c r="G91" s="47"/>
      <c r="H91" s="47"/>
      <c r="I91" s="47"/>
      <c r="J91" s="40"/>
      <c r="K91" s="16"/>
    </row>
    <row r="92" spans="1:11" x14ac:dyDescent="0.25">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25">
      <c r="A93" s="43"/>
      <c r="B93" s="45" t="s">
        <v>38</v>
      </c>
      <c r="C93" s="46"/>
      <c r="D93" s="14"/>
      <c r="E93" s="14"/>
      <c r="F93" s="14"/>
      <c r="G93" s="44">
        <f>SUM(G92)</f>
        <v>20.672000000000001</v>
      </c>
      <c r="H93" s="44" t="s">
        <v>41</v>
      </c>
      <c r="I93" s="44">
        <f>184.41</f>
        <v>184.41</v>
      </c>
      <c r="J93" s="44">
        <f>G93*I93</f>
        <v>3812.1235200000001</v>
      </c>
      <c r="K93" s="16"/>
    </row>
    <row r="94" spans="1:11" ht="15" customHeight="1" x14ac:dyDescent="0.25">
      <c r="A94" s="43"/>
      <c r="B94" s="45" t="s">
        <v>52</v>
      </c>
      <c r="C94" s="46"/>
      <c r="D94" s="14"/>
      <c r="E94" s="14"/>
      <c r="F94" s="14"/>
      <c r="G94" s="44"/>
      <c r="H94" s="44"/>
      <c r="I94" s="44"/>
      <c r="J94" s="44">
        <f>0.13*G93*(6000/100)</f>
        <v>161.24160000000001</v>
      </c>
      <c r="K94" s="16"/>
    </row>
    <row r="95" spans="1:11" x14ac:dyDescent="0.25">
      <c r="A95" s="43"/>
      <c r="B95" s="45"/>
      <c r="C95" s="46"/>
      <c r="D95" s="14"/>
      <c r="E95" s="14"/>
      <c r="F95" s="14"/>
      <c r="G95" s="47"/>
      <c r="H95" s="47"/>
      <c r="I95" s="47"/>
      <c r="J95" s="40"/>
      <c r="K95" s="16"/>
    </row>
    <row r="96" spans="1:11" ht="30" x14ac:dyDescent="0.25">
      <c r="A96" s="58">
        <v>7</v>
      </c>
      <c r="B96" s="48" t="s">
        <v>59</v>
      </c>
      <c r="C96" s="46"/>
      <c r="D96" s="14"/>
      <c r="E96" s="14"/>
      <c r="F96" s="14"/>
      <c r="G96" s="47"/>
      <c r="H96" s="47"/>
      <c r="I96" s="47"/>
      <c r="J96" s="40"/>
      <c r="K96" s="16"/>
    </row>
    <row r="97" spans="1:11" x14ac:dyDescent="0.25">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25">
      <c r="A98" s="43"/>
      <c r="B98" s="45" t="s">
        <v>61</v>
      </c>
      <c r="C98" s="46">
        <v>-1</v>
      </c>
      <c r="D98" s="14">
        <v>0.12</v>
      </c>
      <c r="E98" s="14">
        <v>0.13</v>
      </c>
      <c r="F98" s="14"/>
      <c r="G98" s="14">
        <f t="shared" si="7"/>
        <v>-1.5599999999999999E-2</v>
      </c>
      <c r="H98" s="44"/>
      <c r="I98" s="9"/>
      <c r="J98" s="9"/>
      <c r="K98" s="16"/>
    </row>
    <row r="99" spans="1:11" x14ac:dyDescent="0.25">
      <c r="A99" s="43"/>
      <c r="B99" s="45"/>
      <c r="C99" s="46">
        <v>-1</v>
      </c>
      <c r="D99" s="14">
        <v>0.12</v>
      </c>
      <c r="E99" s="14">
        <v>0.1</v>
      </c>
      <c r="F99" s="14"/>
      <c r="G99" s="14">
        <f t="shared" si="7"/>
        <v>-1.2E-2</v>
      </c>
      <c r="H99" s="44"/>
      <c r="I99" s="9"/>
      <c r="J99" s="9"/>
      <c r="K99" s="16"/>
    </row>
    <row r="100" spans="1:11" x14ac:dyDescent="0.25">
      <c r="A100" s="43"/>
      <c r="B100" s="45"/>
      <c r="C100" s="46">
        <v>-1</v>
      </c>
      <c r="D100" s="14">
        <f>0.15</f>
        <v>0.15</v>
      </c>
      <c r="E100" s="14">
        <v>0.32</v>
      </c>
      <c r="F100" s="14"/>
      <c r="G100" s="14">
        <f t="shared" si="7"/>
        <v>-4.8000000000000001E-2</v>
      </c>
      <c r="H100" s="44"/>
      <c r="I100" s="9"/>
      <c r="J100" s="9"/>
      <c r="K100" s="16"/>
    </row>
    <row r="101" spans="1:11" x14ac:dyDescent="0.25">
      <c r="A101" s="43"/>
      <c r="B101" s="45"/>
      <c r="C101" s="46">
        <v>-1</v>
      </c>
      <c r="D101" s="14">
        <v>0.14000000000000001</v>
      </c>
      <c r="E101" s="14">
        <v>0.3</v>
      </c>
      <c r="F101" s="14"/>
      <c r="G101" s="14">
        <f t="shared" si="7"/>
        <v>-4.2000000000000003E-2</v>
      </c>
      <c r="H101" s="44"/>
      <c r="I101" s="9"/>
      <c r="J101" s="9"/>
      <c r="K101" s="16"/>
    </row>
    <row r="102" spans="1:11" x14ac:dyDescent="0.25">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25">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25">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25">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25">
      <c r="A106" s="43"/>
      <c r="B106" s="45" t="s">
        <v>52</v>
      </c>
      <c r="C106" s="46"/>
      <c r="D106" s="14"/>
      <c r="E106" s="14"/>
      <c r="F106" s="14"/>
      <c r="G106" s="44"/>
      <c r="H106" s="44"/>
      <c r="I106" s="44"/>
      <c r="J106" s="44">
        <f>0.13*G105*(45806.78/10)</f>
        <v>12415.300495735508</v>
      </c>
      <c r="K106" s="16"/>
    </row>
    <row r="107" spans="1:11" x14ac:dyDescent="0.25">
      <c r="A107" s="43"/>
      <c r="B107" s="45"/>
      <c r="C107" s="46"/>
      <c r="D107" s="14"/>
      <c r="E107" s="14"/>
      <c r="F107" s="14"/>
      <c r="G107" s="47"/>
      <c r="H107" s="47"/>
      <c r="I107" s="47"/>
      <c r="J107" s="40"/>
      <c r="K107" s="16"/>
    </row>
    <row r="108" spans="1:11" ht="30" x14ac:dyDescent="0.25">
      <c r="A108" s="43">
        <v>8</v>
      </c>
      <c r="B108" s="48" t="s">
        <v>62</v>
      </c>
      <c r="C108" s="46"/>
      <c r="D108" s="14"/>
      <c r="E108" s="14"/>
      <c r="F108" s="14"/>
      <c r="G108" s="47"/>
      <c r="H108" s="47"/>
      <c r="I108" s="47"/>
      <c r="J108" s="40"/>
      <c r="K108" s="16"/>
    </row>
    <row r="109" spans="1:11" x14ac:dyDescent="0.25">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25">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25">
      <c r="A111" s="43"/>
      <c r="B111" s="45" t="s">
        <v>52</v>
      </c>
      <c r="C111" s="46"/>
      <c r="D111" s="14"/>
      <c r="E111" s="14"/>
      <c r="F111" s="14"/>
      <c r="G111" s="44"/>
      <c r="H111" s="44"/>
      <c r="I111" s="44"/>
      <c r="J111" s="44">
        <f>0.13*J110</f>
        <v>9197.9596800000036</v>
      </c>
      <c r="K111" s="16"/>
    </row>
    <row r="112" spans="1:11" x14ac:dyDescent="0.25">
      <c r="A112" s="43"/>
      <c r="B112" s="45"/>
      <c r="C112" s="46"/>
      <c r="D112" s="14"/>
      <c r="E112" s="14"/>
      <c r="F112" s="14"/>
      <c r="G112" s="47"/>
      <c r="H112" s="47"/>
      <c r="I112" s="47"/>
      <c r="J112" s="40"/>
      <c r="K112" s="16"/>
    </row>
    <row r="113" spans="1:13" ht="30" x14ac:dyDescent="0.25">
      <c r="A113" s="43">
        <v>9</v>
      </c>
      <c r="B113" s="48" t="s">
        <v>64</v>
      </c>
      <c r="C113" s="46"/>
      <c r="D113" s="14"/>
      <c r="E113" s="14"/>
      <c r="F113" s="14"/>
      <c r="G113" s="47"/>
      <c r="H113" s="47"/>
      <c r="I113" s="47"/>
      <c r="J113" s="40"/>
      <c r="K113" s="16"/>
    </row>
    <row r="114" spans="1:13" x14ac:dyDescent="0.25">
      <c r="A114" s="43"/>
      <c r="B114" s="45" t="s">
        <v>63</v>
      </c>
      <c r="C114" s="46">
        <v>2</v>
      </c>
      <c r="D114" s="14">
        <f>4.46+4.5+4.5+4.5</f>
        <v>17.96</v>
      </c>
      <c r="E114" s="14"/>
      <c r="F114" s="14"/>
      <c r="G114" s="14">
        <f t="shared" ref="G114" si="10">PRODUCT(C114:F114)</f>
        <v>35.92</v>
      </c>
      <c r="H114" s="44"/>
      <c r="I114" s="9"/>
      <c r="J114" s="9"/>
      <c r="K114" s="16"/>
    </row>
    <row r="115" spans="1:13" ht="15" customHeight="1" x14ac:dyDescent="0.25">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25">
      <c r="A116" s="43"/>
      <c r="B116" s="45" t="s">
        <v>52</v>
      </c>
      <c r="C116" s="46"/>
      <c r="D116" s="14"/>
      <c r="E116" s="14"/>
      <c r="F116" s="14"/>
      <c r="G116" s="44"/>
      <c r="H116" s="44"/>
      <c r="I116" s="44"/>
      <c r="J116" s="44">
        <f>0.13*G115*97.64</f>
        <v>455.93974400000002</v>
      </c>
      <c r="K116" s="16"/>
    </row>
    <row r="117" spans="1:13" x14ac:dyDescent="0.25">
      <c r="A117" s="43"/>
      <c r="B117" s="45"/>
      <c r="C117" s="46"/>
      <c r="D117" s="14"/>
      <c r="E117" s="14"/>
      <c r="F117" s="14"/>
      <c r="G117" s="47"/>
      <c r="H117" s="47"/>
      <c r="I117" s="47"/>
      <c r="J117" s="40"/>
      <c r="K117" s="16"/>
    </row>
    <row r="118" spans="1:13" ht="30" x14ac:dyDescent="0.25">
      <c r="A118" s="43">
        <v>10</v>
      </c>
      <c r="B118" s="59" t="s">
        <v>66</v>
      </c>
      <c r="C118" s="53"/>
      <c r="D118" s="54"/>
      <c r="E118" s="54"/>
      <c r="F118" s="54"/>
      <c r="G118" s="57"/>
      <c r="H118" s="57"/>
      <c r="I118" s="57"/>
      <c r="J118" s="40"/>
      <c r="K118" s="5"/>
    </row>
    <row r="119" spans="1:13" x14ac:dyDescent="0.25">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25">
      <c r="A120" s="43"/>
      <c r="B120" s="56"/>
      <c r="C120" s="53">
        <v>2</v>
      </c>
      <c r="D120" s="54">
        <f>6.5/3.281</f>
        <v>1.9811033221578787</v>
      </c>
      <c r="E120" s="54">
        <v>0.1</v>
      </c>
      <c r="F120" s="54">
        <v>0.125</v>
      </c>
      <c r="G120" s="54">
        <f t="shared" si="11"/>
        <v>4.9527583053946972E-2</v>
      </c>
      <c r="H120" s="57"/>
      <c r="I120" s="57"/>
      <c r="J120" s="40"/>
      <c r="K120" s="5"/>
    </row>
    <row r="121" spans="1:13" x14ac:dyDescent="0.25">
      <c r="A121" s="43"/>
      <c r="B121" s="56" t="s">
        <v>68</v>
      </c>
      <c r="C121" s="53">
        <f>3*2</f>
        <v>6</v>
      </c>
      <c r="D121" s="54">
        <v>0.9</v>
      </c>
      <c r="E121" s="54">
        <v>7.4999999999999997E-2</v>
      </c>
      <c r="F121" s="54">
        <v>0.125</v>
      </c>
      <c r="G121" s="54">
        <f t="shared" si="11"/>
        <v>5.0625000000000003E-2</v>
      </c>
      <c r="H121" s="57"/>
      <c r="I121" s="57"/>
      <c r="J121" s="40"/>
      <c r="K121" s="5"/>
    </row>
    <row r="122" spans="1:13" x14ac:dyDescent="0.25">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25">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25">
      <c r="A124" s="43"/>
      <c r="B124" s="56" t="s">
        <v>52</v>
      </c>
      <c r="C124" s="53"/>
      <c r="D124" s="54"/>
      <c r="E124" s="54"/>
      <c r="F124" s="54"/>
      <c r="G124" s="55"/>
      <c r="H124" s="55"/>
      <c r="I124" s="60"/>
      <c r="J124" s="61">
        <f>0.13*G123*262808.07</f>
        <v>6425.0057481368767</v>
      </c>
      <c r="K124" s="5"/>
    </row>
    <row r="125" spans="1:13" ht="15" customHeight="1" x14ac:dyDescent="0.25">
      <c r="A125" s="43"/>
      <c r="B125" s="56"/>
      <c r="C125" s="53"/>
      <c r="D125" s="54"/>
      <c r="E125" s="54"/>
      <c r="F125" s="54"/>
      <c r="G125" s="55"/>
      <c r="H125" s="55"/>
      <c r="I125" s="60"/>
      <c r="J125" s="61"/>
      <c r="K125" s="5"/>
    </row>
    <row r="126" spans="1:13" ht="30.75" x14ac:dyDescent="0.25">
      <c r="A126" s="43">
        <v>11</v>
      </c>
      <c r="B126" s="52" t="s">
        <v>75</v>
      </c>
      <c r="C126" s="53"/>
      <c r="D126" s="54"/>
      <c r="E126" s="54"/>
      <c r="F126" s="54"/>
      <c r="G126" s="57"/>
      <c r="H126" s="57"/>
      <c r="I126" s="57"/>
      <c r="J126" s="40"/>
      <c r="K126" s="5"/>
      <c r="M126" s="63"/>
    </row>
    <row r="127" spans="1:13" ht="15" customHeight="1" x14ac:dyDescent="0.25">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25">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25">
      <c r="A129" s="43"/>
      <c r="B129" s="56" t="s">
        <v>52</v>
      </c>
      <c r="C129" s="53"/>
      <c r="D129" s="54"/>
      <c r="E129" s="54"/>
      <c r="F129" s="54"/>
      <c r="G129" s="55"/>
      <c r="H129" s="55"/>
      <c r="I129" s="60"/>
      <c r="J129" s="61">
        <f>0.13*G128*(20356.18/2.114)</f>
        <v>2306.4468335360807</v>
      </c>
      <c r="K129" s="5"/>
    </row>
    <row r="130" spans="1:13" ht="15.75" x14ac:dyDescent="0.25">
      <c r="A130" s="43"/>
      <c r="B130" s="52"/>
      <c r="C130" s="53"/>
      <c r="D130" s="54"/>
      <c r="E130" s="54"/>
      <c r="F130" s="54"/>
      <c r="G130" s="57"/>
      <c r="H130" s="57"/>
      <c r="I130" s="57"/>
      <c r="J130" s="40"/>
      <c r="K130" s="5"/>
      <c r="M130" s="63"/>
    </row>
    <row r="131" spans="1:13" ht="30" x14ac:dyDescent="0.25">
      <c r="A131" s="43">
        <v>12</v>
      </c>
      <c r="B131" s="62" t="s">
        <v>69</v>
      </c>
      <c r="C131" s="53"/>
      <c r="D131" s="54"/>
      <c r="E131" s="54"/>
      <c r="F131" s="54"/>
      <c r="G131" s="57"/>
      <c r="H131" s="57"/>
      <c r="I131" s="57"/>
      <c r="J131" s="40"/>
      <c r="K131" s="5"/>
    </row>
    <row r="132" spans="1:13" ht="15" customHeight="1" x14ac:dyDescent="0.25">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25">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25">
      <c r="A134" s="43"/>
      <c r="B134" s="62"/>
      <c r="C134" s="53"/>
      <c r="D134" s="54"/>
      <c r="E134" s="54"/>
      <c r="F134" s="54"/>
      <c r="G134" s="57"/>
      <c r="H134" s="57"/>
      <c r="I134" s="57"/>
      <c r="J134" s="40"/>
      <c r="K134" s="5"/>
    </row>
    <row r="135" spans="1:13" ht="30" x14ac:dyDescent="0.25">
      <c r="A135" s="43">
        <v>13</v>
      </c>
      <c r="B135" s="62" t="s">
        <v>71</v>
      </c>
      <c r="C135" s="53"/>
      <c r="D135" s="54"/>
      <c r="E135" s="54"/>
      <c r="F135" s="54"/>
      <c r="G135" s="57"/>
      <c r="H135" s="57"/>
      <c r="I135" s="57"/>
      <c r="J135" s="40"/>
      <c r="K135" s="5"/>
    </row>
    <row r="136" spans="1:13" ht="15" customHeight="1" x14ac:dyDescent="0.25">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25">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25">
      <c r="A138" s="43"/>
      <c r="B138" s="62"/>
      <c r="C138" s="53"/>
      <c r="D138" s="54"/>
      <c r="E138" s="54"/>
      <c r="F138" s="54"/>
      <c r="G138" s="57"/>
      <c r="H138" s="57"/>
      <c r="I138" s="57"/>
      <c r="J138" s="40"/>
      <c r="K138" s="5"/>
    </row>
    <row r="139" spans="1:13" ht="45" x14ac:dyDescent="0.25">
      <c r="A139" s="43">
        <v>14</v>
      </c>
      <c r="B139" s="62" t="s">
        <v>73</v>
      </c>
      <c r="C139" s="53"/>
      <c r="D139" s="54"/>
      <c r="E139" s="54"/>
      <c r="F139" s="54"/>
      <c r="G139" s="57"/>
      <c r="H139" s="57"/>
      <c r="I139" s="57"/>
      <c r="J139" s="40"/>
      <c r="K139" s="5"/>
    </row>
    <row r="140" spans="1:13" ht="15" customHeight="1" x14ac:dyDescent="0.25">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25">
      <c r="A141" s="43"/>
      <c r="B141" s="70" t="s">
        <v>96</v>
      </c>
      <c r="C141" s="67">
        <v>4</v>
      </c>
      <c r="D141" s="68">
        <f>0.6</f>
        <v>0.6</v>
      </c>
      <c r="E141" s="68"/>
      <c r="F141" s="68">
        <v>0.6</v>
      </c>
      <c r="G141" s="68">
        <f>0*PRODUCT(C141:F141)</f>
        <v>0</v>
      </c>
      <c r="H141" s="57"/>
      <c r="I141" s="57"/>
      <c r="J141" s="40"/>
      <c r="K141" s="5"/>
    </row>
    <row r="142" spans="1:13" ht="15" customHeight="1" x14ac:dyDescent="0.25">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25">
      <c r="A143" s="43"/>
      <c r="B143" s="56" t="s">
        <v>52</v>
      </c>
      <c r="C143" s="53"/>
      <c r="D143" s="54"/>
      <c r="E143" s="54"/>
      <c r="F143" s="54"/>
      <c r="G143" s="55"/>
      <c r="H143" s="55"/>
      <c r="I143" s="60"/>
      <c r="J143" s="61">
        <f>0.13*G142*(9888.94/0.92)</f>
        <v>706.51645903656697</v>
      </c>
      <c r="K143" s="5"/>
    </row>
    <row r="144" spans="1:13" ht="15" customHeight="1" x14ac:dyDescent="0.25">
      <c r="A144" s="43"/>
      <c r="B144" s="56"/>
      <c r="C144" s="53"/>
      <c r="D144" s="54"/>
      <c r="E144" s="54"/>
      <c r="F144" s="54"/>
      <c r="G144" s="57"/>
      <c r="H144" s="57"/>
      <c r="I144" s="57"/>
      <c r="J144" s="40"/>
      <c r="K144" s="5"/>
      <c r="M144" s="63"/>
    </row>
    <row r="145" spans="1:19" ht="30" x14ac:dyDescent="0.25">
      <c r="A145" s="65">
        <v>15</v>
      </c>
      <c r="B145" s="66" t="s">
        <v>93</v>
      </c>
      <c r="C145" s="67"/>
      <c r="D145" s="68"/>
      <c r="E145" s="68"/>
      <c r="F145" s="68"/>
      <c r="G145" s="68"/>
      <c r="H145" s="68"/>
      <c r="I145" s="68"/>
      <c r="J145" s="69"/>
      <c r="K145" s="5"/>
      <c r="M145" s="63"/>
    </row>
    <row r="146" spans="1:19" ht="15" customHeight="1" x14ac:dyDescent="0.25">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25">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25">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25">
      <c r="A149" s="65"/>
      <c r="B149" s="70" t="s">
        <v>52</v>
      </c>
      <c r="C149" s="67"/>
      <c r="D149" s="68"/>
      <c r="E149" s="68"/>
      <c r="F149" s="68"/>
      <c r="G149" s="71"/>
      <c r="H149" s="71"/>
      <c r="I149" s="72"/>
      <c r="J149" s="73">
        <f>0.13*G148*(2795.1/10)</f>
        <v>0</v>
      </c>
      <c r="K149" s="5"/>
    </row>
    <row r="150" spans="1:19" ht="15.75" x14ac:dyDescent="0.25">
      <c r="A150" s="65"/>
      <c r="B150" s="74"/>
      <c r="C150" s="67"/>
      <c r="D150" s="68"/>
      <c r="E150" s="68"/>
      <c r="F150" s="68"/>
      <c r="G150" s="68"/>
      <c r="H150" s="68"/>
      <c r="I150" s="68"/>
      <c r="J150" s="69"/>
      <c r="K150" s="5"/>
      <c r="M150" s="63"/>
    </row>
    <row r="151" spans="1:19" ht="30" x14ac:dyDescent="0.25">
      <c r="A151" s="65">
        <v>16</v>
      </c>
      <c r="B151" s="75" t="s">
        <v>97</v>
      </c>
      <c r="C151" s="67"/>
      <c r="D151" s="68"/>
      <c r="E151" s="68"/>
      <c r="F151" s="68"/>
      <c r="G151" s="68"/>
      <c r="H151" s="68"/>
      <c r="I151" s="68"/>
      <c r="J151" s="69"/>
      <c r="K151" s="5"/>
      <c r="M151" s="63"/>
    </row>
    <row r="152" spans="1:19" ht="15" customHeight="1" x14ac:dyDescent="0.25">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25">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25">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25">
      <c r="A155" s="65"/>
      <c r="B155" s="70" t="s">
        <v>52</v>
      </c>
      <c r="C155" s="67"/>
      <c r="D155" s="68"/>
      <c r="E155" s="68"/>
      <c r="F155" s="68"/>
      <c r="G155" s="71"/>
      <c r="H155" s="71"/>
      <c r="I155" s="72"/>
      <c r="J155" s="73">
        <f>0.13*G154*(315405.75/100)</f>
        <v>0</v>
      </c>
      <c r="K155" s="5"/>
    </row>
    <row r="156" spans="1:19" ht="15.75" x14ac:dyDescent="0.25">
      <c r="A156" s="43"/>
      <c r="B156" s="52"/>
      <c r="C156" s="53"/>
      <c r="D156" s="54"/>
      <c r="E156" s="54"/>
      <c r="F156" s="54"/>
      <c r="G156" s="57"/>
      <c r="H156" s="57"/>
      <c r="I156" s="57"/>
      <c r="J156" s="40"/>
      <c r="K156" s="5"/>
      <c r="M156" s="63"/>
    </row>
    <row r="157" spans="1:19" ht="15" customHeight="1" x14ac:dyDescent="0.25">
      <c r="A157" s="43"/>
      <c r="B157" s="56"/>
      <c r="C157" s="53"/>
      <c r="D157" s="54"/>
      <c r="E157" s="54"/>
      <c r="F157" s="54"/>
      <c r="G157" s="57"/>
      <c r="H157" s="57"/>
      <c r="I157" s="57"/>
      <c r="J157" s="40"/>
      <c r="K157" s="5"/>
      <c r="M157" s="63"/>
    </row>
    <row r="158" spans="1:19" ht="15" customHeight="1" x14ac:dyDescent="0.25">
      <c r="A158" s="43"/>
      <c r="B158" s="56"/>
      <c r="C158" s="53"/>
      <c r="D158" s="54"/>
      <c r="E158" s="54"/>
      <c r="F158" s="54"/>
      <c r="G158" s="57"/>
      <c r="H158" s="57"/>
      <c r="I158" s="57"/>
      <c r="J158" s="40"/>
      <c r="K158" s="5"/>
      <c r="M158" s="63"/>
    </row>
    <row r="159" spans="1:19" ht="15" customHeight="1" x14ac:dyDescent="0.25">
      <c r="A159" s="43"/>
      <c r="B159" s="56"/>
      <c r="C159" s="53"/>
      <c r="D159" s="54"/>
      <c r="E159" s="54"/>
      <c r="F159" s="54"/>
      <c r="G159" s="57"/>
      <c r="H159" s="57"/>
      <c r="I159" s="57"/>
      <c r="J159" s="40"/>
      <c r="K159" s="5"/>
      <c r="M159" s="63"/>
    </row>
    <row r="160" spans="1:19" ht="45" x14ac:dyDescent="0.25">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25">
      <c r="A161" s="43"/>
      <c r="B161" s="45"/>
      <c r="C161" s="46"/>
      <c r="D161" s="14"/>
      <c r="E161" s="14"/>
      <c r="F161" s="14"/>
      <c r="G161" s="44"/>
      <c r="H161" s="44"/>
      <c r="I161" s="44"/>
      <c r="J161" s="44"/>
      <c r="K161" s="16"/>
    </row>
    <row r="162" spans="1:20" ht="19.5" x14ac:dyDescent="0.25">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5" x14ac:dyDescent="0.25">
      <c r="A163" s="26"/>
      <c r="B163" s="30"/>
      <c r="C163" s="27"/>
      <c r="D163" s="28"/>
      <c r="E163" s="29"/>
      <c r="F163" s="29"/>
      <c r="G163" s="39"/>
      <c r="H163" s="38"/>
      <c r="I163" s="39"/>
      <c r="J163" s="44"/>
      <c r="K163" s="29"/>
      <c r="M163" s="31"/>
      <c r="N163" s="18"/>
      <c r="O163" s="18"/>
      <c r="P163" s="18"/>
      <c r="Q163" s="18"/>
      <c r="R163" s="18"/>
      <c r="S163" s="18"/>
      <c r="T163" s="18"/>
    </row>
    <row r="164" spans="1:20" x14ac:dyDescent="0.25">
      <c r="A164" s="43"/>
      <c r="B164" s="50" t="s">
        <v>15</v>
      </c>
      <c r="C164" s="46"/>
      <c r="D164" s="14"/>
      <c r="E164" s="14"/>
      <c r="F164" s="14"/>
      <c r="G164" s="44"/>
      <c r="H164" s="44"/>
      <c r="I164" s="44"/>
      <c r="J164" s="44">
        <f>SUM(J10:J162)</f>
        <v>637771.83239571028</v>
      </c>
      <c r="K164" s="16"/>
    </row>
    <row r="166" spans="1:20" s="1" customFormat="1" x14ac:dyDescent="0.25">
      <c r="B166" s="16" t="s">
        <v>25</v>
      </c>
      <c r="C166" s="90">
        <f>J164</f>
        <v>637771.83239571028</v>
      </c>
      <c r="D166" s="91"/>
      <c r="E166" s="14">
        <v>100</v>
      </c>
      <c r="F166" s="18"/>
      <c r="G166" s="19"/>
      <c r="H166" s="18"/>
      <c r="I166" s="20"/>
      <c r="J166" s="21"/>
      <c r="K166" s="22"/>
    </row>
    <row r="167" spans="1:20" x14ac:dyDescent="0.25">
      <c r="B167" s="16" t="s">
        <v>30</v>
      </c>
      <c r="C167" s="97">
        <v>1000000</v>
      </c>
      <c r="D167" s="98"/>
      <c r="E167" s="14"/>
    </row>
    <row r="168" spans="1:20" x14ac:dyDescent="0.25">
      <c r="B168" s="16" t="s">
        <v>31</v>
      </c>
      <c r="C168" s="97">
        <f>C167-C170-C171</f>
        <v>950000</v>
      </c>
      <c r="D168" s="98"/>
      <c r="E168" s="14">
        <f>C168/C166*100</f>
        <v>148.95609240556195</v>
      </c>
    </row>
    <row r="169" spans="1:20" x14ac:dyDescent="0.25">
      <c r="B169" s="16" t="s">
        <v>32</v>
      </c>
      <c r="C169" s="89">
        <f>C166-C168</f>
        <v>-312228.16760428972</v>
      </c>
      <c r="D169" s="89"/>
      <c r="E169" s="14">
        <f>100-E168</f>
        <v>-48.956092405561947</v>
      </c>
    </row>
    <row r="170" spans="1:20" x14ac:dyDescent="0.25">
      <c r="B170" s="16" t="s">
        <v>33</v>
      </c>
      <c r="C170" s="90">
        <f>C167*0.03</f>
        <v>30000</v>
      </c>
      <c r="D170" s="91"/>
      <c r="E170" s="14">
        <v>3</v>
      </c>
    </row>
    <row r="171" spans="1:20" x14ac:dyDescent="0.25">
      <c r="B171" s="16" t="s">
        <v>34</v>
      </c>
      <c r="C171" s="90">
        <f>C167*0.02</f>
        <v>20000</v>
      </c>
      <c r="D171" s="91"/>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2025-01-10T07:36:10Z</cp:lastPrinted>
  <dcterms:created xsi:type="dcterms:W3CDTF">2015-06-05T18:17:20Z</dcterms:created>
  <dcterms:modified xsi:type="dcterms:W3CDTF">2025-03-09T10:10:24Z</dcterms:modified>
</cp:coreProperties>
</file>