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ofc\estimates\estimate for iron window at police bit\"/>
    </mc:Choice>
  </mc:AlternateContent>
  <bookViews>
    <workbookView xWindow="-120" yWindow="-120" windowWidth="20730" windowHeight="11160"/>
  </bookViews>
  <sheets>
    <sheet name="new" sheetId="18" r:id="rId1"/>
    <sheet name="WCR" sheetId="6" state="hidden" r:id="rId2"/>
  </sheets>
  <externalReferences>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new!$A$1:$K$50</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 i="18" l="1"/>
  <c r="F36" i="18"/>
  <c r="D36" i="18"/>
  <c r="G36" i="18"/>
  <c r="G37" i="18" s="1"/>
  <c r="J37" i="18" s="1"/>
  <c r="J38" i="18" s="1"/>
  <c r="F31" i="18"/>
  <c r="D31" i="18"/>
  <c r="G31" i="18" s="1"/>
  <c r="G32" i="18" s="1"/>
  <c r="F26" i="18"/>
  <c r="D26" i="18"/>
  <c r="F25" i="18"/>
  <c r="D25" i="18"/>
  <c r="G25" i="18" s="1"/>
  <c r="J32" i="18" l="1"/>
  <c r="J33" i="18" s="1"/>
  <c r="G26" i="18"/>
  <c r="G27" i="18" s="1"/>
  <c r="J28" i="18" s="1"/>
  <c r="A9" i="6" l="1"/>
  <c r="A8" i="6"/>
  <c r="D10" i="18" l="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D15" i="18"/>
  <c r="D20" i="18" s="1"/>
  <c r="C50" i="18"/>
  <c r="C49" i="18"/>
  <c r="G41" i="18"/>
  <c r="E15" i="18"/>
  <c r="E20" i="18" s="1"/>
  <c r="B15" i="18"/>
  <c r="F10" i="18"/>
  <c r="G10" i="18" s="1"/>
  <c r="G11" i="18" s="1"/>
  <c r="J41" i="18" l="1"/>
  <c r="D28" i="6"/>
  <c r="G28" i="6"/>
  <c r="I20" i="6"/>
  <c r="J12" i="18"/>
  <c r="F14" i="6" s="1"/>
  <c r="D13" i="6"/>
  <c r="C47" i="18"/>
  <c r="J11" i="18"/>
  <c r="G20" i="18"/>
  <c r="G21" i="18" s="1"/>
  <c r="G15" i="18"/>
  <c r="G16" i="18" s="1"/>
  <c r="B20" i="18"/>
  <c r="G22" i="6" l="1"/>
  <c r="I22" i="6" s="1"/>
  <c r="D16" i="6"/>
  <c r="D19" i="6"/>
  <c r="F19" i="6" s="1"/>
  <c r="J19" i="6" s="1"/>
  <c r="G25" i="6"/>
  <c r="I25" i="6" s="1"/>
  <c r="J16" i="18"/>
  <c r="J17" i="18"/>
  <c r="F17" i="6" s="1"/>
  <c r="J21" i="18"/>
  <c r="J22" i="18"/>
  <c r="F20" i="6" s="1"/>
  <c r="J20" i="6" s="1"/>
  <c r="I26" i="6" l="1"/>
  <c r="I23" i="6"/>
  <c r="D22" i="6" l="1"/>
  <c r="F22" i="6" s="1"/>
  <c r="J22" i="6" s="1"/>
  <c r="F23" i="6"/>
  <c r="J23" i="6" s="1"/>
  <c r="J27" i="18"/>
  <c r="F26" i="6" l="1"/>
  <c r="J26" i="6" s="1"/>
  <c r="D25" i="6"/>
  <c r="F25" i="6" s="1"/>
  <c r="J25" i="6" s="1"/>
  <c r="C45" i="18" l="1"/>
  <c r="C48" i="18" l="1"/>
  <c r="E47" i="18"/>
  <c r="E48"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<sst xmlns="http://schemas.openxmlformats.org/spreadsheetml/2006/main" count="83" uniqueCount="56">
  <si>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</si>
  <si>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</si>
  <si>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</si>
  <si>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</si>
  <si>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</si>
  <si>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</si>
  <si>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</si>
  <si>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</si>
  <si>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</si>
  <si>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</si>
  <si>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</si>
  <si>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</si>
  <si>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</si>
  <si>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</si>
  <si>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</si>
  <si>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</si>
  <si>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</si>
  <si>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</si>
  <si>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</si>
  <si>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</si>
  <si>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</si>
  <si>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</si>
  <si>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</si>
  <si>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</si>
  <si>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</si>
  <si>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</si>
  <si>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</si>
  <si>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</si>
  <si>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</si>
  <si>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</si>
  <si>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</si>
  <si>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</si>
  <si>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</si>
  <si>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</si>
  <si>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</si>
  <si>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</si>
  <si>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</si>
  <si>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</si>
  <si>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</si>
  <si>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</si>
  <si>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</si>
  <si>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</si>
  <si>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</si>
  <si>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</si>
  <si>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Date:2081/03/16</t>
  </si>
  <si>
    <t xml:space="preserve">Work Started : </t>
  </si>
  <si>
    <t xml:space="preserve">Work Finished:       </t>
  </si>
  <si>
    <t xml:space="preserve">F.Y.: 2081/082     </t>
  </si>
  <si>
    <t xml:space="preserve">Date:                     </t>
  </si>
  <si>
    <t xml:space="preserve">Project:- </t>
  </si>
  <si>
    <r>
      <t xml:space="preserve">$=% </t>
    </r>
    <r>
      <rPr>
        <b/>
        <sz val="12"/>
        <rFont val="Arial"/>
        <family val="2"/>
      </rPr>
      <t>X</t>
    </r>
    <r>
      <rPr>
        <b/>
        <sz val="12"/>
        <rFont val="Preeti"/>
      </rPr>
      <t xml:space="preserve"> @) dL=dL= kmnfd] kftfsf] k|m]ddf !@ </t>
    </r>
    <r>
      <rPr>
        <b/>
        <sz val="12"/>
        <rFont val="Arial"/>
        <family val="2"/>
      </rPr>
      <t>x</t>
    </r>
    <r>
      <rPr>
        <b/>
        <sz val="12"/>
        <rFont val="Preeti"/>
      </rPr>
      <t xml:space="preserve"> !@ dL=dL=;f]ln8 sf]/ :Sjfo/ /8sf] lu|n agfO{ vfS;L nufO{ /]8cS;fO8 tyf cNd'lgod k]G6 ;d]t u/L hf]8\g]</t>
    </r>
  </si>
  <si>
    <t>-at window</t>
  </si>
  <si>
    <t>UPVC sliding window without net (frame 60 X 60mm sash 66 X 42mm white colour with 5mm Glass)</t>
  </si>
  <si>
    <t>-door</t>
  </si>
  <si>
    <r>
      <t>kmnfd] u]6 !^ u]h -%)</t>
    </r>
    <r>
      <rPr>
        <b/>
        <sz val="12"/>
        <rFont val="Arial"/>
        <family val="2"/>
      </rPr>
      <t>X</t>
    </r>
    <r>
      <rPr>
        <b/>
        <sz val="12"/>
        <rFont val="Preeti"/>
      </rPr>
      <t>%)</t>
    </r>
    <r>
      <rPr>
        <b/>
        <sz val="12"/>
        <rFont val="Arial"/>
        <family val="2"/>
      </rPr>
      <t>X</t>
    </r>
    <r>
      <rPr>
        <b/>
        <sz val="12"/>
        <rFont val="Preeti"/>
      </rPr>
      <t>% dL=dL=sf] k|m]d ;lxt_ agfO{ hf]8\g] /]8 cS;fO8 k]lG6Ë / Hofnf ;d]t .</t>
    </r>
  </si>
  <si>
    <t>-at door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</si>
</sst>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sz val="16"/>
      <name val="Preeti"/>
    </font>
    <font>
      <b/>
      <sz val="12"/>
      <name val="Preeti"/>
    </font>
    <font>
      <b/>
      <sz val="12"/>
      <name val="Arial"/>
      <family val="2"/>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8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6"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7" fillId="0" borderId="3" xfId="0" applyFont="1" applyBorder="1" applyAlignment="1">
      <alignment horizontal="center"/>
    </xf>
    <xf numFmtId="2" fontId="12" fillId="0" borderId="3" xfId="0" applyNumberFormat="1" applyFont="1" applyFill="1" applyBorder="1" applyAlignment="1">
      <alignment vertical="center"/>
    </xf>
    <xf numFmtId="0" fontId="18" fillId="0" borderId="1" xfId="0" applyFont="1" applyBorder="1" applyAlignment="1">
      <alignment vertical="center" wrapText="1"/>
    </xf>
    <xf numFmtId="0" fontId="17" fillId="0" borderId="1" xfId="0" applyFont="1" applyBorder="1" applyAlignment="1">
      <alignment vertical="center" wrapText="1"/>
    </xf>
    <xf numFmtId="0" fontId="17" fillId="0" borderId="0" xfId="0" applyFont="1" applyBorder="1" applyAlignment="1">
      <alignment vertical="center" wrapText="1"/>
    </xf>
    <xf numFmtId="0" fontId="0" fillId="0" borderId="1" xfId="0" applyFont="1" applyBorder="1" applyAlignment="1">
      <alignment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tabSelected="1" topLeftCell="A28" zoomScaleNormal="100" zoomScaleSheetLayoutView="80" workbookViewId="0">
      <selection activeCell="J44" sqref="J44"/>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61" t="s">
        <v>0</v>
      </c>
      <c r="B1" s="61"/>
      <c r="C1" s="61"/>
      <c r="D1" s="61"/>
      <c r="E1" s="61"/>
      <c r="F1" s="61"/>
      <c r="G1" s="61"/>
      <c r="H1" s="61"/>
      <c r="I1" s="61"/>
      <c r="J1" s="61"/>
      <c r="K1" s="61"/>
    </row>
    <row r="2" spans="1:11" s="1" customFormat="1" ht="22.5" x14ac:dyDescent="0.2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4</v>
      </c>
      <c r="B5" s="64"/>
      <c r="C5" s="64"/>
      <c r="D5" s="64"/>
      <c r="E5" s="64"/>
      <c r="F5" s="64"/>
      <c r="G5" s="64"/>
      <c r="H5" s="64"/>
      <c r="I5" s="64"/>
      <c r="J5" s="64"/>
      <c r="K5" s="64"/>
    </row>
    <row r="6" spans="1:11" ht="18.75" x14ac:dyDescent="0.3">
      <c r="A6" s="60" t="s">
        <v>49</v>
      </c>
      <c r="B6" s="60"/>
      <c r="C6" s="60"/>
      <c r="D6" s="60"/>
      <c r="E6" s="60"/>
      <c r="F6" s="60"/>
      <c r="G6" s="60"/>
      <c r="H6" s="56" t="s">
        <v>47</v>
      </c>
      <c r="I6" s="56"/>
      <c r="J6" s="56"/>
      <c r="K6" s="56"/>
    </row>
    <row r="7" spans="1:11" ht="15.75" x14ac:dyDescent="0.25">
      <c r="A7" s="55" t="s">
        <v>33</v>
      </c>
      <c r="B7" s="55"/>
      <c r="C7" s="55"/>
      <c r="D7" s="55"/>
      <c r="E7" s="55"/>
      <c r="F7" s="55"/>
      <c r="G7" s="2"/>
      <c r="H7" s="56" t="s">
        <v>48</v>
      </c>
      <c r="I7" s="56"/>
      <c r="J7" s="56"/>
      <c r="K7" s="56"/>
    </row>
    <row r="8" spans="1:11" ht="15" customHeight="1" x14ac:dyDescent="0.25">
      <c r="A8" s="3" t="s">
        <v>5</v>
      </c>
      <c r="B8" s="24" t="s">
        <v>6</v>
      </c>
      <c r="C8" s="3" t="s">
        <v>7</v>
      </c>
      <c r="D8" s="25" t="s">
        <v>8</v>
      </c>
      <c r="E8" s="25" t="s">
        <v>9</v>
      </c>
      <c r="F8" s="25" t="s">
        <v>10</v>
      </c>
      <c r="G8" s="25" t="s">
        <v>11</v>
      </c>
      <c r="H8" s="77" t="s">
        <v>12</v>
      </c>
      <c r="I8" s="25" t="s">
        <v>13</v>
      </c>
      <c r="J8" s="25" t="s">
        <v>14</v>
      </c>
      <c r="K8" s="26" t="s">
        <v>15</v>
      </c>
    </row>
    <row r="9" spans="1:11" ht="156" hidden="1" customHeight="1" x14ac:dyDescent="0.25">
      <c r="A9" s="28">
        <v>1</v>
      </c>
      <c r="B9" s="47" t="s">
        <v>42</v>
      </c>
      <c r="C9" s="17"/>
      <c r="D9" s="17"/>
      <c r="E9" s="17"/>
      <c r="F9" s="17"/>
      <c r="G9" s="43"/>
      <c r="H9" s="78"/>
      <c r="I9" s="33"/>
      <c r="J9" s="33"/>
      <c r="K9" s="31"/>
    </row>
    <row r="10" spans="1:11" hidden="1" x14ac:dyDescent="0.25">
      <c r="A10" s="43"/>
      <c r="B10" s="50" t="s">
        <v>43</v>
      </c>
      <c r="C10" s="45">
        <v>1</v>
      </c>
      <c r="D10" s="30">
        <f>121/3.281</f>
        <v>36.879000304785123</v>
      </c>
      <c r="E10" s="31">
        <v>0.6</v>
      </c>
      <c r="F10" s="31">
        <f>(1.5+0.333+0.5)/3.281</f>
        <v>0.7110637000914356</v>
      </c>
      <c r="G10" s="40">
        <f>PRODUCT(C10:F10)</f>
        <v>15.733991047436215</v>
      </c>
      <c r="H10" s="78"/>
      <c r="I10" s="33"/>
      <c r="J10" s="33"/>
      <c r="K10" s="31"/>
    </row>
    <row r="11" spans="1:11" hidden="1" x14ac:dyDescent="0.25">
      <c r="A11" s="28"/>
      <c r="B11" s="34" t="s">
        <v>40</v>
      </c>
      <c r="C11" s="31"/>
      <c r="D11" s="30"/>
      <c r="E11" s="31"/>
      <c r="F11" s="31"/>
      <c r="G11" s="33">
        <f>0*SUM(G10:G10)</f>
        <v>0</v>
      </c>
      <c r="H11" s="78" t="s">
        <v>34</v>
      </c>
      <c r="I11" s="33">
        <v>62.02</v>
      </c>
      <c r="J11" s="39">
        <f>G11*I11</f>
        <v>0</v>
      </c>
      <c r="K11" s="31"/>
    </row>
    <row r="12" spans="1:11" hidden="1" x14ac:dyDescent="0.25">
      <c r="A12" s="28"/>
      <c r="B12" s="34" t="s">
        <v>37</v>
      </c>
      <c r="C12" s="31"/>
      <c r="D12" s="30"/>
      <c r="E12" s="31"/>
      <c r="F12" s="31"/>
      <c r="G12" s="33"/>
      <c r="H12" s="78"/>
      <c r="I12" s="33"/>
      <c r="J12" s="39">
        <f>0.13*G11*18426/360</f>
        <v>0</v>
      </c>
      <c r="K12" s="31"/>
    </row>
    <row r="13" spans="1:11" hidden="1" x14ac:dyDescent="0.25">
      <c r="A13" s="28"/>
      <c r="B13" s="34"/>
      <c r="C13" s="31"/>
      <c r="D13" s="30"/>
      <c r="E13" s="31"/>
      <c r="F13" s="31"/>
      <c r="G13" s="33"/>
      <c r="H13" s="78"/>
      <c r="I13" s="33"/>
      <c r="J13" s="39"/>
      <c r="K13" s="31"/>
    </row>
    <row r="14" spans="1:11" s="1" customFormat="1" ht="105" hidden="1" x14ac:dyDescent="0.25">
      <c r="A14" s="28">
        <v>2</v>
      </c>
      <c r="B14" s="47" t="s">
        <v>39</v>
      </c>
      <c r="C14" s="31"/>
      <c r="D14" s="30"/>
      <c r="E14" s="31"/>
      <c r="F14" s="31"/>
      <c r="G14" s="33"/>
      <c r="H14" s="78"/>
      <c r="I14" s="33"/>
      <c r="J14" s="39"/>
      <c r="K14" s="31"/>
    </row>
    <row r="15" spans="1:11" hidden="1" x14ac:dyDescent="0.25">
      <c r="A15" s="28"/>
      <c r="B15" s="48" t="str">
        <f>B10</f>
        <v>-For roadside drain</v>
      </c>
      <c r="C15" s="29">
        <v>1</v>
      </c>
      <c r="D15" s="30">
        <f>D10</f>
        <v>36.879000304785123</v>
      </c>
      <c r="E15" s="31">
        <f>E10</f>
        <v>0.6</v>
      </c>
      <c r="F15" s="31">
        <v>0.15</v>
      </c>
      <c r="G15" s="40">
        <f>PRODUCT(C15:F15)</f>
        <v>3.3191100274306611</v>
      </c>
      <c r="H15" s="78"/>
      <c r="I15" s="33"/>
      <c r="J15" s="39"/>
      <c r="K15" s="31"/>
    </row>
    <row r="16" spans="1:11" hidden="1" x14ac:dyDescent="0.25">
      <c r="A16" s="28"/>
      <c r="B16" s="34" t="s">
        <v>40</v>
      </c>
      <c r="C16" s="29"/>
      <c r="D16" s="30"/>
      <c r="E16" s="31"/>
      <c r="F16" s="31"/>
      <c r="G16" s="33">
        <f>0*SUM(G15:G15)</f>
        <v>0</v>
      </c>
      <c r="H16" s="78" t="s">
        <v>34</v>
      </c>
      <c r="I16" s="33">
        <v>4403.5200000000004</v>
      </c>
      <c r="J16" s="39">
        <f>G16*I16</f>
        <v>0</v>
      </c>
      <c r="K16" s="31"/>
    </row>
    <row r="17" spans="1:11" hidden="1" x14ac:dyDescent="0.25">
      <c r="A17" s="28"/>
      <c r="B17" s="34" t="s">
        <v>37</v>
      </c>
      <c r="C17" s="29"/>
      <c r="D17" s="30"/>
      <c r="E17" s="31"/>
      <c r="F17" s="31"/>
      <c r="G17" s="33"/>
      <c r="H17" s="78"/>
      <c r="I17" s="33"/>
      <c r="J17" s="39">
        <f>G16*0.13*(14817.6/5)</f>
        <v>0</v>
      </c>
      <c r="K17" s="31"/>
    </row>
    <row r="18" spans="1:11" hidden="1" x14ac:dyDescent="0.25">
      <c r="A18" s="28"/>
      <c r="B18" s="34"/>
      <c r="C18" s="29"/>
      <c r="D18" s="30"/>
      <c r="E18" s="31"/>
      <c r="F18" s="31"/>
      <c r="G18" s="33"/>
      <c r="H18" s="78"/>
      <c r="I18" s="33"/>
      <c r="J18" s="39"/>
      <c r="K18" s="31"/>
    </row>
    <row r="19" spans="1:11" ht="83.25" hidden="1" customHeight="1" x14ac:dyDescent="0.25">
      <c r="A19" s="28">
        <v>3</v>
      </c>
      <c r="B19" s="46" t="s">
        <v>41</v>
      </c>
      <c r="C19" s="29"/>
      <c r="D19" s="30"/>
      <c r="E19" s="31"/>
      <c r="F19" s="31"/>
      <c r="G19" s="33"/>
      <c r="H19" s="78"/>
      <c r="I19" s="33"/>
      <c r="J19" s="39"/>
      <c r="K19" s="31"/>
    </row>
    <row r="20" spans="1:11" hidden="1" x14ac:dyDescent="0.25">
      <c r="A20" s="28"/>
      <c r="B20" s="49" t="str">
        <f>B25</f>
        <v>-at window</v>
      </c>
      <c r="C20" s="29">
        <v>1</v>
      </c>
      <c r="D20" s="30">
        <f>D15</f>
        <v>36.879000304785123</v>
      </c>
      <c r="E20" s="31">
        <f>E15</f>
        <v>0.6</v>
      </c>
      <c r="F20" s="31">
        <v>0.05</v>
      </c>
      <c r="G20" s="40">
        <f>PRODUCT(C20:F20)</f>
        <v>1.1063700091435538</v>
      </c>
      <c r="H20" s="78"/>
      <c r="I20" s="33"/>
      <c r="J20" s="39"/>
      <c r="K20" s="31"/>
    </row>
    <row r="21" spans="1:11" hidden="1" x14ac:dyDescent="0.25">
      <c r="A21" s="28"/>
      <c r="B21" s="34" t="s">
        <v>40</v>
      </c>
      <c r="C21" s="29"/>
      <c r="D21" s="30"/>
      <c r="E21" s="31"/>
      <c r="F21" s="31"/>
      <c r="G21" s="33">
        <f>0*SUM(G20:G20)</f>
        <v>0</v>
      </c>
      <c r="H21" s="78" t="s">
        <v>34</v>
      </c>
      <c r="I21" s="52">
        <v>11126.38</v>
      </c>
      <c r="J21" s="39">
        <f>G21*I21</f>
        <v>0</v>
      </c>
      <c r="K21" s="31"/>
    </row>
    <row r="22" spans="1:11" hidden="1" x14ac:dyDescent="0.25">
      <c r="A22" s="28"/>
      <c r="B22" s="34" t="s">
        <v>37</v>
      </c>
      <c r="C22" s="29"/>
      <c r="D22" s="30"/>
      <c r="E22" s="31"/>
      <c r="F22" s="31"/>
      <c r="G22" s="33"/>
      <c r="H22" s="78"/>
      <c r="I22" s="33"/>
      <c r="J22" s="51">
        <f>0.13*G21*((123027.7+6419.1)/15)</f>
        <v>0</v>
      </c>
      <c r="K22" s="31"/>
    </row>
    <row r="23" spans="1:11" hidden="1" x14ac:dyDescent="0.25">
      <c r="A23" s="28"/>
      <c r="B23" s="34"/>
      <c r="C23" s="29"/>
      <c r="D23" s="30"/>
      <c r="E23" s="31"/>
      <c r="F23" s="31"/>
      <c r="G23" s="33"/>
      <c r="H23" s="78"/>
      <c r="I23" s="33"/>
      <c r="J23" s="51"/>
      <c r="K23" s="31"/>
    </row>
    <row r="24" spans="1:11" s="1" customFormat="1" ht="91.5" x14ac:dyDescent="0.25">
      <c r="A24" s="28">
        <v>1</v>
      </c>
      <c r="B24" s="79" t="s">
        <v>50</v>
      </c>
      <c r="C24" s="80"/>
      <c r="D24" s="80"/>
      <c r="E24" s="80"/>
      <c r="F24" s="80"/>
      <c r="G24" s="80"/>
      <c r="H24" s="81"/>
      <c r="I24" s="33"/>
      <c r="J24" s="39"/>
      <c r="K24" s="31"/>
    </row>
    <row r="25" spans="1:11" x14ac:dyDescent="0.25">
      <c r="A25" s="28"/>
      <c r="B25" s="50" t="s">
        <v>51</v>
      </c>
      <c r="C25" s="29">
        <v>3</v>
      </c>
      <c r="D25" s="30">
        <f>2/3.281</f>
        <v>0.6095702529716549</v>
      </c>
      <c r="E25" s="31"/>
      <c r="F25" s="31">
        <f>3/3.281</f>
        <v>0.91435537945748246</v>
      </c>
      <c r="G25" s="40">
        <f>PRODUCT(C25:F25)</f>
        <v>1.6720915198856734</v>
      </c>
      <c r="H25" s="78"/>
      <c r="I25" s="33"/>
      <c r="J25" s="39"/>
      <c r="K25" s="31"/>
    </row>
    <row r="26" spans="1:11" x14ac:dyDescent="0.25">
      <c r="A26" s="28"/>
      <c r="B26" s="50" t="s">
        <v>53</v>
      </c>
      <c r="C26" s="29">
        <v>0</v>
      </c>
      <c r="D26" s="30">
        <f>2.5/3.281</f>
        <v>0.76196281621456874</v>
      </c>
      <c r="E26" s="31"/>
      <c r="F26" s="31">
        <f>6.25/3.281</f>
        <v>1.9049070405364217</v>
      </c>
      <c r="G26" s="40">
        <f t="shared" ref="G26" si="0">C26*0.032163*D26</f>
        <v>0</v>
      </c>
      <c r="H26" s="32"/>
      <c r="I26" s="33"/>
      <c r="J26" s="39"/>
      <c r="K26" s="31"/>
    </row>
    <row r="27" spans="1:11" x14ac:dyDescent="0.25">
      <c r="A27" s="28"/>
      <c r="B27" s="34" t="s">
        <v>40</v>
      </c>
      <c r="C27" s="29"/>
      <c r="D27" s="30"/>
      <c r="E27" s="31"/>
      <c r="F27" s="31"/>
      <c r="G27" s="33">
        <f>SUM(G25:G26)</f>
        <v>1.6720915198856734</v>
      </c>
      <c r="H27" s="32" t="s">
        <v>34</v>
      </c>
      <c r="I27" s="52">
        <v>2575.34</v>
      </c>
      <c r="J27" s="39">
        <f>G27*I27</f>
        <v>4306.2041748223701</v>
      </c>
      <c r="K27" s="31"/>
    </row>
    <row r="28" spans="1:11" x14ac:dyDescent="0.25">
      <c r="A28" s="28"/>
      <c r="B28" s="34" t="s">
        <v>37</v>
      </c>
      <c r="C28" s="29"/>
      <c r="D28" s="30"/>
      <c r="E28" s="31"/>
      <c r="F28" s="31"/>
      <c r="G28" s="33"/>
      <c r="H28" s="32"/>
      <c r="I28" s="33"/>
      <c r="J28" s="51">
        <f>0.13*G27*((24343.96)/10)</f>
        <v>529.16927799366852</v>
      </c>
      <c r="K28" s="31"/>
    </row>
    <row r="29" spans="1:11" x14ac:dyDescent="0.25">
      <c r="A29" s="28"/>
      <c r="B29" s="34"/>
      <c r="C29" s="29"/>
      <c r="D29" s="30"/>
      <c r="E29" s="31"/>
      <c r="F29" s="31"/>
      <c r="G29" s="33"/>
      <c r="H29" s="32"/>
      <c r="I29" s="33"/>
      <c r="J29" s="51"/>
      <c r="K29" s="31"/>
    </row>
    <row r="30" spans="1:11" ht="60" customHeight="1" x14ac:dyDescent="0.25">
      <c r="A30" s="28">
        <v>2</v>
      </c>
      <c r="B30" s="82" t="s">
        <v>52</v>
      </c>
      <c r="C30" s="29"/>
      <c r="D30" s="30"/>
      <c r="E30" s="31"/>
      <c r="F30" s="31"/>
      <c r="G30" s="33"/>
      <c r="H30" s="32"/>
      <c r="I30" s="33"/>
      <c r="J30" s="51"/>
      <c r="K30" s="31"/>
    </row>
    <row r="31" spans="1:11" x14ac:dyDescent="0.25">
      <c r="A31" s="28"/>
      <c r="B31" s="50" t="s">
        <v>51</v>
      </c>
      <c r="C31" s="29">
        <v>3</v>
      </c>
      <c r="D31" s="30">
        <f>2/3.281</f>
        <v>0.6095702529716549</v>
      </c>
      <c r="E31" s="31"/>
      <c r="F31" s="31">
        <f>3/3.281</f>
        <v>0.91435537945748246</v>
      </c>
      <c r="G31" s="40">
        <f>PRODUCT(C31:F31)</f>
        <v>1.6720915198856734</v>
      </c>
      <c r="H31" s="78"/>
      <c r="I31" s="33"/>
      <c r="J31" s="39"/>
      <c r="K31" s="31"/>
    </row>
    <row r="32" spans="1:11" x14ac:dyDescent="0.25">
      <c r="A32" s="28"/>
      <c r="B32" s="34" t="s">
        <v>40</v>
      </c>
      <c r="C32" s="29"/>
      <c r="D32" s="30"/>
      <c r="E32" s="31"/>
      <c r="F32" s="31"/>
      <c r="G32" s="33">
        <f>SUM(G31:G31)</f>
        <v>1.6720915198856734</v>
      </c>
      <c r="H32" s="32" t="s">
        <v>34</v>
      </c>
      <c r="I32" s="52">
        <v>6997</v>
      </c>
      <c r="J32" s="39">
        <f>G32*I32</f>
        <v>11699.624364640056</v>
      </c>
      <c r="K32" s="31"/>
    </row>
    <row r="33" spans="1:13" x14ac:dyDescent="0.25">
      <c r="A33" s="28"/>
      <c r="B33" s="34" t="s">
        <v>37</v>
      </c>
      <c r="C33" s="29"/>
      <c r="D33" s="30"/>
      <c r="E33" s="31"/>
      <c r="F33" s="31"/>
      <c r="G33" s="33"/>
      <c r="H33" s="32"/>
      <c r="I33" s="33"/>
      <c r="J33" s="51">
        <f>0.13*J32</f>
        <v>1520.9511674032074</v>
      </c>
      <c r="K33" s="31"/>
    </row>
    <row r="34" spans="1:13" x14ac:dyDescent="0.25">
      <c r="A34" s="28"/>
      <c r="B34" s="34"/>
      <c r="C34" s="29"/>
      <c r="D34" s="30"/>
      <c r="E34" s="31"/>
      <c r="F34" s="31"/>
      <c r="G34" s="33"/>
      <c r="H34" s="32"/>
      <c r="I34" s="33"/>
      <c r="J34" s="51"/>
      <c r="K34" s="31"/>
    </row>
    <row r="35" spans="1:13" s="1" customFormat="1" ht="60.75" x14ac:dyDescent="0.25">
      <c r="A35" s="28">
        <v>3</v>
      </c>
      <c r="B35" s="79" t="s">
        <v>54</v>
      </c>
      <c r="C35" s="79"/>
      <c r="D35" s="79"/>
      <c r="E35" s="79"/>
      <c r="F35" s="79"/>
      <c r="G35" s="79"/>
      <c r="H35" s="79"/>
      <c r="I35" s="33"/>
      <c r="J35" s="51"/>
      <c r="K35" s="31"/>
    </row>
    <row r="36" spans="1:13" x14ac:dyDescent="0.25">
      <c r="A36" s="28"/>
      <c r="B36" s="50" t="s">
        <v>55</v>
      </c>
      <c r="C36" s="29">
        <v>1</v>
      </c>
      <c r="D36" s="30">
        <f>2.5/3.281</f>
        <v>0.76196281621456874</v>
      </c>
      <c r="E36" s="31"/>
      <c r="F36" s="31">
        <f>6.25/3.281</f>
        <v>1.9049070405364217</v>
      </c>
      <c r="G36" s="40">
        <f>PRODUCT(C36:F36)</f>
        <v>1.4514683332340914</v>
      </c>
      <c r="H36" s="78"/>
      <c r="I36" s="33"/>
      <c r="J36" s="39"/>
      <c r="K36" s="31"/>
    </row>
    <row r="37" spans="1:13" x14ac:dyDescent="0.25">
      <c r="A37" s="28"/>
      <c r="B37" s="34" t="s">
        <v>40</v>
      </c>
      <c r="C37" s="29"/>
      <c r="D37" s="30"/>
      <c r="E37" s="31"/>
      <c r="F37" s="31"/>
      <c r="G37" s="33">
        <f>SUM(G36:G36)</f>
        <v>1.4514683332340914</v>
      </c>
      <c r="H37" s="32" t="s">
        <v>34</v>
      </c>
      <c r="I37" s="52">
        <v>8306.7099999999991</v>
      </c>
      <c r="J37" s="39">
        <f>G37*I37</f>
        <v>12056.926518358958</v>
      </c>
      <c r="K37" s="31"/>
    </row>
    <row r="38" spans="1:13" x14ac:dyDescent="0.25">
      <c r="A38" s="28"/>
      <c r="B38" s="34" t="s">
        <v>37</v>
      </c>
      <c r="C38" s="29"/>
      <c r="D38" s="30"/>
      <c r="E38" s="31"/>
      <c r="F38" s="31"/>
      <c r="G38" s="33"/>
      <c r="H38" s="32"/>
      <c r="I38" s="33"/>
      <c r="J38" s="51">
        <f>0.13*J37</f>
        <v>1567.4004473866646</v>
      </c>
      <c r="K38" s="31"/>
    </row>
    <row r="39" spans="1:13" x14ac:dyDescent="0.25">
      <c r="A39" s="28"/>
      <c r="B39" s="34"/>
      <c r="C39" s="29"/>
      <c r="D39" s="30"/>
      <c r="E39" s="31"/>
      <c r="F39" s="31"/>
      <c r="G39" s="33"/>
      <c r="H39" s="32"/>
      <c r="I39" s="33"/>
      <c r="J39" s="51"/>
      <c r="K39" s="31"/>
    </row>
    <row r="40" spans="1:13" x14ac:dyDescent="0.25">
      <c r="A40" s="28"/>
      <c r="B40" s="34"/>
      <c r="C40" s="29"/>
      <c r="D40" s="30"/>
      <c r="E40" s="31"/>
      <c r="F40" s="31"/>
      <c r="G40" s="33"/>
      <c r="H40" s="32"/>
      <c r="I40" s="33"/>
      <c r="J40" s="51"/>
      <c r="K40" s="31"/>
    </row>
    <row r="41" spans="1:13" x14ac:dyDescent="0.25">
      <c r="A41" s="28">
        <v>4</v>
      </c>
      <c r="B41" s="41" t="s">
        <v>35</v>
      </c>
      <c r="C41" s="29">
        <v>1</v>
      </c>
      <c r="D41" s="30"/>
      <c r="E41" s="31"/>
      <c r="F41" s="31"/>
      <c r="G41" s="39">
        <f>PRODUCT(C41:F41)</f>
        <v>1</v>
      </c>
      <c r="H41" s="32" t="s">
        <v>36</v>
      </c>
      <c r="I41" s="33">
        <v>500</v>
      </c>
      <c r="J41" s="8">
        <f>G41*I41</f>
        <v>500</v>
      </c>
      <c r="K41" s="31"/>
    </row>
    <row r="42" spans="1:13" x14ac:dyDescent="0.25">
      <c r="A42" s="10"/>
      <c r="B42" s="27"/>
      <c r="C42" s="9"/>
      <c r="D42" s="7"/>
      <c r="E42" s="7"/>
      <c r="F42" s="7"/>
      <c r="G42" s="8"/>
      <c r="H42" s="8"/>
      <c r="I42" s="8"/>
      <c r="J42" s="8"/>
      <c r="K42" s="4"/>
      <c r="M42" s="44"/>
    </row>
    <row r="43" spans="1:13" x14ac:dyDescent="0.25">
      <c r="A43" s="10"/>
      <c r="B43" s="27" t="s">
        <v>17</v>
      </c>
      <c r="C43" s="9"/>
      <c r="D43" s="7"/>
      <c r="E43" s="7"/>
      <c r="F43" s="7"/>
      <c r="G43" s="8"/>
      <c r="H43" s="8"/>
      <c r="I43" s="8"/>
      <c r="J43" s="8">
        <f>SUM(J27:J41)</f>
        <v>32180.275950604926</v>
      </c>
      <c r="K43" s="4"/>
      <c r="M43" s="44"/>
    </row>
    <row r="44" spans="1:13" x14ac:dyDescent="0.25">
      <c r="M44" s="44"/>
    </row>
    <row r="45" spans="1:13" s="1" customFormat="1" x14ac:dyDescent="0.25">
      <c r="B45" s="17" t="s">
        <v>32</v>
      </c>
      <c r="C45" s="53">
        <f>J43</f>
        <v>32180.275950604926</v>
      </c>
      <c r="D45" s="54"/>
      <c r="E45" s="15">
        <v>100</v>
      </c>
      <c r="F45" s="19"/>
      <c r="G45" s="20"/>
      <c r="H45" s="19"/>
      <c r="I45" s="21"/>
      <c r="J45" s="22"/>
      <c r="K45" s="23"/>
      <c r="M45" s="19"/>
    </row>
    <row r="46" spans="1:13" x14ac:dyDescent="0.25">
      <c r="B46" s="17" t="s">
        <v>27</v>
      </c>
      <c r="C46" s="57">
        <v>28500</v>
      </c>
      <c r="D46" s="58"/>
      <c r="E46" s="15"/>
      <c r="M46" s="44"/>
    </row>
    <row r="47" spans="1:13" x14ac:dyDescent="0.25">
      <c r="B47" s="17" t="s">
        <v>28</v>
      </c>
      <c r="C47" s="57">
        <f>C46-C49-C50</f>
        <v>27075</v>
      </c>
      <c r="D47" s="58"/>
      <c r="E47" s="15">
        <f>C47/C45*100</f>
        <v>84.135387905183705</v>
      </c>
      <c r="M47" s="44"/>
    </row>
    <row r="48" spans="1:13" x14ac:dyDescent="0.25">
      <c r="B48" s="17" t="s">
        <v>29</v>
      </c>
      <c r="C48" s="59">
        <f>C45-C47</f>
        <v>5105.275950604926</v>
      </c>
      <c r="D48" s="59"/>
      <c r="E48" s="15">
        <f>100-E47</f>
        <v>15.864612094816295</v>
      </c>
      <c r="M48" s="44"/>
    </row>
    <row r="49" spans="2:13" x14ac:dyDescent="0.25">
      <c r="B49" s="17" t="s">
        <v>30</v>
      </c>
      <c r="C49" s="53">
        <f>C46*0.03</f>
        <v>855</v>
      </c>
      <c r="D49" s="54"/>
      <c r="E49" s="15">
        <v>3</v>
      </c>
      <c r="M49" s="44"/>
    </row>
    <row r="50" spans="2:13" x14ac:dyDescent="0.25">
      <c r="B50" s="17" t="s">
        <v>31</v>
      </c>
      <c r="C50" s="53">
        <f>C46*0.02</f>
        <v>570</v>
      </c>
      <c r="D50" s="54"/>
      <c r="E50" s="15">
        <v>2</v>
      </c>
      <c r="M50" s="44"/>
    </row>
  </sheetData>
  <mergeCells count="15">
    <mergeCell ref="A6:G6"/>
    <mergeCell ref="H6:K6"/>
    <mergeCell ref="A1:K1"/>
    <mergeCell ref="A2:K2"/>
    <mergeCell ref="A3:K3"/>
    <mergeCell ref="A4:K4"/>
    <mergeCell ref="A5:K5"/>
    <mergeCell ref="C49:D49"/>
    <mergeCell ref="C50:D50"/>
    <mergeCell ref="A7:F7"/>
    <mergeCell ref="H7:K7"/>
    <mergeCell ref="C45:D45"/>
    <mergeCell ref="C46:D46"/>
    <mergeCell ref="C47:D47"/>
    <mergeCell ref="C48:D48"/>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topLeftCell="A7"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74" t="s">
        <v>0</v>
      </c>
      <c r="B1" s="74"/>
      <c r="C1" s="74"/>
      <c r="D1" s="74"/>
      <c r="E1" s="74"/>
      <c r="F1" s="74"/>
      <c r="G1" s="74"/>
      <c r="H1" s="74"/>
      <c r="I1" s="74"/>
      <c r="J1" s="74"/>
      <c r="K1" s="74"/>
    </row>
    <row r="2" spans="1:13" ht="25.5" x14ac:dyDescent="0.35">
      <c r="A2" s="75" t="s">
        <v>1</v>
      </c>
      <c r="B2" s="75"/>
      <c r="C2" s="75"/>
      <c r="D2" s="75"/>
      <c r="E2" s="75"/>
      <c r="F2" s="75"/>
      <c r="G2" s="75"/>
      <c r="H2" s="75"/>
      <c r="I2" s="75"/>
      <c r="J2" s="75"/>
      <c r="K2" s="75"/>
    </row>
    <row r="3" spans="1:13" s="1" customFormat="1" x14ac:dyDescent="0.25">
      <c r="A3" s="63" t="s">
        <v>2</v>
      </c>
      <c r="B3" s="63"/>
      <c r="C3" s="63"/>
      <c r="D3" s="63"/>
      <c r="E3" s="63"/>
      <c r="F3" s="63"/>
      <c r="G3" s="63"/>
      <c r="H3" s="63"/>
      <c r="I3" s="63"/>
      <c r="J3" s="63"/>
      <c r="K3" s="63"/>
    </row>
    <row r="4" spans="1:13" s="1" customFormat="1" x14ac:dyDescent="0.25">
      <c r="A4" s="63" t="s">
        <v>3</v>
      </c>
      <c r="B4" s="63"/>
      <c r="C4" s="63"/>
      <c r="D4" s="63"/>
      <c r="E4" s="63"/>
      <c r="F4" s="63"/>
      <c r="G4" s="63"/>
      <c r="H4" s="63"/>
      <c r="I4" s="63"/>
      <c r="J4" s="63"/>
      <c r="K4" s="63"/>
    </row>
    <row r="5" spans="1:13" ht="18.75" x14ac:dyDescent="0.3">
      <c r="A5" s="76" t="s">
        <v>18</v>
      </c>
      <c r="B5" s="76"/>
      <c r="C5" s="76"/>
      <c r="D5" s="76"/>
      <c r="E5" s="76"/>
      <c r="F5" s="76"/>
      <c r="G5" s="76"/>
      <c r="H5" s="76"/>
      <c r="I5" s="76"/>
      <c r="J5" s="76"/>
      <c r="K5" s="76"/>
    </row>
    <row r="6" spans="1:13" ht="18.75" x14ac:dyDescent="0.3">
      <c r="A6" s="11" t="s">
        <v>19</v>
      </c>
      <c r="B6" s="11"/>
      <c r="C6" s="72" t="e">
        <f>F30</f>
        <v>#REF!</v>
      </c>
      <c r="D6" s="73"/>
      <c r="E6" s="12"/>
      <c r="F6" s="11"/>
      <c r="G6" s="11"/>
      <c r="H6" s="11" t="s">
        <v>20</v>
      </c>
      <c r="I6" s="11"/>
      <c r="J6" s="72" t="e">
        <f>I30</f>
        <v>#REF!</v>
      </c>
      <c r="K6" s="73"/>
    </row>
    <row r="7" spans="1:13" x14ac:dyDescent="0.25">
      <c r="A7" s="35" t="s">
        <v>45</v>
      </c>
      <c r="B7" s="13"/>
      <c r="C7" s="13"/>
      <c r="D7" s="13"/>
      <c r="F7" s="68"/>
      <c r="G7" s="68"/>
      <c r="I7" s="69" t="s">
        <v>46</v>
      </c>
      <c r="J7" s="69"/>
      <c r="K7" s="69"/>
    </row>
    <row r="8" spans="1:13" ht="15.75" x14ac:dyDescent="0.25">
      <c r="A8" s="67" t="e">
        <f>#REF!</f>
        <v>#REF!</v>
      </c>
      <c r="B8" s="67"/>
      <c r="C8" s="67"/>
      <c r="D8" s="67"/>
      <c r="E8" s="67"/>
      <c r="F8" s="67"/>
      <c r="I8" s="70" t="s">
        <v>38</v>
      </c>
      <c r="J8" s="70"/>
      <c r="K8" s="70"/>
    </row>
    <row r="9" spans="1:13" ht="15.75" x14ac:dyDescent="0.25">
      <c r="A9" s="67" t="e">
        <f>#REF!</f>
        <v>#REF!</v>
      </c>
      <c r="B9" s="67"/>
      <c r="C9" s="67"/>
      <c r="D9" s="67"/>
      <c r="E9" s="67"/>
      <c r="F9" s="67"/>
      <c r="I9" s="70" t="s">
        <v>44</v>
      </c>
      <c r="J9" s="70"/>
      <c r="K9" s="70"/>
    </row>
    <row r="11" spans="1:13" x14ac:dyDescent="0.25">
      <c r="A11" s="65" t="s">
        <v>21</v>
      </c>
      <c r="B11" s="65" t="s">
        <v>22</v>
      </c>
      <c r="C11" s="65" t="s">
        <v>12</v>
      </c>
      <c r="D11" s="71" t="s">
        <v>23</v>
      </c>
      <c r="E11" s="71"/>
      <c r="F11" s="71"/>
      <c r="G11" s="71" t="s">
        <v>24</v>
      </c>
      <c r="H11" s="71"/>
      <c r="I11" s="71"/>
      <c r="J11" s="65" t="s">
        <v>25</v>
      </c>
      <c r="K11" s="66" t="s">
        <v>15</v>
      </c>
    </row>
    <row r="12" spans="1:13" x14ac:dyDescent="0.25">
      <c r="A12" s="65"/>
      <c r="B12" s="65"/>
      <c r="C12" s="65"/>
      <c r="D12" s="14" t="s">
        <v>26</v>
      </c>
      <c r="E12" s="14" t="s">
        <v>13</v>
      </c>
      <c r="F12" s="14" t="s">
        <v>14</v>
      </c>
      <c r="G12" s="14" t="s">
        <v>26</v>
      </c>
      <c r="H12" s="14" t="s">
        <v>13</v>
      </c>
      <c r="I12" s="14" t="s">
        <v>14</v>
      </c>
      <c r="J12" s="65"/>
      <c r="K12" s="66"/>
    </row>
    <row r="13" spans="1:13" s="1" customFormat="1" ht="120" x14ac:dyDescent="0.25">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0</v>
      </c>
      <c r="E13" s="15">
        <f>new!I11</f>
        <v>62.02</v>
      </c>
      <c r="F13" s="15">
        <f>D13*E13</f>
        <v>0</v>
      </c>
      <c r="G13" s="15" t="e">
        <f>#REF!</f>
        <v>#REF!</v>
      </c>
      <c r="H13" s="15" t="e">
        <f>#REF!</f>
        <v>#REF!</v>
      </c>
      <c r="I13" s="15" t="e">
        <f>G13*H13</f>
        <v>#REF!</v>
      </c>
      <c r="J13" s="37" t="e">
        <f>I13-F13</f>
        <v>#REF!</v>
      </c>
      <c r="K13" s="18"/>
      <c r="M13" s="1">
        <f t="shared" ref="M13:M18" si="0">1.25*F13</f>
        <v>0</v>
      </c>
    </row>
    <row r="14" spans="1:13" s="1" customFormat="1" x14ac:dyDescent="0.25">
      <c r="A14" s="36"/>
      <c r="B14" s="49" t="str">
        <f>new!B12</f>
        <v>VAT 13% for material</v>
      </c>
      <c r="C14" s="15"/>
      <c r="D14" s="15"/>
      <c r="E14" s="15"/>
      <c r="F14" s="15">
        <f>new!J12</f>
        <v>0</v>
      </c>
      <c r="G14" s="15"/>
      <c r="H14" s="15"/>
      <c r="I14" s="15" t="e">
        <f>#REF!</f>
        <v>#REF!</v>
      </c>
      <c r="J14" s="37" t="e">
        <f>I14-F14</f>
        <v>#REF!</v>
      </c>
      <c r="K14" s="18"/>
      <c r="M14" s="1">
        <f t="shared" si="0"/>
        <v>0</v>
      </c>
    </row>
    <row r="15" spans="1:13" s="1" customFormat="1" x14ac:dyDescent="0.25">
      <c r="A15" s="36"/>
      <c r="B15" s="42"/>
      <c r="C15" s="15"/>
      <c r="D15" s="15"/>
      <c r="E15" s="15"/>
      <c r="F15" s="15"/>
      <c r="G15" s="15"/>
      <c r="H15" s="15"/>
      <c r="I15" s="15"/>
      <c r="J15" s="37"/>
      <c r="K15" s="18"/>
    </row>
    <row r="16" spans="1:13" s="1" customFormat="1" ht="75" x14ac:dyDescent="0.25">
      <c r="A16" s="36">
        <f>new!A14</f>
        <v>2</v>
      </c>
      <c r="B16" s="42" t="str">
        <f>new!B14</f>
        <v>Providing and laying of hand pack locally available Stone soling with 150 to 200 mm thick stones and packing with smaller stone on prepared surface as per Drawing and Technical Specifications.</v>
      </c>
      <c r="C16" s="15" t="str">
        <f>new!H16</f>
        <v>cum</v>
      </c>
      <c r="D16" s="15">
        <f>new!G16</f>
        <v>0</v>
      </c>
      <c r="E16" s="15">
        <f>new!I16</f>
        <v>4403.5200000000004</v>
      </c>
      <c r="F16" s="15">
        <f>D16*E16</f>
        <v>0</v>
      </c>
      <c r="G16" s="15" t="e">
        <f>#REF!</f>
        <v>#REF!</v>
      </c>
      <c r="H16" s="15" t="e">
        <f>#REF!</f>
        <v>#REF!</v>
      </c>
      <c r="I16" s="15" t="e">
        <f>G16*H16</f>
        <v>#REF!</v>
      </c>
      <c r="J16" s="37" t="e">
        <f>I16-F16</f>
        <v>#REF!</v>
      </c>
      <c r="K16" s="18"/>
    </row>
    <row r="17" spans="1:13" s="1" customFormat="1" x14ac:dyDescent="0.25">
      <c r="A17" s="36"/>
      <c r="B17" s="49" t="str">
        <f>new!B17</f>
        <v>VAT 13% for material</v>
      </c>
      <c r="C17" s="15"/>
      <c r="D17" s="15"/>
      <c r="E17" s="15"/>
      <c r="F17" s="15">
        <f>new!J17</f>
        <v>0</v>
      </c>
      <c r="G17" s="15"/>
      <c r="H17" s="15"/>
      <c r="I17" s="15" t="e">
        <f>#REF!</f>
        <v>#REF!</v>
      </c>
      <c r="J17" s="37" t="e">
        <f>I17-F17</f>
        <v>#REF!</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f>new!A19</f>
        <v>3</v>
      </c>
      <c r="B19" s="42" t="str">
        <f>new!B19</f>
        <v>Providing and laying of Plain/Reinforced Cement Concrete in Foundation complete as per Drawing and Technical Specifications, PCC Grade M 15</v>
      </c>
      <c r="C19" s="15" t="str">
        <f>new!H21</f>
        <v>cum</v>
      </c>
      <c r="D19" s="15">
        <f>new!G21</f>
        <v>0</v>
      </c>
      <c r="E19" s="15">
        <f>new!I21</f>
        <v>11126.38</v>
      </c>
      <c r="F19" s="15">
        <f>D19*E19</f>
        <v>0</v>
      </c>
      <c r="G19" s="15" t="e">
        <f>#REF!</f>
        <v>#REF!</v>
      </c>
      <c r="H19" s="15" t="e">
        <f>#REF!</f>
        <v>#REF!</v>
      </c>
      <c r="I19" s="15" t="e">
        <f>G19*H19</f>
        <v>#REF!</v>
      </c>
      <c r="J19" s="37" t="e">
        <f>I19-F19</f>
        <v>#REF!</v>
      </c>
      <c r="K19" s="18"/>
    </row>
    <row r="20" spans="1:13" s="1" customFormat="1" x14ac:dyDescent="0.25">
      <c r="A20" s="36"/>
      <c r="B20" s="49" t="str">
        <f>new!B22</f>
        <v>VAT 13% for material</v>
      </c>
      <c r="C20" s="15"/>
      <c r="D20" s="15"/>
      <c r="E20" s="15"/>
      <c r="F20" s="15">
        <f>new!J22</f>
        <v>0</v>
      </c>
      <c r="G20" s="15"/>
      <c r="H20" s="15"/>
      <c r="I20" s="15" t="e">
        <f>#REF!</f>
        <v>#REF!</v>
      </c>
      <c r="J20" s="37" t="e">
        <f>I20-F20</f>
        <v>#REF!</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f>new!A24</f>
        <v>1</v>
      </c>
      <c r="B22" s="42" t="str">
        <f>new!B24</f>
        <v>$=% X @) dL=dL= kmnfd] kftfsf] k|m]ddf !@ x !@ dL=dL=;f]ln8 sf]/ :Sjfo/ /8sf] lu|n agfO{ vfS;L nufO{ /]8cS;fO8 tyf cNd'lgod k]G6 ;d]t u/L hf]8\g]</v>
      </c>
      <c r="C22" s="15" t="str">
        <f>new!H27</f>
        <v>cum</v>
      </c>
      <c r="D22" s="15">
        <f>new!G27</f>
        <v>1.6720915198856734</v>
      </c>
      <c r="E22" s="15">
        <f>new!I27</f>
        <v>2575.34</v>
      </c>
      <c r="F22" s="15">
        <f>D22*E22</f>
        <v>4306.2041748223701</v>
      </c>
      <c r="G22" s="15" t="e">
        <f>#REF!</f>
        <v>#REF!</v>
      </c>
      <c r="H22" s="15" t="e">
        <f>#REF!</f>
        <v>#REF!</v>
      </c>
      <c r="I22" s="15" t="e">
        <f>G22*H22</f>
        <v>#REF!</v>
      </c>
      <c r="J22" s="37" t="e">
        <f>I22-F22</f>
        <v>#REF!</v>
      </c>
      <c r="K22" s="18"/>
    </row>
    <row r="23" spans="1:13" s="1" customFormat="1" x14ac:dyDescent="0.25">
      <c r="A23" s="36"/>
      <c r="B23" s="49" t="str">
        <f>new!B28</f>
        <v>VAT 13% for material</v>
      </c>
      <c r="C23" s="15"/>
      <c r="D23" s="15"/>
      <c r="E23" s="15"/>
      <c r="F23" s="15">
        <f>new!J28</f>
        <v>529.16927799366852</v>
      </c>
      <c r="G23" s="15"/>
      <c r="H23" s="15"/>
      <c r="I23" s="15" t="e">
        <f>#REF!</f>
        <v>#REF!</v>
      </c>
      <c r="J23" s="37" t="e">
        <f>I23-F23</f>
        <v>#REF!</v>
      </c>
      <c r="K23" s="18"/>
    </row>
    <row r="24" spans="1:13" s="1" customFormat="1" x14ac:dyDescent="0.25">
      <c r="A24" s="36"/>
      <c r="B24" s="42"/>
      <c r="C24" s="15"/>
      <c r="D24" s="15"/>
      <c r="E24" s="15"/>
      <c r="F24" s="15"/>
      <c r="G24" s="15"/>
      <c r="H24" s="15"/>
      <c r="I24" s="15"/>
      <c r="J24" s="37"/>
      <c r="K24" s="18"/>
      <c r="M24" s="1">
        <f t="shared" ref="M24" si="2">1.25*F24</f>
        <v>0</v>
      </c>
    </row>
    <row r="25" spans="1:13" s="1" customFormat="1" ht="60" x14ac:dyDescent="0.25">
      <c r="A25" s="36" t="e">
        <f>new!#REF!</f>
        <v>#REF!</v>
      </c>
      <c r="B25" s="42" t="e">
        <f>new!#REF!</f>
        <v>#REF!</v>
      </c>
      <c r="C25" s="15" t="e">
        <f>new!#REF!</f>
        <v>#REF!</v>
      </c>
      <c r="D25" s="15" t="e">
        <f>new!#REF!</f>
        <v>#REF!</v>
      </c>
      <c r="E25" s="15" t="e">
        <f>new!#REF!</f>
        <v>#REF!</v>
      </c>
      <c r="F25" s="15" t="e">
        <f>D25*E25</f>
        <v>#REF!</v>
      </c>
      <c r="G25" s="15" t="e">
        <f>#REF!</f>
        <v>#REF!</v>
      </c>
      <c r="H25" s="15" t="e">
        <f>#REF!</f>
        <v>#REF!</v>
      </c>
      <c r="I25" s="15" t="e">
        <f>G25*H25</f>
        <v>#REF!</v>
      </c>
      <c r="J25" s="37" t="e">
        <f>I25-F25</f>
        <v>#REF!</v>
      </c>
      <c r="K25" s="18"/>
    </row>
    <row r="26" spans="1:13" s="1" customFormat="1" x14ac:dyDescent="0.25">
      <c r="A26" s="36"/>
      <c r="B26" s="42" t="e">
        <f>new!#REF!</f>
        <v>#REF!</v>
      </c>
      <c r="C26" s="15"/>
      <c r="D26" s="15"/>
      <c r="E26" s="15"/>
      <c r="F26" s="15" t="e">
        <f>new!#REF!</f>
        <v>#REF!</v>
      </c>
      <c r="G26" s="15"/>
      <c r="H26" s="15"/>
      <c r="I26" s="15" t="e">
        <f>#REF!</f>
        <v>#REF!</v>
      </c>
      <c r="J26" s="37" t="e">
        <f>I26-F26</f>
        <v>#REF!</v>
      </c>
      <c r="K26" s="18"/>
    </row>
    <row r="27" spans="1:13" s="1" customFormat="1" x14ac:dyDescent="0.25">
      <c r="A27" s="36"/>
      <c r="B27" s="42"/>
      <c r="C27" s="15"/>
      <c r="D27" s="15"/>
      <c r="E27" s="15"/>
      <c r="F27" s="15"/>
      <c r="G27" s="15"/>
      <c r="H27" s="15"/>
      <c r="I27" s="15"/>
      <c r="J27" s="37"/>
      <c r="K27" s="18"/>
      <c r="M27" s="1">
        <f t="shared" ref="M27" si="3">1.25*F27</f>
        <v>0</v>
      </c>
    </row>
    <row r="28" spans="1:13" s="1" customFormat="1" x14ac:dyDescent="0.25">
      <c r="A28" s="42">
        <f>new!A41</f>
        <v>4</v>
      </c>
      <c r="B28" s="42" t="str">
        <f>new!B41</f>
        <v>Information board</v>
      </c>
      <c r="C28" s="15" t="str">
        <f>new!H41</f>
        <v>no.</v>
      </c>
      <c r="D28" s="15">
        <f>new!G41</f>
        <v>1</v>
      </c>
      <c r="E28" s="15" t="e">
        <f>#REF!</f>
        <v>#REF!</v>
      </c>
      <c r="F28" s="15" t="e">
        <f>D28*E28</f>
        <v>#REF!</v>
      </c>
      <c r="G28" s="15">
        <f>new!G41</f>
        <v>1</v>
      </c>
      <c r="H28" s="15" t="e">
        <f>#REF!</f>
        <v>#REF!</v>
      </c>
      <c r="I28" s="15" t="e">
        <f>G28*H28</f>
        <v>#REF!</v>
      </c>
      <c r="J28" s="37" t="e">
        <f>I28-F28</f>
        <v>#REF!</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t="e">
        <f>SUM(F13:F29)</f>
        <v>#REF!</v>
      </c>
      <c r="G30" s="8"/>
      <c r="H30" s="8"/>
      <c r="I30" s="8" t="e">
        <f>SUM(I13:I29)</f>
        <v>#REF!</v>
      </c>
      <c r="J30" s="16" t="e">
        <f>I30-F30</f>
        <v>#REF!</v>
      </c>
      <c r="K30" s="4"/>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new</vt:lpstr>
      <vt:lpstr>WCR</vt:lpstr>
      <vt:lpstr>new!Print_Area</vt:lpstr>
      <vt:lpstr>WCR!Print_Area</vt:lpstr>
      <vt:lpstr>new!Print_Titles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2024-08-06T10:28:32Z</cp:lastPrinted>
  <dcterms:created xsi:type="dcterms:W3CDTF">2015-06-05T18:17:20Z</dcterms:created>
  <dcterms:modified xsi:type="dcterms:W3CDTF">2024-10-23T10:42:56Z</dcterms:modified>
</cp:coreProperties>
</file>