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वडा कार्यालय अगाडी ढलान\"/>
    </mc:Choice>
  </mc:AlternateContent>
  <bookViews>
    <workbookView xWindow="-120" yWindow="-120" windowWidth="20730" windowHeight="11160"/>
  </bookViews>
  <sheets>
    <sheet name="estimate" sheetId="19" r:id="rId1"/>
    <sheet name="WCR" sheetId="6"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estimate!$A$1:$K$58</definedName>
    <definedName name="_xlnm.Print_Titles" localSheetId="0">estimate!$1:$8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19" l="1"/>
  <c r="B34" i="19" l="1"/>
  <c r="C35" i="19"/>
  <c r="C45" i="19" s="1"/>
  <c r="C34" i="19"/>
  <c r="B30" i="19"/>
  <c r="E25" i="19"/>
  <c r="E35" i="19" s="1"/>
  <c r="D25" i="19"/>
  <c r="E24" i="19"/>
  <c r="E34" i="19" s="1"/>
  <c r="D24" i="19"/>
  <c r="D34" i="19" s="1"/>
  <c r="D44" i="19" s="1"/>
  <c r="F22" i="19"/>
  <c r="F32" i="19" s="1"/>
  <c r="E22" i="19"/>
  <c r="E32" i="19" s="1"/>
  <c r="D22" i="19"/>
  <c r="F20" i="19"/>
  <c r="F30" i="19" s="1"/>
  <c r="E20" i="19"/>
  <c r="E30" i="19" s="1"/>
  <c r="D20" i="19"/>
  <c r="G25" i="19" l="1"/>
  <c r="B10" i="19"/>
  <c r="B40" i="19"/>
  <c r="C14" i="19"/>
  <c r="C44" i="19"/>
  <c r="D32" i="19"/>
  <c r="D33" i="19" s="1"/>
  <c r="D23" i="19"/>
  <c r="E14" i="19"/>
  <c r="E44" i="19"/>
  <c r="G15" i="19"/>
  <c r="D30" i="19"/>
  <c r="D10" i="19" s="1"/>
  <c r="D21" i="19"/>
  <c r="E16" i="19"/>
  <c r="E45" i="19"/>
  <c r="B14" i="19"/>
  <c r="B44" i="19"/>
  <c r="F12" i="19"/>
  <c r="F42" i="19"/>
  <c r="E12" i="19"/>
  <c r="E42" i="19"/>
  <c r="E10" i="19"/>
  <c r="E40" i="19"/>
  <c r="F10" i="19"/>
  <c r="F40" i="19"/>
  <c r="D35" i="19"/>
  <c r="G34" i="19"/>
  <c r="D14" i="19"/>
  <c r="G24" i="19"/>
  <c r="C16" i="19"/>
  <c r="A9" i="6"/>
  <c r="A8" i="6"/>
  <c r="D11" i="19" l="1"/>
  <c r="G14" i="19"/>
  <c r="G44" i="19"/>
  <c r="D16" i="19"/>
  <c r="G16" i="19" s="1"/>
  <c r="D45" i="19"/>
  <c r="G45" i="19" s="1"/>
  <c r="G21" i="19"/>
  <c r="E21" i="19"/>
  <c r="D42" i="19"/>
  <c r="D43" i="19" s="1"/>
  <c r="D40" i="19"/>
  <c r="D41" i="19" s="1"/>
  <c r="D31" i="19"/>
  <c r="G33" i="19"/>
  <c r="E33" i="19"/>
  <c r="G35" i="19"/>
  <c r="D12" i="19"/>
  <c r="D13" i="19" s="1"/>
  <c r="G23" i="19"/>
  <c r="E23" i="19"/>
  <c r="E11" i="19"/>
  <c r="G11" i="19"/>
  <c r="H37" i="6"/>
  <c r="E37" i="6"/>
  <c r="C37" i="6"/>
  <c r="B37" i="6"/>
  <c r="A37" i="6"/>
  <c r="H34" i="6"/>
  <c r="F35" i="6"/>
  <c r="E34" i="6"/>
  <c r="D34" i="6"/>
  <c r="C34" i="6"/>
  <c r="B35" i="6"/>
  <c r="B34" i="6"/>
  <c r="A34" i="6"/>
  <c r="H31" i="6"/>
  <c r="F32" i="6"/>
  <c r="E31" i="6"/>
  <c r="D31" i="6"/>
  <c r="C31" i="6"/>
  <c r="B32" i="6"/>
  <c r="B31" i="6"/>
  <c r="A31" i="6"/>
  <c r="H28" i="6"/>
  <c r="E28" i="6"/>
  <c r="C28" i="6"/>
  <c r="B29" i="6"/>
  <c r="B28" i="6"/>
  <c r="A28" i="6"/>
  <c r="H25" i="6"/>
  <c r="E25" i="6"/>
  <c r="C25" i="6"/>
  <c r="B26" i="6"/>
  <c r="B25" i="6"/>
  <c r="A25" i="6"/>
  <c r="H22" i="6"/>
  <c r="E22" i="6"/>
  <c r="C22" i="6"/>
  <c r="B23" i="6"/>
  <c r="B22" i="6"/>
  <c r="A22" i="6"/>
  <c r="H19" i="6"/>
  <c r="E19" i="6"/>
  <c r="C19" i="6"/>
  <c r="B20" i="6"/>
  <c r="B19" i="6"/>
  <c r="A19" i="6"/>
  <c r="H16" i="6"/>
  <c r="E16" i="6"/>
  <c r="C16" i="6"/>
  <c r="B17" i="6"/>
  <c r="B16" i="6"/>
  <c r="A16" i="6"/>
  <c r="H13" i="6"/>
  <c r="E13" i="6"/>
  <c r="C13" i="6"/>
  <c r="B14" i="6"/>
  <c r="B13" i="6"/>
  <c r="A13" i="6"/>
  <c r="G19" i="6"/>
  <c r="G43" i="19" l="1"/>
  <c r="E43" i="19"/>
  <c r="G31" i="19"/>
  <c r="G36" i="19" s="1"/>
  <c r="E31" i="19"/>
  <c r="G41" i="19"/>
  <c r="G46" i="19" s="1"/>
  <c r="J47" i="19" s="1"/>
  <c r="E41" i="19"/>
  <c r="G26" i="19"/>
  <c r="G13" i="19"/>
  <c r="E13" i="19"/>
  <c r="F31" i="6"/>
  <c r="F34" i="6"/>
  <c r="G28" i="6"/>
  <c r="G22" i="6"/>
  <c r="J46" i="19" l="1"/>
  <c r="G34" i="6"/>
  <c r="I34" i="6" s="1"/>
  <c r="J34" i="6" s="1"/>
  <c r="I28" i="6"/>
  <c r="I22" i="6"/>
  <c r="G37" i="6" l="1"/>
  <c r="I32" i="6"/>
  <c r="J32" i="6" s="1"/>
  <c r="G31" i="6"/>
  <c r="I31" i="6" s="1"/>
  <c r="J31" i="6" s="1"/>
  <c r="I20" i="6"/>
  <c r="I35" i="6"/>
  <c r="J35" i="6" s="1"/>
  <c r="I29" i="6"/>
  <c r="I19" i="6"/>
  <c r="I17" i="6" l="1"/>
  <c r="G16" i="6"/>
  <c r="I16" i="6" s="1"/>
  <c r="G13" i="6"/>
  <c r="I14" i="6"/>
  <c r="I23" i="6"/>
  <c r="I26" i="6" l="1"/>
  <c r="G25" i="6"/>
  <c r="I25" i="6" s="1"/>
  <c r="F29" i="6" l="1"/>
  <c r="J29" i="6" s="1"/>
  <c r="D28" i="6"/>
  <c r="F28" i="6" s="1"/>
  <c r="J28" i="6" s="1"/>
  <c r="F26" i="6" l="1"/>
  <c r="J26" i="6" s="1"/>
  <c r="D25" i="6"/>
  <c r="F25" i="6" s="1"/>
  <c r="J25" i="6" s="1"/>
  <c r="N50" i="19"/>
  <c r="C57" i="19" l="1"/>
  <c r="G49" i="19"/>
  <c r="J49" i="19" l="1"/>
  <c r="D37" i="6"/>
  <c r="C58" i="19"/>
  <c r="C55" i="19" s="1"/>
  <c r="D19" i="6"/>
  <c r="F19" i="6" s="1"/>
  <c r="J19" i="6" s="1"/>
  <c r="D22" i="6"/>
  <c r="F22" i="6" s="1"/>
  <c r="J22" i="6" s="1"/>
  <c r="F23" i="6" l="1"/>
  <c r="J23" i="6" s="1"/>
  <c r="D16" i="6"/>
  <c r="F16" i="6" s="1"/>
  <c r="J16" i="6" s="1"/>
  <c r="J36" i="19" l="1"/>
  <c r="J37" i="19"/>
  <c r="F20" i="6" s="1"/>
  <c r="J20" i="6" s="1"/>
  <c r="F14" i="6" l="1"/>
  <c r="D13" i="6"/>
  <c r="J17" i="19"/>
  <c r="I37" i="6" l="1"/>
  <c r="F37" i="6"/>
  <c r="J37" i="6" l="1"/>
  <c r="I13" i="6"/>
  <c r="I39" i="6" s="1"/>
  <c r="J14" i="6" l="1"/>
  <c r="F13" i="6"/>
  <c r="J13" i="6" s="1"/>
  <c r="J6" i="6" l="1"/>
  <c r="J27" i="19" l="1"/>
  <c r="F17" i="6" s="1"/>
  <c r="J26" i="19"/>
  <c r="J51" i="19" l="1"/>
  <c r="C53" i="19" s="1"/>
  <c r="J17" i="6"/>
  <c r="F39" i="6"/>
  <c r="J39" i="6" l="1"/>
  <c r="C6" i="6"/>
  <c r="E55" i="19"/>
  <c r="E56" i="19" s="1"/>
  <c r="C56" i="19"/>
</calcChain>
</file>

<file path=xl/sharedStrings.xml><?xml version="1.0" encoding="utf-8"?>
<sst xmlns="http://schemas.openxmlformats.org/spreadsheetml/2006/main" count="80" uniqueCount="59">
  <si>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</si>
  <si>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</si>
  <si>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</si>
  <si>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</si>
  <si>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</si>
  <si>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</si>
  <si>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</si>
  <si>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</si>
  <si>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</si>
  <si>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</si>
  <si>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</si>
  <si>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</si>
  <si>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</si>
  <si>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</si>
  <si>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</si>
  <si>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</si>
  <si>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</si>
  <si>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</si>
  <si>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</si>
  <si>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</si>
  <si>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</si>
  <si>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</si>
  <si>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</si>
  <si>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</si>
  <si>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</si>
  <si>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</si>
  <si>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</si>
  <si>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</si>
  <si>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</si>
  <si>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</si>
  <si>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</si>
  <si>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</si>
  <si>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</si>
  <si>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</si>
  <si>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</si>
  <si>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</si>
  <si>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</si>
  <si>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</si>
  <si>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</si>
  <si>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</si>
  <si>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</si>
  <si>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</si>
  <si>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</si>
  <si>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</si>
  <si>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</si>
  <si>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</si>
  <si>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</si>
  <si>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</si>
  <si>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</si>
  <si>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stone masonary</t>
  </si>
  <si>
    <t>3fF; sf6\g] To;sf] h/f lemSg], l9:sf] k'm6fpg] / n]en u/L :yn ;kmf ug]{ ;a} jf]sgL ;d]t</t>
  </si>
  <si>
    <t xml:space="preserve">F.Y:2081/82                </t>
  </si>
  <si>
    <t xml:space="preserve">Date:2082/01/12       </t>
  </si>
  <si>
    <t>-deduction for occupied area</t>
  </si>
  <si>
    <t xml:space="preserve">dfn;fdfg pknAw u/L %) dL=dL= df]6f] x]eL 8o"6L OG6/nls+u s+lqm6Ans %) dL=dL=df]6fOsf] qm;/ 8:6 dfyL /fvL la5ofpg]] sfd k'/f </t>
  </si>
  <si>
    <t>m2</t>
  </si>
  <si>
    <t xml:space="preserve">Project:- वडा कार्यालय अगाडी ढलान गरि ब्लक बिछ्याउने कार्य </t>
  </si>
  <si>
    <t>Area (m2)</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</si>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</sst>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2" fontId="13"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7" fillId="3" borderId="1" xfId="0" quotePrefix="1" applyFont="1" applyFill="1" applyBorder="1" applyAlignment="1">
      <alignment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6"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2" fontId="15" fillId="0" borderId="3" xfId="0" applyNumberFormat="1" applyFont="1" applyBorder="1" applyAlignment="1">
      <alignment horizontal="center"/>
    </xf>
    <xf numFmtId="2" fontId="15" fillId="0" borderId="4"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abSelected="1" zoomScaleNormal="100" workbookViewId="0">
      <selection activeCell="H8" sqref="H8"/>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bestFit="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2" t="s">
        <v>56</v>
      </c>
      <c r="B6" s="72"/>
      <c r="C6" s="72"/>
      <c r="D6" s="72"/>
      <c r="E6" s="72"/>
      <c r="F6" s="72"/>
      <c r="G6" s="2"/>
      <c r="H6" s="73" t="s">
        <v>43</v>
      </c>
      <c r="I6" s="73"/>
      <c r="J6" s="73"/>
      <c r="K6" s="73"/>
      <c r="O6" t="s">
        <v>47</v>
      </c>
    </row>
    <row r="7" spans="1:19" ht="15.75" x14ac:dyDescent="0.25">
      <c r="A7" s="68" t="s">
        <v>28</v>
      </c>
      <c r="B7" s="68"/>
      <c r="C7" s="68"/>
      <c r="D7" s="68"/>
      <c r="E7" s="68"/>
      <c r="F7" s="68"/>
      <c r="G7" s="3"/>
      <c r="H7" s="69" t="s">
        <v>58</v>
      </c>
      <c r="I7" s="69"/>
      <c r="J7" s="69"/>
      <c r="K7" s="69"/>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50" x14ac:dyDescent="0.25">
      <c r="A9" s="63">
        <v>1</v>
      </c>
      <c r="B9" s="30" t="s">
        <v>48</v>
      </c>
      <c r="C9" s="36"/>
      <c r="D9" s="90" t="s">
        <v>57</v>
      </c>
      <c r="E9" s="91"/>
      <c r="F9" s="36"/>
      <c r="G9" s="36"/>
      <c r="H9" s="36"/>
      <c r="I9" s="36"/>
      <c r="J9" s="36"/>
      <c r="K9" s="36"/>
      <c r="N9" t="s">
        <v>45</v>
      </c>
      <c r="O9" t="s">
        <v>46</v>
      </c>
    </row>
    <row r="10" spans="1:19" ht="15" customHeight="1" x14ac:dyDescent="0.25">
      <c r="A10" s="18"/>
      <c r="B10" s="37" t="str">
        <f>B30</f>
        <v>-For stone masonary</v>
      </c>
      <c r="C10" s="38"/>
      <c r="D10" s="38">
        <f>D30</f>
        <v>4.2</v>
      </c>
      <c r="E10" s="38">
        <f>E30</f>
        <v>2.7430661383724475</v>
      </c>
      <c r="F10" s="38">
        <f>F30</f>
        <v>5.0289545870161536</v>
      </c>
      <c r="G10" s="39"/>
      <c r="H10" s="40"/>
      <c r="I10" s="40"/>
      <c r="J10" s="40"/>
      <c r="K10" s="21"/>
      <c r="M10" s="25"/>
      <c r="N10" s="1"/>
      <c r="O10" s="1"/>
      <c r="P10" s="1"/>
      <c r="Q10" s="1"/>
      <c r="R10" s="25"/>
      <c r="S10" s="25"/>
    </row>
    <row r="11" spans="1:19" ht="15" customHeight="1" x14ac:dyDescent="0.25">
      <c r="A11" s="18"/>
      <c r="B11" s="37"/>
      <c r="C11" s="38">
        <v>1</v>
      </c>
      <c r="D11" s="92">
        <f>(SQRT(((SUM(D10:F10))/2)*(((SUM(D10:F10))/2)-D10)*(((SUM(D10:F10))/2)-E10)*(((SUM(D10:F10))/2)-F10)))</f>
        <v>5.7603528014178709</v>
      </c>
      <c r="E11" s="93" t="e">
        <f t="shared" ref="E11" si="0">(SQRT(((SUM(B11:D11))/2)*(((SUM(B11:D11))/2)-B11)*(((SUM(B11:D11))/2)-C11)*(((SUM(B11:D11))/2)-D11)))*A11</f>
        <v>#NUM!</v>
      </c>
      <c r="F11" s="38">
        <v>0.15</v>
      </c>
      <c r="G11" s="39">
        <f>C11*D11*F11</f>
        <v>0.86405292021268065</v>
      </c>
      <c r="H11" s="40"/>
      <c r="I11" s="40"/>
      <c r="J11" s="40"/>
      <c r="K11" s="21"/>
      <c r="M11" s="25"/>
      <c r="N11" s="1"/>
      <c r="O11" s="1"/>
      <c r="P11" s="1"/>
      <c r="Q11" s="1"/>
      <c r="R11" s="25"/>
      <c r="S11" s="25"/>
    </row>
    <row r="12" spans="1:19" ht="15" customHeight="1" x14ac:dyDescent="0.25">
      <c r="A12" s="18"/>
      <c r="B12" s="37"/>
      <c r="C12" s="38"/>
      <c r="D12" s="38">
        <f t="shared" ref="D12:F12" si="1">D32</f>
        <v>5.0289545870161536</v>
      </c>
      <c r="E12" s="38">
        <f t="shared" si="1"/>
        <v>2.2858884486437061</v>
      </c>
      <c r="F12" s="38">
        <f t="shared" si="1"/>
        <v>4.7241694605303257</v>
      </c>
      <c r="G12" s="39"/>
      <c r="H12" s="40"/>
      <c r="I12" s="40"/>
      <c r="J12" s="40"/>
      <c r="K12" s="21"/>
      <c r="M12" s="25"/>
      <c r="N12" s="1"/>
      <c r="O12" s="1"/>
      <c r="P12" s="1"/>
      <c r="Q12" s="1"/>
      <c r="R12" s="25"/>
      <c r="S12" s="25"/>
    </row>
    <row r="13" spans="1:19" ht="15" customHeight="1" x14ac:dyDescent="0.25">
      <c r="A13" s="18"/>
      <c r="B13" s="37"/>
      <c r="C13" s="38">
        <v>1</v>
      </c>
      <c r="D13" s="92">
        <f>(SQRT(((SUM(D12:F12))/2)*(((SUM(D12:F12))/2)-D12)*(((SUM(D12:F12))/2)-E12)*(((SUM(D12:F12))/2)-F12)))</f>
        <v>5.370012282971941</v>
      </c>
      <c r="E13" s="93" t="e">
        <f t="shared" ref="E13" si="2">(SQRT(((SUM(B13:D13))/2)*(((SUM(B13:D13))/2)-B13)*(((SUM(B13:D13))/2)-C13)*(((SUM(B13:D13))/2)-D13)))*A13</f>
        <v>#NUM!</v>
      </c>
      <c r="F13" s="38">
        <v>0.15</v>
      </c>
      <c r="G13" s="39">
        <f>C13*D13*F13</f>
        <v>0.80550184244579115</v>
      </c>
      <c r="H13" s="40"/>
      <c r="I13" s="40"/>
      <c r="J13" s="40"/>
      <c r="K13" s="21"/>
      <c r="M13" s="25"/>
      <c r="N13" s="1"/>
      <c r="O13" s="1"/>
      <c r="P13" s="1"/>
      <c r="Q13" s="1"/>
      <c r="R13" s="25"/>
      <c r="S13" s="25"/>
    </row>
    <row r="14" spans="1:19" ht="15" customHeight="1" x14ac:dyDescent="0.25">
      <c r="A14" s="18"/>
      <c r="B14" s="37" t="str">
        <f>B34</f>
        <v>-deduction for occupied area</v>
      </c>
      <c r="C14" s="47">
        <f>C34</f>
        <v>-1</v>
      </c>
      <c r="D14" s="38">
        <f>D34</f>
        <v>1.3207355481052523</v>
      </c>
      <c r="E14" s="38">
        <f>E34</f>
        <v>0.55877273189068366</v>
      </c>
      <c r="F14" s="38">
        <v>0.15</v>
      </c>
      <c r="G14" s="39">
        <f t="shared" ref="G14" si="3">PRODUCT(C14:F14)</f>
        <v>-0.11069865154798669</v>
      </c>
      <c r="H14" s="40"/>
      <c r="I14" s="40"/>
      <c r="J14" s="40"/>
      <c r="K14" s="21"/>
      <c r="M14" s="25"/>
      <c r="N14" s="1"/>
      <c r="O14" s="1"/>
      <c r="P14" s="1"/>
      <c r="Q14" s="1"/>
      <c r="R14" s="25"/>
      <c r="S14" s="25"/>
    </row>
    <row r="15" spans="1:19" ht="15" customHeight="1" x14ac:dyDescent="0.25">
      <c r="A15" s="18"/>
      <c r="B15" s="37"/>
      <c r="C15" s="47">
        <v>1</v>
      </c>
      <c r="D15" s="38">
        <v>0.83</v>
      </c>
      <c r="E15" s="38">
        <v>0.37</v>
      </c>
      <c r="F15" s="38">
        <v>0.3</v>
      </c>
      <c r="G15" s="39">
        <f t="shared" ref="G15:G16" si="4">PRODUCT(C15:F15)</f>
        <v>9.212999999999999E-2</v>
      </c>
      <c r="H15" s="40"/>
      <c r="I15" s="40"/>
      <c r="J15" s="40"/>
      <c r="K15" s="21"/>
      <c r="M15" s="25"/>
      <c r="N15" s="1"/>
      <c r="O15" s="1"/>
      <c r="P15" s="1"/>
      <c r="Q15" s="1"/>
      <c r="R15" s="25"/>
      <c r="S15" s="25"/>
    </row>
    <row r="16" spans="1:19" ht="15" customHeight="1" x14ac:dyDescent="0.25">
      <c r="A16" s="18"/>
      <c r="B16" s="37"/>
      <c r="C16" s="47">
        <f t="shared" ref="C16:E16" si="5">C35</f>
        <v>-1</v>
      </c>
      <c r="D16" s="38">
        <f t="shared" si="5"/>
        <v>0.99055166107893933</v>
      </c>
      <c r="E16" s="38">
        <f t="shared" si="5"/>
        <v>0.6095702529716549</v>
      </c>
      <c r="F16" s="38">
        <v>0.15</v>
      </c>
      <c r="G16" s="39">
        <f t="shared" si="4"/>
        <v>-9.057162399380729E-2</v>
      </c>
      <c r="H16" s="40"/>
      <c r="I16" s="40"/>
      <c r="J16" s="40"/>
      <c r="K16" s="21"/>
      <c r="M16" s="25"/>
      <c r="N16" s="1"/>
      <c r="O16" s="1"/>
      <c r="P16" s="1"/>
      <c r="Q16" s="1"/>
      <c r="R16" s="25"/>
      <c r="S16" s="25"/>
    </row>
    <row r="17" spans="1:21" ht="15" customHeight="1" x14ac:dyDescent="0.25">
      <c r="A17" s="18"/>
      <c r="B17" s="37" t="s">
        <v>40</v>
      </c>
      <c r="C17" s="19"/>
      <c r="D17" s="20"/>
      <c r="E17" s="21"/>
      <c r="F17" s="21"/>
      <c r="G17" s="23">
        <f>SUM(G10:G16)</f>
        <v>1.5604144871166779</v>
      </c>
      <c r="H17" s="22" t="s">
        <v>39</v>
      </c>
      <c r="I17" s="23">
        <v>736.88</v>
      </c>
      <c r="J17" s="41">
        <f>G17*I17</f>
        <v>1149.8382272665376</v>
      </c>
      <c r="K17" s="21"/>
      <c r="M17" s="25"/>
      <c r="N17" s="1"/>
      <c r="O17" s="1"/>
      <c r="P17" s="1"/>
      <c r="Q17" s="1"/>
      <c r="R17" s="25"/>
      <c r="S17" s="25"/>
    </row>
    <row r="18" spans="1:21" ht="15" customHeight="1" x14ac:dyDescent="0.25">
      <c r="A18" s="18"/>
      <c r="B18" s="37"/>
      <c r="C18" s="19"/>
      <c r="D18" s="20"/>
      <c r="E18" s="21"/>
      <c r="F18" s="21"/>
      <c r="G18" s="23"/>
      <c r="H18" s="22"/>
      <c r="I18" s="23"/>
      <c r="J18" s="41"/>
      <c r="K18" s="21"/>
      <c r="M18" s="25"/>
      <c r="N18" s="1"/>
      <c r="O18" s="1"/>
      <c r="P18" s="1"/>
      <c r="Q18" s="1"/>
      <c r="R18" s="25"/>
      <c r="S18" s="25"/>
    </row>
    <row r="19" spans="1:21" ht="90" x14ac:dyDescent="0.25">
      <c r="A19" s="18">
        <v>2</v>
      </c>
      <c r="B19" s="30" t="s">
        <v>42</v>
      </c>
      <c r="C19" s="19"/>
      <c r="D19" s="90" t="s">
        <v>57</v>
      </c>
      <c r="E19" s="91"/>
      <c r="F19" s="21"/>
      <c r="G19" s="23"/>
      <c r="H19" s="22"/>
      <c r="I19" s="23"/>
      <c r="J19" s="41"/>
      <c r="K19" s="21"/>
      <c r="M19" s="25"/>
      <c r="N19" s="1"/>
      <c r="O19" s="71" t="s">
        <v>50</v>
      </c>
      <c r="P19" s="71"/>
      <c r="Q19" s="71"/>
      <c r="R19" s="71"/>
      <c r="S19" s="71"/>
      <c r="T19" s="71"/>
      <c r="U19" s="71"/>
    </row>
    <row r="20" spans="1:21" ht="15" customHeight="1" x14ac:dyDescent="0.25">
      <c r="A20" s="18"/>
      <c r="B20" s="37" t="s">
        <v>49</v>
      </c>
      <c r="C20" s="38"/>
      <c r="D20" s="38">
        <f>4.2</f>
        <v>4.2</v>
      </c>
      <c r="E20" s="38">
        <f>9/3.281</f>
        <v>2.7430661383724475</v>
      </c>
      <c r="F20" s="38">
        <f>16.5/3.281</f>
        <v>5.0289545870161536</v>
      </c>
      <c r="G20" s="39"/>
      <c r="H20" s="40"/>
      <c r="I20" s="40"/>
      <c r="J20" s="40"/>
      <c r="K20" s="21"/>
      <c r="M20" s="25"/>
      <c r="N20" s="1"/>
      <c r="O20" s="1"/>
      <c r="P20" s="1"/>
      <c r="Q20" s="1"/>
      <c r="R20" s="25"/>
      <c r="S20" s="25"/>
    </row>
    <row r="21" spans="1:21" ht="15" customHeight="1" x14ac:dyDescent="0.25">
      <c r="A21" s="18"/>
      <c r="B21" s="37"/>
      <c r="C21" s="38">
        <v>1</v>
      </c>
      <c r="D21" s="92">
        <f>(SQRT(((SUM(D20:F20))/2)*(((SUM(D20:F20))/2)-D20)*(((SUM(D20:F20))/2)-E20)*(((SUM(D20:F20))/2)-F20)))</f>
        <v>5.7603528014178709</v>
      </c>
      <c r="E21" s="93" t="e">
        <f t="shared" ref="E21" si="6">(SQRT(((SUM(B21:D21))/2)*(((SUM(B21:D21))/2)-B21)*(((SUM(B21:D21))/2)-C21)*(((SUM(B21:D21))/2)-D21)))*A21</f>
        <v>#NUM!</v>
      </c>
      <c r="F21" s="38">
        <v>0.15</v>
      </c>
      <c r="G21" s="39">
        <f>C21*D21*F21</f>
        <v>0.86405292021268065</v>
      </c>
      <c r="H21" s="40"/>
      <c r="I21" s="40"/>
      <c r="J21" s="40"/>
      <c r="K21" s="21"/>
      <c r="M21" s="25"/>
      <c r="N21" s="1"/>
      <c r="O21" s="1"/>
      <c r="P21" s="1"/>
      <c r="Q21" s="1"/>
      <c r="R21" s="25"/>
      <c r="S21" s="25"/>
    </row>
    <row r="22" spans="1:21" ht="15" customHeight="1" x14ac:dyDescent="0.25">
      <c r="A22" s="18"/>
      <c r="B22" s="37"/>
      <c r="C22" s="38"/>
      <c r="D22" s="38">
        <f>16.5/3.281</f>
        <v>5.0289545870161536</v>
      </c>
      <c r="E22" s="38">
        <f>7.5/3.281</f>
        <v>2.2858884486437061</v>
      </c>
      <c r="F22" s="38">
        <f>15.5/3.281</f>
        <v>4.7241694605303257</v>
      </c>
      <c r="G22" s="39"/>
      <c r="H22" s="40"/>
      <c r="I22" s="40"/>
      <c r="J22" s="40"/>
      <c r="K22" s="21"/>
      <c r="M22" s="25"/>
      <c r="N22" s="1"/>
      <c r="O22" s="1"/>
      <c r="P22" s="1"/>
      <c r="Q22" s="1"/>
      <c r="R22" s="25"/>
      <c r="S22" s="25"/>
    </row>
    <row r="23" spans="1:21" ht="15" customHeight="1" x14ac:dyDescent="0.25">
      <c r="A23" s="18"/>
      <c r="B23" s="37"/>
      <c r="C23" s="38">
        <v>1</v>
      </c>
      <c r="D23" s="92">
        <f>(SQRT(((SUM(D22:F22))/2)*(((SUM(D22:F22))/2)-D22)*(((SUM(D22:F22))/2)-E22)*(((SUM(D22:F22))/2)-F22)))</f>
        <v>5.370012282971941</v>
      </c>
      <c r="E23" s="93" t="e">
        <f t="shared" ref="E23" si="7">(SQRT(((SUM(B23:D23))/2)*(((SUM(B23:D23))/2)-B23)*(((SUM(B23:D23))/2)-C23)*(((SUM(B23:D23))/2)-D23)))*A23</f>
        <v>#NUM!</v>
      </c>
      <c r="F23" s="38">
        <v>0.15</v>
      </c>
      <c r="G23" s="39">
        <f>C23*D23*F23</f>
        <v>0.80550184244579115</v>
      </c>
      <c r="H23" s="40"/>
      <c r="I23" s="40"/>
      <c r="J23" s="40"/>
      <c r="K23" s="21"/>
      <c r="M23" s="25"/>
      <c r="N23" s="1"/>
      <c r="O23" s="1"/>
      <c r="P23" s="1"/>
      <c r="Q23" s="1"/>
      <c r="R23" s="25"/>
      <c r="S23" s="25"/>
    </row>
    <row r="24" spans="1:21" ht="15" customHeight="1" x14ac:dyDescent="0.25">
      <c r="A24" s="18"/>
      <c r="B24" s="37" t="s">
        <v>53</v>
      </c>
      <c r="C24" s="47">
        <v>-1</v>
      </c>
      <c r="D24" s="38">
        <f>52/12/3.281</f>
        <v>1.3207355481052523</v>
      </c>
      <c r="E24" s="38">
        <f>22/12/3.281</f>
        <v>0.55877273189068366</v>
      </c>
      <c r="F24" s="38">
        <v>0.15</v>
      </c>
      <c r="G24" s="39">
        <f>PRODUCT(C24:F24)</f>
        <v>-0.11069865154798669</v>
      </c>
      <c r="H24" s="40"/>
      <c r="I24" s="40"/>
      <c r="J24" s="40"/>
      <c r="K24" s="21"/>
      <c r="M24" s="25"/>
      <c r="N24" s="1"/>
      <c r="O24" s="1"/>
      <c r="P24" s="1"/>
      <c r="Q24" s="1"/>
      <c r="R24" s="25"/>
      <c r="S24" s="25"/>
    </row>
    <row r="25" spans="1:21" ht="15" customHeight="1" x14ac:dyDescent="0.25">
      <c r="A25" s="18"/>
      <c r="B25" s="37"/>
      <c r="C25" s="47">
        <v>-1</v>
      </c>
      <c r="D25" s="38">
        <f>3.25/3.281</f>
        <v>0.99055166107893933</v>
      </c>
      <c r="E25" s="38">
        <f>2/3.281</f>
        <v>0.6095702529716549</v>
      </c>
      <c r="F25" s="38">
        <v>0.15</v>
      </c>
      <c r="G25" s="39">
        <f t="shared" ref="G25" si="8">PRODUCT(C25:F25)</f>
        <v>-9.057162399380729E-2</v>
      </c>
      <c r="H25" s="40"/>
      <c r="I25" s="40"/>
      <c r="J25" s="40"/>
      <c r="K25" s="21"/>
      <c r="M25" s="25"/>
      <c r="N25" s="1"/>
      <c r="O25" s="1"/>
      <c r="P25" s="1"/>
      <c r="Q25" s="1"/>
      <c r="R25" s="25"/>
      <c r="S25" s="25"/>
    </row>
    <row r="26" spans="1:21" ht="15" customHeight="1" x14ac:dyDescent="0.25">
      <c r="A26" s="40"/>
      <c r="B26" s="37" t="s">
        <v>40</v>
      </c>
      <c r="C26" s="42"/>
      <c r="D26" s="43"/>
      <c r="E26" s="43"/>
      <c r="F26" s="43"/>
      <c r="G26" s="33">
        <f>SUM(G20:G25)</f>
        <v>1.4682844871166778</v>
      </c>
      <c r="H26" s="33" t="s">
        <v>39</v>
      </c>
      <c r="I26" s="33">
        <v>4434.5200000000004</v>
      </c>
      <c r="J26" s="44">
        <f>G26*I26</f>
        <v>6511.1369238086509</v>
      </c>
      <c r="K26" s="36"/>
    </row>
    <row r="27" spans="1:21" x14ac:dyDescent="0.25">
      <c r="A27" s="40"/>
      <c r="B27" s="37" t="s">
        <v>38</v>
      </c>
      <c r="C27" s="42"/>
      <c r="D27" s="43"/>
      <c r="E27" s="43"/>
      <c r="F27" s="43"/>
      <c r="G27" s="43"/>
      <c r="H27" s="43"/>
      <c r="I27" s="43"/>
      <c r="J27" s="45">
        <f>0.13*G26*(14817.6/5)</f>
        <v>565.66775762380223</v>
      </c>
      <c r="K27" s="36"/>
    </row>
    <row r="28" spans="1:21" x14ac:dyDescent="0.25">
      <c r="A28" s="40"/>
      <c r="B28" s="37"/>
      <c r="C28" s="42"/>
      <c r="D28" s="43"/>
      <c r="E28" s="43"/>
      <c r="F28" s="43"/>
      <c r="G28" s="43"/>
      <c r="H28" s="43"/>
      <c r="I28" s="43"/>
      <c r="J28" s="45"/>
      <c r="K28" s="36"/>
    </row>
    <row r="29" spans="1:21" ht="75" x14ac:dyDescent="0.25">
      <c r="A29" s="18">
        <v>3</v>
      </c>
      <c r="B29" s="30" t="s">
        <v>41</v>
      </c>
      <c r="C29" s="19"/>
      <c r="D29" s="90" t="s">
        <v>57</v>
      </c>
      <c r="E29" s="91"/>
      <c r="F29" s="21"/>
      <c r="G29" s="23"/>
      <c r="H29" s="22"/>
      <c r="I29" s="23"/>
      <c r="J29" s="41"/>
      <c r="K29" s="5"/>
      <c r="M29" s="25"/>
      <c r="N29" s="1"/>
      <c r="O29" s="1"/>
      <c r="P29" s="1"/>
      <c r="Q29" s="1"/>
      <c r="R29" s="25"/>
      <c r="S29" s="25"/>
    </row>
    <row r="30" spans="1:21" ht="15" customHeight="1" x14ac:dyDescent="0.25">
      <c r="A30" s="18"/>
      <c r="B30" s="37" t="str">
        <f>B20</f>
        <v>-For stone masonary</v>
      </c>
      <c r="C30" s="47"/>
      <c r="D30" s="38">
        <f>D20</f>
        <v>4.2</v>
      </c>
      <c r="E30" s="38">
        <f>E20</f>
        <v>2.7430661383724475</v>
      </c>
      <c r="F30" s="38">
        <f>F20</f>
        <v>5.0289545870161536</v>
      </c>
      <c r="G30" s="39"/>
      <c r="H30" s="40"/>
      <c r="I30" s="40"/>
      <c r="J30" s="40"/>
      <c r="K30" s="21"/>
      <c r="M30" s="25"/>
      <c r="N30" s="1"/>
      <c r="O30" s="1"/>
      <c r="P30" s="1"/>
      <c r="Q30" s="1"/>
      <c r="R30" s="25"/>
      <c r="S30" s="25"/>
    </row>
    <row r="31" spans="1:21" ht="15" customHeight="1" x14ac:dyDescent="0.25">
      <c r="A31" s="18"/>
      <c r="B31" s="37"/>
      <c r="C31" s="38">
        <v>1</v>
      </c>
      <c r="D31" s="92">
        <f>(SQRT(((SUM(D30:F30))/2)*(((SUM(D30:F30))/2)-D30)*(((SUM(D30:F30))/2)-E30)*(((SUM(D30:F30))/2)-F30)))</f>
        <v>5.7603528014178709</v>
      </c>
      <c r="E31" s="93" t="e">
        <f t="shared" ref="E31" si="9">(SQRT(((SUM(B31:D31))/2)*(((SUM(B31:D31))/2)-B31)*(((SUM(B31:D31))/2)-C31)*(((SUM(B31:D31))/2)-D31)))*A31</f>
        <v>#NUM!</v>
      </c>
      <c r="F31" s="38">
        <v>0.05</v>
      </c>
      <c r="G31" s="39">
        <f>C31*D31*F31</f>
        <v>0.28801764007089353</v>
      </c>
      <c r="H31" s="40"/>
      <c r="I31" s="40"/>
      <c r="J31" s="40"/>
      <c r="K31" s="64"/>
      <c r="M31" s="25"/>
      <c r="N31" s="1"/>
      <c r="O31" s="1"/>
      <c r="P31" s="1"/>
      <c r="Q31" s="1"/>
      <c r="R31" s="25"/>
      <c r="S31" s="25"/>
    </row>
    <row r="32" spans="1:21" ht="15" customHeight="1" x14ac:dyDescent="0.25">
      <c r="A32" s="18"/>
      <c r="B32" s="37"/>
      <c r="C32" s="47"/>
      <c r="D32" s="38">
        <f t="shared" ref="D32:F32" si="10">D22</f>
        <v>5.0289545870161536</v>
      </c>
      <c r="E32" s="38">
        <f t="shared" si="10"/>
        <v>2.2858884486437061</v>
      </c>
      <c r="F32" s="38">
        <f t="shared" si="10"/>
        <v>4.7241694605303257</v>
      </c>
      <c r="G32" s="39"/>
      <c r="H32" s="40"/>
      <c r="I32" s="40"/>
      <c r="J32" s="40"/>
      <c r="K32" s="21"/>
      <c r="M32" s="25"/>
      <c r="N32" s="1"/>
      <c r="O32" s="1"/>
      <c r="P32" s="1"/>
      <c r="Q32" s="1"/>
      <c r="R32" s="25"/>
      <c r="S32" s="25"/>
    </row>
    <row r="33" spans="1:19" ht="15" customHeight="1" x14ac:dyDescent="0.25">
      <c r="A33" s="18"/>
      <c r="B33" s="37"/>
      <c r="C33" s="38">
        <v>1</v>
      </c>
      <c r="D33" s="92">
        <f>(SQRT(((SUM(D32:F32))/2)*(((SUM(D32:F32))/2)-D32)*(((SUM(D32:F32))/2)-E32)*(((SUM(D32:F32))/2)-F32)))</f>
        <v>5.370012282971941</v>
      </c>
      <c r="E33" s="93" t="e">
        <f t="shared" ref="E33" si="11">(SQRT(((SUM(B33:D33))/2)*(((SUM(B33:D33))/2)-B33)*(((SUM(B33:D33))/2)-C33)*(((SUM(B33:D33))/2)-D33)))*A33</f>
        <v>#NUM!</v>
      </c>
      <c r="F33" s="38">
        <v>0.05</v>
      </c>
      <c r="G33" s="39">
        <f>C33*D33*F33</f>
        <v>0.26850061414859705</v>
      </c>
      <c r="H33" s="40"/>
      <c r="I33" s="40"/>
      <c r="J33" s="40"/>
      <c r="K33" s="21"/>
      <c r="M33" s="25"/>
      <c r="N33" s="1"/>
      <c r="O33" s="1"/>
      <c r="P33" s="1"/>
      <c r="Q33" s="1"/>
      <c r="R33" s="25"/>
      <c r="S33" s="25"/>
    </row>
    <row r="34" spans="1:19" ht="15" customHeight="1" x14ac:dyDescent="0.25">
      <c r="A34" s="18"/>
      <c r="B34" s="37" t="str">
        <f>B24</f>
        <v>-deduction for occupied area</v>
      </c>
      <c r="C34" s="47">
        <f>C24</f>
        <v>-1</v>
      </c>
      <c r="D34" s="38">
        <f>D24</f>
        <v>1.3207355481052523</v>
      </c>
      <c r="E34" s="38">
        <f>E24</f>
        <v>0.55877273189068366</v>
      </c>
      <c r="F34" s="38">
        <v>0.05</v>
      </c>
      <c r="G34" s="39">
        <f t="shared" ref="G34" si="12">PRODUCT(C34:F34)</f>
        <v>-3.6899550515995569E-2</v>
      </c>
      <c r="H34" s="40"/>
      <c r="I34" s="40"/>
      <c r="J34" s="40"/>
      <c r="K34" s="21"/>
      <c r="M34" s="25"/>
      <c r="N34" s="1"/>
      <c r="O34" s="1"/>
      <c r="P34" s="1"/>
      <c r="Q34" s="1"/>
      <c r="R34" s="25"/>
      <c r="S34" s="25"/>
    </row>
    <row r="35" spans="1:19" ht="15" customHeight="1" x14ac:dyDescent="0.25">
      <c r="A35" s="18"/>
      <c r="B35" s="37"/>
      <c r="C35" s="47">
        <f>C25</f>
        <v>-1</v>
      </c>
      <c r="D35" s="38">
        <f>D25</f>
        <v>0.99055166107893933</v>
      </c>
      <c r="E35" s="38">
        <f>E25</f>
        <v>0.6095702529716549</v>
      </c>
      <c r="F35" s="38">
        <v>0.05</v>
      </c>
      <c r="G35" s="39">
        <f t="shared" ref="G35" si="13">PRODUCT(C35:F35)</f>
        <v>-3.01905413312691E-2</v>
      </c>
      <c r="H35" s="40"/>
      <c r="I35" s="40"/>
      <c r="J35" s="40"/>
      <c r="K35" s="21"/>
      <c r="M35" s="25"/>
      <c r="N35" s="1"/>
      <c r="O35" s="1"/>
      <c r="P35" s="1"/>
      <c r="Q35" s="1"/>
      <c r="R35" s="25"/>
      <c r="S35" s="25"/>
    </row>
    <row r="36" spans="1:19" ht="15" customHeight="1" x14ac:dyDescent="0.25">
      <c r="A36" s="40"/>
      <c r="B36" s="37" t="s">
        <v>40</v>
      </c>
      <c r="C36" s="42"/>
      <c r="D36" s="43"/>
      <c r="E36" s="43"/>
      <c r="F36" s="43"/>
      <c r="G36" s="33">
        <f>SUM(G30:G35)</f>
        <v>0.48942816237222597</v>
      </c>
      <c r="H36" s="33" t="s">
        <v>39</v>
      </c>
      <c r="I36" s="33">
        <v>10634.5</v>
      </c>
      <c r="J36" s="44">
        <f>G36*I36</f>
        <v>5204.8237927474374</v>
      </c>
      <c r="K36" s="36"/>
    </row>
    <row r="37" spans="1:19" ht="15" customHeight="1" x14ac:dyDescent="0.25">
      <c r="A37" s="40"/>
      <c r="B37" s="37" t="s">
        <v>38</v>
      </c>
      <c r="C37" s="42"/>
      <c r="D37" s="43"/>
      <c r="E37" s="43"/>
      <c r="F37" s="43"/>
      <c r="G37" s="43"/>
      <c r="H37" s="43"/>
      <c r="I37" s="43"/>
      <c r="J37" s="45">
        <f>0.13*G36*((114907.3+6135.3)/15)</f>
        <v>513.42769648522221</v>
      </c>
      <c r="K37" s="36"/>
    </row>
    <row r="38" spans="1:19" ht="15" customHeight="1" x14ac:dyDescent="0.25">
      <c r="A38" s="40"/>
      <c r="B38" s="37"/>
      <c r="C38" s="42"/>
      <c r="D38" s="43"/>
      <c r="E38" s="43"/>
      <c r="F38" s="43"/>
      <c r="G38" s="43"/>
      <c r="H38" s="43"/>
      <c r="I38" s="43"/>
      <c r="J38" s="45"/>
      <c r="K38" s="36"/>
    </row>
    <row r="39" spans="1:19" ht="60.6" customHeight="1" x14ac:dyDescent="0.25">
      <c r="A39" s="18">
        <v>4</v>
      </c>
      <c r="B39" s="66" t="s">
        <v>54</v>
      </c>
      <c r="C39" s="42"/>
      <c r="D39" s="90" t="s">
        <v>57</v>
      </c>
      <c r="E39" s="91"/>
      <c r="F39" s="43"/>
      <c r="G39" s="39"/>
      <c r="H39" s="43"/>
      <c r="I39" s="43"/>
      <c r="J39" s="45"/>
      <c r="K39" s="36"/>
    </row>
    <row r="40" spans="1:19" ht="15" customHeight="1" x14ac:dyDescent="0.25">
      <c r="A40" s="40"/>
      <c r="B40" s="37" t="str">
        <f>B30</f>
        <v>-For stone masonary</v>
      </c>
      <c r="C40" s="42"/>
      <c r="D40" s="43">
        <f>D30</f>
        <v>4.2</v>
      </c>
      <c r="E40" s="43">
        <f>E30</f>
        <v>2.7430661383724475</v>
      </c>
      <c r="F40" s="43">
        <f>F30</f>
        <v>5.0289545870161536</v>
      </c>
      <c r="G40" s="39"/>
      <c r="H40" s="43"/>
      <c r="I40" s="43"/>
      <c r="J40" s="45"/>
      <c r="K40" s="36"/>
    </row>
    <row r="41" spans="1:19" ht="15" customHeight="1" x14ac:dyDescent="0.25">
      <c r="A41" s="18"/>
      <c r="B41" s="37"/>
      <c r="C41" s="38">
        <v>1</v>
      </c>
      <c r="D41" s="92">
        <f>(SQRT(((SUM(D40:F40))/2)*(((SUM(D40:F40))/2)-D40)*(((SUM(D40:F40))/2)-E40)*(((SUM(D40:F40))/2)-F40)))</f>
        <v>5.7603528014178709</v>
      </c>
      <c r="E41" s="93" t="e">
        <f t="shared" ref="E41" si="14">(SQRT(((SUM(B41:D41))/2)*(((SUM(B41:D41))/2)-B41)*(((SUM(B41:D41))/2)-C41)*(((SUM(B41:D41))/2)-D41)))*A41</f>
        <v>#NUM!</v>
      </c>
      <c r="F41" s="38"/>
      <c r="G41" s="39">
        <f>C41*D41</f>
        <v>5.7603528014178709</v>
      </c>
      <c r="H41" s="40"/>
      <c r="I41" s="40"/>
      <c r="J41" s="40"/>
      <c r="K41" s="64"/>
      <c r="M41" s="25"/>
      <c r="N41" s="1"/>
      <c r="O41" s="1"/>
      <c r="P41" s="1"/>
      <c r="Q41" s="1"/>
      <c r="R41" s="25"/>
      <c r="S41" s="25"/>
    </row>
    <row r="42" spans="1:19" ht="15" customHeight="1" x14ac:dyDescent="0.25">
      <c r="A42" s="40"/>
      <c r="B42" s="37"/>
      <c r="C42" s="42"/>
      <c r="D42" s="43">
        <f>D32</f>
        <v>5.0289545870161536</v>
      </c>
      <c r="E42" s="43">
        <f>E32</f>
        <v>2.2858884486437061</v>
      </c>
      <c r="F42" s="43">
        <f>F32</f>
        <v>4.7241694605303257</v>
      </c>
      <c r="G42" s="39"/>
      <c r="H42" s="43"/>
      <c r="I42" s="43"/>
      <c r="J42" s="45"/>
      <c r="K42" s="36"/>
    </row>
    <row r="43" spans="1:19" ht="15" customHeight="1" x14ac:dyDescent="0.25">
      <c r="A43" s="18"/>
      <c r="B43" s="37"/>
      <c r="C43" s="38">
        <v>1</v>
      </c>
      <c r="D43" s="92">
        <f>(SQRT(((SUM(D42:F42))/2)*(((SUM(D42:F42))/2)-D42)*(((SUM(D42:F42))/2)-E42)*(((SUM(D42:F42))/2)-F42)))</f>
        <v>5.370012282971941</v>
      </c>
      <c r="E43" s="93" t="e">
        <f t="shared" ref="E43" si="15">(SQRT(((SUM(B43:D43))/2)*(((SUM(B43:D43))/2)-B43)*(((SUM(B43:D43))/2)-C43)*(((SUM(B43:D43))/2)-D43)))*A43</f>
        <v>#NUM!</v>
      </c>
      <c r="F43" s="38"/>
      <c r="G43" s="39">
        <f>C43*D43</f>
        <v>5.370012282971941</v>
      </c>
      <c r="H43" s="40"/>
      <c r="I43" s="40"/>
      <c r="J43" s="40"/>
      <c r="K43" s="64"/>
      <c r="M43" s="25"/>
      <c r="N43" s="1"/>
      <c r="O43" s="1"/>
      <c r="P43" s="1"/>
      <c r="Q43" s="1"/>
      <c r="R43" s="25"/>
      <c r="S43" s="25"/>
    </row>
    <row r="44" spans="1:19" ht="15" customHeight="1" x14ac:dyDescent="0.25">
      <c r="A44" s="40"/>
      <c r="B44" s="37" t="str">
        <f>B34</f>
        <v>-deduction for occupied area</v>
      </c>
      <c r="C44" s="42">
        <f>C34</f>
        <v>-1</v>
      </c>
      <c r="D44" s="43">
        <f>D34</f>
        <v>1.3207355481052523</v>
      </c>
      <c r="E44" s="43">
        <f>E34</f>
        <v>0.55877273189068366</v>
      </c>
      <c r="F44" s="43"/>
      <c r="G44" s="39">
        <f t="shared" ref="G44" si="16">PRODUCT(C44:F44)</f>
        <v>-0.73799101031991132</v>
      </c>
      <c r="H44" s="43"/>
      <c r="I44" s="43"/>
      <c r="J44" s="45"/>
      <c r="K44" s="36"/>
    </row>
    <row r="45" spans="1:19" ht="15" customHeight="1" x14ac:dyDescent="0.25">
      <c r="A45" s="40"/>
      <c r="B45" s="37"/>
      <c r="C45" s="42">
        <f>C35</f>
        <v>-1</v>
      </c>
      <c r="D45" s="43">
        <f>D35</f>
        <v>0.99055166107893933</v>
      </c>
      <c r="E45" s="43">
        <f>E35</f>
        <v>0.6095702529716549</v>
      </c>
      <c r="F45" s="43"/>
      <c r="G45" s="39">
        <f t="shared" ref="G45" si="17">PRODUCT(C45:F45)</f>
        <v>-0.60381082662538199</v>
      </c>
      <c r="H45" s="43"/>
      <c r="I45" s="43"/>
      <c r="J45" s="45"/>
      <c r="K45" s="36"/>
    </row>
    <row r="46" spans="1:19" ht="15" customHeight="1" x14ac:dyDescent="0.25">
      <c r="A46" s="40"/>
      <c r="B46" s="37" t="s">
        <v>40</v>
      </c>
      <c r="C46" s="42"/>
      <c r="D46" s="43"/>
      <c r="E46" s="43"/>
      <c r="F46" s="43"/>
      <c r="G46" s="33">
        <f>SUM(G40:G45)</f>
        <v>9.7885632474445181</v>
      </c>
      <c r="H46" s="33" t="s">
        <v>55</v>
      </c>
      <c r="I46" s="33">
        <v>1737.28</v>
      </c>
      <c r="J46" s="44">
        <f>G46*I46</f>
        <v>17005.475158520414</v>
      </c>
      <c r="K46" s="36"/>
    </row>
    <row r="47" spans="1:19" ht="15" customHeight="1" x14ac:dyDescent="0.25">
      <c r="A47" s="40"/>
      <c r="B47" s="37" t="s">
        <v>38</v>
      </c>
      <c r="C47" s="42"/>
      <c r="D47" s="43"/>
      <c r="E47" s="43"/>
      <c r="F47" s="43"/>
      <c r="G47" s="43"/>
      <c r="H47" s="43"/>
      <c r="I47" s="43"/>
      <c r="J47" s="45">
        <f>0.13*G46*(6947.8/10)</f>
        <v>884.11673649773536</v>
      </c>
      <c r="K47" s="36"/>
    </row>
    <row r="48" spans="1:19" ht="15" customHeight="1" x14ac:dyDescent="0.25">
      <c r="A48" s="40"/>
      <c r="B48" s="37"/>
      <c r="C48" s="42"/>
      <c r="D48" s="43"/>
      <c r="E48" s="43"/>
      <c r="F48" s="43"/>
      <c r="G48" s="43"/>
      <c r="H48" s="43"/>
      <c r="I48" s="43"/>
      <c r="J48" s="45"/>
      <c r="K48" s="36"/>
    </row>
    <row r="49" spans="1:19" ht="15" customHeight="1" x14ac:dyDescent="0.25">
      <c r="A49" s="18">
        <v>5</v>
      </c>
      <c r="B49" s="30" t="s">
        <v>30</v>
      </c>
      <c r="C49" s="19">
        <v>1</v>
      </c>
      <c r="D49" s="20"/>
      <c r="E49" s="21"/>
      <c r="F49" s="21"/>
      <c r="G49" s="34">
        <f t="shared" ref="G49" si="18">PRODUCT(C49:F49)</f>
        <v>1</v>
      </c>
      <c r="H49" s="22" t="s">
        <v>31</v>
      </c>
      <c r="I49" s="23">
        <v>500</v>
      </c>
      <c r="J49" s="34">
        <f>G49*I49</f>
        <v>500</v>
      </c>
      <c r="K49" s="21"/>
      <c r="M49" s="25"/>
      <c r="N49" s="1"/>
      <c r="O49" s="1"/>
      <c r="P49" s="1"/>
      <c r="Q49" s="1"/>
      <c r="R49" s="25"/>
      <c r="S49" s="25"/>
    </row>
    <row r="50" spans="1:19" ht="15" customHeight="1" x14ac:dyDescent="0.25">
      <c r="A50" s="18"/>
      <c r="B50" s="24"/>
      <c r="C50" s="19"/>
      <c r="D50" s="20"/>
      <c r="E50" s="21"/>
      <c r="F50" s="21"/>
      <c r="G50" s="23"/>
      <c r="H50" s="22"/>
      <c r="I50" s="23"/>
      <c r="J50" s="41"/>
      <c r="K50" s="21"/>
      <c r="M50" s="25"/>
      <c r="N50" s="1">
        <f>2.4*3.281</f>
        <v>7.8743999999999996</v>
      </c>
      <c r="O50" s="1"/>
      <c r="P50" s="1"/>
      <c r="Q50" s="1"/>
      <c r="R50" s="25"/>
      <c r="S50" s="25"/>
    </row>
    <row r="51" spans="1:19" x14ac:dyDescent="0.25">
      <c r="A51" s="40"/>
      <c r="B51" s="46" t="s">
        <v>17</v>
      </c>
      <c r="C51" s="47"/>
      <c r="D51" s="38"/>
      <c r="E51" s="38"/>
      <c r="F51" s="38"/>
      <c r="G51" s="41"/>
      <c r="H51" s="41"/>
      <c r="I51" s="41"/>
      <c r="J51" s="41">
        <f>SUM(J10:J49)</f>
        <v>32334.486292949798</v>
      </c>
      <c r="K51" s="36"/>
    </row>
    <row r="52" spans="1:19" x14ac:dyDescent="0.25">
      <c r="A52" s="58"/>
      <c r="B52" s="61"/>
      <c r="C52" s="62"/>
      <c r="D52" s="59"/>
      <c r="E52" s="59"/>
      <c r="F52" s="59"/>
      <c r="G52" s="60"/>
      <c r="H52" s="60"/>
      <c r="I52" s="60"/>
      <c r="J52" s="60"/>
      <c r="K52" s="57"/>
    </row>
    <row r="53" spans="1:19" s="1" customFormat="1" x14ac:dyDescent="0.25">
      <c r="A53" s="50"/>
      <c r="B53" s="29" t="s">
        <v>27</v>
      </c>
      <c r="C53" s="67">
        <f>J51</f>
        <v>32334.486292949798</v>
      </c>
      <c r="D53" s="67"/>
      <c r="E53" s="39">
        <v>100</v>
      </c>
      <c r="F53" s="51"/>
      <c r="G53" s="52"/>
      <c r="H53" s="51"/>
      <c r="I53" s="53"/>
      <c r="J53" s="54"/>
      <c r="K53" s="55"/>
    </row>
    <row r="54" spans="1:19" x14ac:dyDescent="0.25">
      <c r="A54" s="56"/>
      <c r="B54" s="29" t="s">
        <v>32</v>
      </c>
      <c r="C54" s="70">
        <v>28000</v>
      </c>
      <c r="D54" s="70"/>
      <c r="E54" s="39"/>
      <c r="F54" s="49"/>
      <c r="G54" s="48"/>
      <c r="H54" s="48"/>
      <c r="I54" s="48"/>
      <c r="J54" s="48"/>
      <c r="K54" s="49"/>
    </row>
    <row r="55" spans="1:19" x14ac:dyDescent="0.25">
      <c r="A55" s="56"/>
      <c r="B55" s="29" t="s">
        <v>33</v>
      </c>
      <c r="C55" s="70">
        <f>C54-C57-C58</f>
        <v>26600</v>
      </c>
      <c r="D55" s="70"/>
      <c r="E55" s="39">
        <f>C55/C53*100</f>
        <v>82.265107783078832</v>
      </c>
      <c r="F55" s="49"/>
      <c r="G55" s="48"/>
      <c r="H55" s="48"/>
      <c r="I55" s="48"/>
      <c r="J55" s="48"/>
      <c r="K55" s="49"/>
    </row>
    <row r="56" spans="1:19" x14ac:dyDescent="0.25">
      <c r="A56" s="56"/>
      <c r="B56" s="29" t="s">
        <v>34</v>
      </c>
      <c r="C56" s="67">
        <f>C53-C55</f>
        <v>5734.4862929497976</v>
      </c>
      <c r="D56" s="67"/>
      <c r="E56" s="39">
        <f>100-E55</f>
        <v>17.734892216921168</v>
      </c>
      <c r="F56" s="49"/>
      <c r="G56" s="48"/>
      <c r="H56" s="48"/>
      <c r="I56" s="48"/>
      <c r="J56" s="48"/>
      <c r="K56" s="49"/>
    </row>
    <row r="57" spans="1:19" x14ac:dyDescent="0.25">
      <c r="A57" s="56"/>
      <c r="B57" s="29" t="s">
        <v>35</v>
      </c>
      <c r="C57" s="67">
        <f>C54*0.03</f>
        <v>840</v>
      </c>
      <c r="D57" s="67"/>
      <c r="E57" s="39">
        <v>3</v>
      </c>
      <c r="F57" s="49"/>
      <c r="G57" s="48"/>
      <c r="H57" s="48"/>
      <c r="I57" s="48"/>
      <c r="J57" s="48"/>
      <c r="K57" s="49"/>
    </row>
    <row r="58" spans="1:19" x14ac:dyDescent="0.25">
      <c r="A58" s="56"/>
      <c r="B58" s="29" t="s">
        <v>36</v>
      </c>
      <c r="C58" s="67">
        <f>C54*0.02</f>
        <v>560</v>
      </c>
      <c r="D58" s="67"/>
      <c r="E58" s="39">
        <v>2</v>
      </c>
      <c r="F58" s="49"/>
      <c r="G58" s="48"/>
      <c r="H58" s="48"/>
      <c r="I58" s="48"/>
      <c r="J58" s="48"/>
      <c r="K58" s="49"/>
    </row>
    <row r="59" spans="1:19" s="35" customFormat="1" x14ac:dyDescent="0.25">
      <c r="A59" s="57"/>
      <c r="B59" s="57"/>
      <c r="C59" s="57"/>
      <c r="D59" s="57"/>
      <c r="E59" s="57"/>
      <c r="F59" s="57"/>
      <c r="G59" s="57"/>
      <c r="H59" s="57"/>
      <c r="I59" s="57"/>
      <c r="J59" s="57"/>
      <c r="K59" s="57"/>
    </row>
    <row r="60" spans="1:19" s="35" customFormat="1" x14ac:dyDescent="0.25"/>
    <row r="61" spans="1:19" s="35" customFormat="1" x14ac:dyDescent="0.25"/>
    <row r="62" spans="1:19" s="35" customFormat="1" x14ac:dyDescent="0.25"/>
    <row r="63" spans="1:19" s="35" customFormat="1" x14ac:dyDescent="0.25"/>
    <row r="64" spans="1:19"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sheetData>
  <mergeCells count="28">
    <mergeCell ref="D39:E39"/>
    <mergeCell ref="O19:U19"/>
    <mergeCell ref="A6:F6"/>
    <mergeCell ref="H6:K6"/>
    <mergeCell ref="A1:K1"/>
    <mergeCell ref="A2:K2"/>
    <mergeCell ref="A3:K3"/>
    <mergeCell ref="A4:K4"/>
    <mergeCell ref="A5:K5"/>
    <mergeCell ref="D9:E9"/>
    <mergeCell ref="D11:E11"/>
    <mergeCell ref="D13:E13"/>
    <mergeCell ref="D19:E19"/>
    <mergeCell ref="C57:D57"/>
    <mergeCell ref="C58:D58"/>
    <mergeCell ref="A7:F7"/>
    <mergeCell ref="H7:K7"/>
    <mergeCell ref="C53:D53"/>
    <mergeCell ref="C54:D54"/>
    <mergeCell ref="C55:D55"/>
    <mergeCell ref="C56:D56"/>
    <mergeCell ref="D21:E21"/>
    <mergeCell ref="D23:E23"/>
    <mergeCell ref="D31:E31"/>
    <mergeCell ref="D33:E33"/>
    <mergeCell ref="D41:E41"/>
    <mergeCell ref="D43:E43"/>
    <mergeCell ref="D29:E29"/>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rowBreaks count="1" manualBreakCount="1">
    <brk id="43"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4" zoomScaleNormal="100" workbookViewId="0">
      <selection activeCell="M13" sqref="M1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7" t="s">
        <v>0</v>
      </c>
      <c r="B1" s="87"/>
      <c r="C1" s="87"/>
      <c r="D1" s="87"/>
      <c r="E1" s="87"/>
      <c r="F1" s="87"/>
      <c r="G1" s="87"/>
      <c r="H1" s="87"/>
      <c r="I1" s="87"/>
      <c r="J1" s="87"/>
      <c r="K1" s="87"/>
    </row>
    <row r="2" spans="1:11" ht="25.5" x14ac:dyDescent="0.35">
      <c r="A2" s="88" t="s">
        <v>1</v>
      </c>
      <c r="B2" s="88"/>
      <c r="C2" s="88"/>
      <c r="D2" s="88"/>
      <c r="E2" s="88"/>
      <c r="F2" s="88"/>
      <c r="G2" s="88"/>
      <c r="H2" s="88"/>
      <c r="I2" s="88"/>
      <c r="J2" s="88"/>
      <c r="K2" s="88"/>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89" t="s">
        <v>18</v>
      </c>
      <c r="B5" s="89"/>
      <c r="C5" s="89"/>
      <c r="D5" s="89"/>
      <c r="E5" s="89"/>
      <c r="F5" s="89"/>
      <c r="G5" s="89"/>
      <c r="H5" s="89"/>
      <c r="I5" s="89"/>
      <c r="J5" s="89"/>
      <c r="K5" s="89"/>
    </row>
    <row r="6" spans="1:11" ht="18.75" x14ac:dyDescent="0.3">
      <c r="A6" s="8" t="s">
        <v>19</v>
      </c>
      <c r="B6" s="8"/>
      <c r="C6" s="85" t="e">
        <f>F39</f>
        <v>#REF!</v>
      </c>
      <c r="D6" s="86"/>
      <c r="E6" s="9"/>
      <c r="F6" s="8"/>
      <c r="G6" s="8"/>
      <c r="H6" s="8" t="s">
        <v>20</v>
      </c>
      <c r="I6" s="8"/>
      <c r="J6" s="85" t="e">
        <f>I39</f>
        <v>#REF!</v>
      </c>
      <c r="K6" s="86"/>
    </row>
    <row r="7" spans="1:11" x14ac:dyDescent="0.25">
      <c r="A7" s="26" t="s">
        <v>29</v>
      </c>
      <c r="B7" s="10"/>
      <c r="C7" s="10"/>
      <c r="D7" s="10"/>
      <c r="F7" s="80"/>
      <c r="G7" s="80"/>
      <c r="I7" s="81" t="s">
        <v>37</v>
      </c>
      <c r="J7" s="81"/>
      <c r="K7" s="81"/>
    </row>
    <row r="8" spans="1:11" ht="15.75" x14ac:dyDescent="0.25">
      <c r="A8" s="72" t="str">
        <f>estimate!A6</f>
        <v xml:space="preserve">Project:- वडा कार्यालय अगाडी ढलान गरि ब्लक बिछ्याउने कार्य </v>
      </c>
      <c r="B8" s="72"/>
      <c r="C8" s="72"/>
      <c r="D8" s="72"/>
      <c r="E8" s="72"/>
      <c r="F8" s="72"/>
      <c r="I8" s="82" t="s">
        <v>51</v>
      </c>
      <c r="J8" s="82"/>
      <c r="K8" s="82"/>
    </row>
    <row r="9" spans="1:11" x14ac:dyDescent="0.25">
      <c r="A9" s="83" t="str">
        <f>estimate!A7</f>
        <v>Location:- Shankharapur Municipality 9</v>
      </c>
      <c r="B9" s="83"/>
      <c r="C9" s="83"/>
      <c r="D9" s="83"/>
      <c r="E9" s="83"/>
      <c r="F9" s="83"/>
      <c r="I9" s="82" t="s">
        <v>52</v>
      </c>
      <c r="J9" s="82"/>
      <c r="K9" s="82"/>
    </row>
    <row r="11" spans="1:11" x14ac:dyDescent="0.25">
      <c r="A11" s="78" t="s">
        <v>21</v>
      </c>
      <c r="B11" s="78" t="s">
        <v>22</v>
      </c>
      <c r="C11" s="78" t="s">
        <v>12</v>
      </c>
      <c r="D11" s="84" t="s">
        <v>23</v>
      </c>
      <c r="E11" s="84"/>
      <c r="F11" s="84"/>
      <c r="G11" s="84" t="s">
        <v>24</v>
      </c>
      <c r="H11" s="84"/>
      <c r="I11" s="84"/>
      <c r="J11" s="78" t="s">
        <v>25</v>
      </c>
      <c r="K11" s="79" t="s">
        <v>15</v>
      </c>
    </row>
    <row r="12" spans="1:11" x14ac:dyDescent="0.25">
      <c r="A12" s="78"/>
      <c r="B12" s="78"/>
      <c r="C12" s="78"/>
      <c r="D12" s="11" t="s">
        <v>26</v>
      </c>
      <c r="E12" s="11" t="s">
        <v>13</v>
      </c>
      <c r="F12" s="11" t="s">
        <v>14</v>
      </c>
      <c r="G12" s="11" t="s">
        <v>26</v>
      </c>
      <c r="H12" s="11" t="s">
        <v>13</v>
      </c>
      <c r="I12" s="11" t="s">
        <v>14</v>
      </c>
      <c r="J12" s="78"/>
      <c r="K12" s="79"/>
    </row>
    <row r="13" spans="1:11" s="1" customFormat="1" ht="148.15" customHeight="1"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estimate!H17</f>
        <v>m3</v>
      </c>
      <c r="D13" s="12">
        <f>estimate!G17</f>
        <v>1.5604144871166779</v>
      </c>
      <c r="E13" s="12">
        <f>estimate!I17</f>
        <v>736.88</v>
      </c>
      <c r="F13" s="12">
        <f>D13*E13</f>
        <v>1149.8382272665376</v>
      </c>
      <c r="G13" s="12" t="e">
        <f>#REF!</f>
        <v>#REF!</v>
      </c>
      <c r="H13" s="12" t="e">
        <f>#REF!</f>
        <v>#REF!</v>
      </c>
      <c r="I13" s="12" t="e">
        <f>G13*H13</f>
        <v>#REF!</v>
      </c>
      <c r="J13" s="28" t="e">
        <f>I13-F13</f>
        <v>#REF!</v>
      </c>
      <c r="K13" s="14"/>
    </row>
    <row r="14" spans="1:11" s="1" customFormat="1" ht="15.75" x14ac:dyDescent="0.25">
      <c r="A14" s="27"/>
      <c r="B14" s="65" t="e">
        <f>estimate!#REF!</f>
        <v>#REF!</v>
      </c>
      <c r="C14" s="12"/>
      <c r="D14" s="12"/>
      <c r="E14" s="12"/>
      <c r="F14" s="12" t="e">
        <f>estimate!#REF!</f>
        <v>#REF!</v>
      </c>
      <c r="G14" s="12"/>
      <c r="H14" s="12"/>
      <c r="I14" s="12" t="e">
        <f>#REF!</f>
        <v>#REF!</v>
      </c>
      <c r="J14" s="28" t="e">
        <f>I14-F14</f>
        <v>#REF!</v>
      </c>
      <c r="K14" s="14"/>
    </row>
    <row r="15" spans="1:11" s="1" customFormat="1" x14ac:dyDescent="0.25">
      <c r="A15" s="29"/>
      <c r="B15" s="29"/>
      <c r="C15" s="12"/>
      <c r="D15" s="12"/>
      <c r="E15" s="12"/>
      <c r="F15" s="12"/>
      <c r="G15" s="12"/>
      <c r="H15" s="12"/>
      <c r="I15" s="12"/>
      <c r="J15" s="28"/>
      <c r="K15" s="14"/>
    </row>
    <row r="16" spans="1:11" s="1" customFormat="1" ht="78.75" x14ac:dyDescent="0.25">
      <c r="A16" s="27">
        <f>estimate!A19</f>
        <v>2</v>
      </c>
      <c r="B16" s="32" t="str">
        <f>estimate!B19</f>
        <v>Providing and laying of hand pack Stone soling with 150 to 200 mm thick stones and packing with smaller stone on prepared surface as per Drawing and Technical Specifications.</v>
      </c>
      <c r="C16" s="12" t="str">
        <f>estimate!H26</f>
        <v>m3</v>
      </c>
      <c r="D16" s="12">
        <f>estimate!G26</f>
        <v>1.4682844871166778</v>
      </c>
      <c r="E16" s="12">
        <f>estimate!I26</f>
        <v>4434.5200000000004</v>
      </c>
      <c r="F16" s="12">
        <f>D16*E16</f>
        <v>6511.1369238086509</v>
      </c>
      <c r="G16" s="12" t="e">
        <f>#REF!</f>
        <v>#REF!</v>
      </c>
      <c r="H16" s="12" t="e">
        <f>#REF!</f>
        <v>#REF!</v>
      </c>
      <c r="I16" s="12" t="e">
        <f>G16*H16</f>
        <v>#REF!</v>
      </c>
      <c r="J16" s="28" t="e">
        <f>I16-F16</f>
        <v>#REF!</v>
      </c>
      <c r="K16" s="14"/>
    </row>
    <row r="17" spans="1:11" s="1" customFormat="1" ht="15.75" x14ac:dyDescent="0.25">
      <c r="A17" s="27"/>
      <c r="B17" s="65" t="str">
        <f>estimate!B27</f>
        <v>VAT calculation</v>
      </c>
      <c r="C17" s="12"/>
      <c r="D17" s="12"/>
      <c r="E17" s="12"/>
      <c r="F17" s="12">
        <f>estimate!J27</f>
        <v>565.66775762380223</v>
      </c>
      <c r="G17" s="12"/>
      <c r="H17" s="12"/>
      <c r="I17" s="12" t="e">
        <f>#REF!</f>
        <v>#REF!</v>
      </c>
      <c r="J17" s="28" t="e">
        <f>I17-F17</f>
        <v>#REF!</v>
      </c>
      <c r="K17" s="14"/>
    </row>
    <row r="18" spans="1:11" s="1" customFormat="1" x14ac:dyDescent="0.25">
      <c r="A18" s="29"/>
      <c r="B18" s="29"/>
      <c r="C18" s="12"/>
      <c r="D18" s="12"/>
      <c r="E18" s="12"/>
      <c r="F18" s="12"/>
      <c r="G18" s="12"/>
      <c r="H18" s="12"/>
      <c r="I18" s="12"/>
      <c r="J18" s="28"/>
      <c r="K18" s="14"/>
    </row>
    <row r="19" spans="1:11" s="1" customFormat="1" ht="63" x14ac:dyDescent="0.25">
      <c r="A19" s="27">
        <f>estimate!A29</f>
        <v>3</v>
      </c>
      <c r="B19" s="32" t="str">
        <f>estimate!B29</f>
        <v>Providing and laying of Plain/Reinforced Cement Concrete in Foundation complete as per Drawing and Technical Specifications, PCC Grade M 15</v>
      </c>
      <c r="C19" s="12" t="str">
        <f>estimate!H36</f>
        <v>m3</v>
      </c>
      <c r="D19" s="12">
        <f>estimate!G36</f>
        <v>0.48942816237222597</v>
      </c>
      <c r="E19" s="12">
        <f>estimate!I36</f>
        <v>10634.5</v>
      </c>
      <c r="F19" s="12">
        <f>D19*E19</f>
        <v>5204.8237927474374</v>
      </c>
      <c r="G19" s="12" t="e">
        <f>#REF!</f>
        <v>#REF!</v>
      </c>
      <c r="H19" s="12" t="e">
        <f>#REF!</f>
        <v>#REF!</v>
      </c>
      <c r="I19" s="12" t="e">
        <f>G19*H19</f>
        <v>#REF!</v>
      </c>
      <c r="J19" s="28" t="e">
        <f>I19-F19</f>
        <v>#REF!</v>
      </c>
      <c r="K19" s="14"/>
    </row>
    <row r="20" spans="1:11" s="1" customFormat="1" ht="15.75" x14ac:dyDescent="0.25">
      <c r="A20" s="27"/>
      <c r="B20" s="32" t="str">
        <f>estimate!B37</f>
        <v>VAT calculation</v>
      </c>
      <c r="C20" s="12"/>
      <c r="D20" s="12"/>
      <c r="E20" s="12"/>
      <c r="F20" s="12">
        <f>estimate!J37</f>
        <v>513.42769648522221</v>
      </c>
      <c r="G20" s="12"/>
      <c r="H20" s="12"/>
      <c r="I20" s="12" t="e">
        <f>#REF!</f>
        <v>#REF!</v>
      </c>
      <c r="J20" s="28" t="e">
        <f>I20-F20</f>
        <v>#REF!</v>
      </c>
      <c r="K20" s="14"/>
    </row>
    <row r="21" spans="1:11" s="1" customFormat="1" x14ac:dyDescent="0.25">
      <c r="A21" s="29"/>
      <c r="B21" s="29"/>
      <c r="C21" s="12"/>
      <c r="D21" s="12"/>
      <c r="E21" s="12"/>
      <c r="F21" s="12"/>
      <c r="G21" s="12"/>
      <c r="H21" s="12"/>
      <c r="I21" s="12"/>
      <c r="J21" s="28"/>
      <c r="K21" s="14"/>
    </row>
    <row r="22" spans="1:11" s="1" customFormat="1" ht="15.75" x14ac:dyDescent="0.25">
      <c r="A22" s="27" t="e">
        <f>estimate!#REF!</f>
        <v>#REF!</v>
      </c>
      <c r="B22" s="32" t="e">
        <f>estimate!#REF!</f>
        <v>#REF!</v>
      </c>
      <c r="C22" s="12" t="e">
        <f>estimate!#REF!</f>
        <v>#REF!</v>
      </c>
      <c r="D22" s="12" t="e">
        <f>estimate!#REF!</f>
        <v>#REF!</v>
      </c>
      <c r="E22" s="12" t="e">
        <f>estimate!#REF!</f>
        <v>#REF!</v>
      </c>
      <c r="F22" s="12" t="e">
        <f>D22*E22</f>
        <v>#REF!</v>
      </c>
      <c r="G22" s="12" t="e">
        <f>#REF!</f>
        <v>#REF!</v>
      </c>
      <c r="H22" s="12" t="e">
        <f>#REF!</f>
        <v>#REF!</v>
      </c>
      <c r="I22" s="12" t="e">
        <f>G22*H22</f>
        <v>#REF!</v>
      </c>
      <c r="J22" s="28" t="e">
        <f>I22-F22</f>
        <v>#REF!</v>
      </c>
      <c r="K22" s="14"/>
    </row>
    <row r="23" spans="1:11" s="1" customFormat="1" ht="15.75" x14ac:dyDescent="0.25">
      <c r="A23" s="27"/>
      <c r="B23" s="32" t="e">
        <f>estimate!#REF!</f>
        <v>#REF!</v>
      </c>
      <c r="C23" s="12"/>
      <c r="D23" s="12"/>
      <c r="E23" s="12"/>
      <c r="F23" s="12" t="e">
        <f>estimate!#REF!</f>
        <v>#REF!</v>
      </c>
      <c r="G23" s="12"/>
      <c r="H23" s="12"/>
      <c r="I23" s="12" t="e">
        <f>#REF!</f>
        <v>#REF!</v>
      </c>
      <c r="J23" s="28" t="e">
        <f>I23-F23</f>
        <v>#REF!</v>
      </c>
      <c r="K23" s="14"/>
    </row>
    <row r="24" spans="1:11" s="1" customFormat="1" x14ac:dyDescent="0.25">
      <c r="A24" s="29"/>
      <c r="B24" s="29"/>
      <c r="C24" s="12"/>
      <c r="D24" s="12"/>
      <c r="E24" s="12"/>
      <c r="F24" s="12"/>
      <c r="G24" s="12"/>
      <c r="H24" s="12"/>
      <c r="I24" s="12"/>
      <c r="J24" s="28"/>
      <c r="K24" s="14"/>
    </row>
    <row r="25" spans="1:11" s="1" customFormat="1" ht="15.75" x14ac:dyDescent="0.25">
      <c r="A25" s="27" t="e">
        <f>estimate!#REF!</f>
        <v>#REF!</v>
      </c>
      <c r="B25" s="32" t="e">
        <f>estimate!#REF!</f>
        <v>#REF!</v>
      </c>
      <c r="C25" s="12" t="e">
        <f>estimate!#REF!</f>
        <v>#REF!</v>
      </c>
      <c r="D25" s="12" t="e">
        <f>estimate!#REF!</f>
        <v>#REF!</v>
      </c>
      <c r="E25" s="12" t="e">
        <f>estimate!#REF!</f>
        <v>#REF!</v>
      </c>
      <c r="F25" s="12" t="e">
        <f>D25*E25</f>
        <v>#REF!</v>
      </c>
      <c r="G25" s="12" t="e">
        <f>#REF!</f>
        <v>#REF!</v>
      </c>
      <c r="H25" s="12" t="e">
        <f>#REF!</f>
        <v>#REF!</v>
      </c>
      <c r="I25" s="12" t="e">
        <f>G25*H25</f>
        <v>#REF!</v>
      </c>
      <c r="J25" s="28" t="e">
        <f>I25-F25</f>
        <v>#REF!</v>
      </c>
      <c r="K25" s="14"/>
    </row>
    <row r="26" spans="1:11" s="1" customFormat="1" ht="15.75" x14ac:dyDescent="0.25">
      <c r="A26" s="27"/>
      <c r="B26" s="32" t="e">
        <f>estimate!#REF!</f>
        <v>#REF!</v>
      </c>
      <c r="C26" s="12"/>
      <c r="D26" s="12"/>
      <c r="E26" s="12"/>
      <c r="F26" s="12" t="e">
        <f>estimate!#REF!</f>
        <v>#REF!</v>
      </c>
      <c r="G26" s="12"/>
      <c r="H26" s="12"/>
      <c r="I26" s="12" t="e">
        <f>#REF!</f>
        <v>#REF!</v>
      </c>
      <c r="J26" s="28" t="e">
        <f>I26-F26</f>
        <v>#REF!</v>
      </c>
      <c r="K26" s="14"/>
    </row>
    <row r="27" spans="1:11" s="1" customFormat="1" x14ac:dyDescent="0.25">
      <c r="A27" s="29"/>
      <c r="B27" s="29"/>
      <c r="C27" s="12"/>
      <c r="D27" s="12"/>
      <c r="E27" s="12"/>
      <c r="F27" s="12"/>
      <c r="G27" s="12"/>
      <c r="H27" s="12"/>
      <c r="I27" s="12"/>
      <c r="J27" s="28"/>
      <c r="K27" s="14"/>
    </row>
    <row r="28" spans="1:11" s="1" customFormat="1" ht="15.75" x14ac:dyDescent="0.25">
      <c r="A28" s="27" t="e">
        <f>estimate!#REF!</f>
        <v>#REF!</v>
      </c>
      <c r="B28" s="32" t="e">
        <f>estimate!#REF!</f>
        <v>#REF!</v>
      </c>
      <c r="C28" s="12" t="e">
        <f>estimate!#REF!</f>
        <v>#REF!</v>
      </c>
      <c r="D28" s="12" t="e">
        <f>estimate!#REF!</f>
        <v>#REF!</v>
      </c>
      <c r="E28" s="12" t="e">
        <f>estimate!#REF!</f>
        <v>#REF!</v>
      </c>
      <c r="F28" s="12" t="e">
        <f>D28*E28</f>
        <v>#REF!</v>
      </c>
      <c r="G28" s="12" t="e">
        <f>#REF!</f>
        <v>#REF!</v>
      </c>
      <c r="H28" s="12" t="e">
        <f>#REF!</f>
        <v>#REF!</v>
      </c>
      <c r="I28" s="12" t="e">
        <f>G28*H28</f>
        <v>#REF!</v>
      </c>
      <c r="J28" s="28" t="e">
        <f>I28-F28</f>
        <v>#REF!</v>
      </c>
      <c r="K28" s="14"/>
    </row>
    <row r="29" spans="1:11" s="1" customFormat="1" ht="15.75" x14ac:dyDescent="0.25">
      <c r="A29" s="27"/>
      <c r="B29" s="32" t="e">
        <f>estimate!#REF!</f>
        <v>#REF!</v>
      </c>
      <c r="C29" s="12"/>
      <c r="D29" s="12"/>
      <c r="E29" s="12"/>
      <c r="F29" s="12" t="e">
        <f>estimate!#REF!</f>
        <v>#REF!</v>
      </c>
      <c r="G29" s="12"/>
      <c r="H29" s="12"/>
      <c r="I29" s="12" t="e">
        <f>#REF!</f>
        <v>#REF!</v>
      </c>
      <c r="J29" s="28" t="e">
        <f>I29-F29</f>
        <v>#REF!</v>
      </c>
      <c r="K29" s="14"/>
    </row>
    <row r="30" spans="1:11" s="1" customFormat="1" ht="15.75" x14ac:dyDescent="0.25">
      <c r="A30" s="27"/>
      <c r="B30" s="32"/>
      <c r="C30" s="12"/>
      <c r="D30" s="12"/>
      <c r="E30" s="12"/>
      <c r="F30" s="12"/>
      <c r="G30" s="12"/>
      <c r="H30" s="12"/>
      <c r="I30" s="12"/>
      <c r="J30" s="28"/>
      <c r="K30" s="14"/>
    </row>
    <row r="31" spans="1:11" s="1" customFormat="1" ht="15.75" x14ac:dyDescent="0.25">
      <c r="A31" s="27" t="e">
        <f>estimate!#REF!</f>
        <v>#REF!</v>
      </c>
      <c r="B31" s="32" t="e">
        <f>estimate!#REF!</f>
        <v>#REF!</v>
      </c>
      <c r="C31" s="12" t="e">
        <f>estimate!#REF!</f>
        <v>#REF!</v>
      </c>
      <c r="D31" s="12" t="e">
        <f>estimate!#REF!</f>
        <v>#REF!</v>
      </c>
      <c r="E31" s="12" t="e">
        <f>estimate!#REF!</f>
        <v>#REF!</v>
      </c>
      <c r="F31" s="12" t="e">
        <f>D31*E31</f>
        <v>#REF!</v>
      </c>
      <c r="G31" s="12" t="e">
        <f>#REF!</f>
        <v>#REF!</v>
      </c>
      <c r="H31" s="12" t="e">
        <f>#REF!</f>
        <v>#REF!</v>
      </c>
      <c r="I31" s="12" t="e">
        <f>G31*H31</f>
        <v>#REF!</v>
      </c>
      <c r="J31" s="28" t="e">
        <f>I31-F31</f>
        <v>#REF!</v>
      </c>
      <c r="K31" s="14"/>
    </row>
    <row r="32" spans="1:11" s="1" customFormat="1" ht="15.75" x14ac:dyDescent="0.25">
      <c r="A32" s="27"/>
      <c r="B32" s="32" t="e">
        <f>estimate!#REF!</f>
        <v>#REF!</v>
      </c>
      <c r="C32" s="12"/>
      <c r="D32" s="12"/>
      <c r="E32" s="12"/>
      <c r="F32" s="12" t="e">
        <f>estimate!#REF!</f>
        <v>#REF!</v>
      </c>
      <c r="G32" s="12"/>
      <c r="H32" s="12"/>
      <c r="I32" s="12" t="e">
        <f>#REF!</f>
        <v>#REF!</v>
      </c>
      <c r="J32" s="28" t="e">
        <f>I32-F32</f>
        <v>#REF!</v>
      </c>
      <c r="K32" s="14"/>
    </row>
    <row r="33" spans="1:11" s="1" customFormat="1" ht="15.75" x14ac:dyDescent="0.25">
      <c r="A33" s="27"/>
      <c r="B33" s="32"/>
      <c r="C33" s="12"/>
      <c r="D33" s="12"/>
      <c r="E33" s="12"/>
      <c r="F33" s="12"/>
      <c r="G33" s="12"/>
      <c r="H33" s="12"/>
      <c r="I33" s="12"/>
      <c r="J33" s="28"/>
      <c r="K33" s="14"/>
    </row>
    <row r="34" spans="1:11" s="1" customFormat="1" ht="15.75" x14ac:dyDescent="0.25">
      <c r="A34" s="27" t="e">
        <f>estimate!#REF!</f>
        <v>#REF!</v>
      </c>
      <c r="B34" s="32" t="e">
        <f>estimate!#REF!</f>
        <v>#REF!</v>
      </c>
      <c r="C34" s="12" t="e">
        <f>estimate!#REF!</f>
        <v>#REF!</v>
      </c>
      <c r="D34" s="12" t="e">
        <f>estimate!#REF!</f>
        <v>#REF!</v>
      </c>
      <c r="E34" s="12" t="e">
        <f>estimate!#REF!</f>
        <v>#REF!</v>
      </c>
      <c r="F34" s="12" t="e">
        <f>D34*E34</f>
        <v>#REF!</v>
      </c>
      <c r="G34" s="12" t="e">
        <f>#REF!</f>
        <v>#REF!</v>
      </c>
      <c r="H34" s="12" t="e">
        <f>#REF!</f>
        <v>#REF!</v>
      </c>
      <c r="I34" s="12" t="e">
        <f>G34*H34</f>
        <v>#REF!</v>
      </c>
      <c r="J34" s="28" t="e">
        <f>I34-F34</f>
        <v>#REF!</v>
      </c>
      <c r="K34" s="14"/>
    </row>
    <row r="35" spans="1:11" s="1" customFormat="1" ht="15.75" x14ac:dyDescent="0.25">
      <c r="A35" s="27"/>
      <c r="B35" s="32" t="e">
        <f>estimate!#REF!</f>
        <v>#REF!</v>
      </c>
      <c r="C35" s="12"/>
      <c r="D35" s="12"/>
      <c r="E35" s="12"/>
      <c r="F35" s="12" t="e">
        <f>estimate!#REF!</f>
        <v>#REF!</v>
      </c>
      <c r="G35" s="12"/>
      <c r="H35" s="12"/>
      <c r="I35" s="12" t="e">
        <f>#REF!</f>
        <v>#REF!</v>
      </c>
      <c r="J35" s="28" t="e">
        <f>I35-F35</f>
        <v>#REF!</v>
      </c>
      <c r="K35" s="14"/>
    </row>
    <row r="36" spans="1:11" s="1" customFormat="1" ht="15.75" x14ac:dyDescent="0.25">
      <c r="A36" s="27"/>
      <c r="B36" s="32"/>
      <c r="C36" s="12"/>
      <c r="D36" s="12"/>
      <c r="E36" s="12"/>
      <c r="F36" s="12"/>
      <c r="G36" s="12"/>
      <c r="H36" s="12"/>
      <c r="I36" s="12"/>
      <c r="J36" s="28"/>
      <c r="K36" s="14"/>
    </row>
    <row r="37" spans="1:11" s="1" customFormat="1" x14ac:dyDescent="0.25">
      <c r="A37" s="27">
        <f>estimate!A49</f>
        <v>5</v>
      </c>
      <c r="B37" s="31" t="str">
        <f>estimate!B49</f>
        <v>Information board (सुचना पाटि)</v>
      </c>
      <c r="C37" s="12" t="str">
        <f>estimate!H49</f>
        <v>no.</v>
      </c>
      <c r="D37" s="12">
        <f>estimate!G49</f>
        <v>1</v>
      </c>
      <c r="E37" s="12">
        <f>estimate!I49</f>
        <v>500</v>
      </c>
      <c r="F37" s="12">
        <f>D37*E37</f>
        <v>500</v>
      </c>
      <c r="G37" s="12" t="e">
        <f>#REF!</f>
        <v>#REF!</v>
      </c>
      <c r="H37" s="12" t="e">
        <f>#REF!</f>
        <v>#REF!</v>
      </c>
      <c r="I37" s="12" t="e">
        <f>G37*H37</f>
        <v>#REF!</v>
      </c>
      <c r="J37" s="28" t="e">
        <f>I37-F37</f>
        <v>#REF!</v>
      </c>
      <c r="K37" s="14"/>
    </row>
    <row r="38" spans="1:11" s="1" customFormat="1" x14ac:dyDescent="0.25">
      <c r="A38" s="29"/>
      <c r="B38" s="29"/>
      <c r="C38" s="12"/>
      <c r="D38" s="12"/>
      <c r="E38" s="12"/>
      <c r="F38" s="12"/>
      <c r="G38" s="12"/>
      <c r="H38" s="12"/>
      <c r="I38" s="12"/>
      <c r="J38" s="28"/>
      <c r="K38" s="14"/>
    </row>
    <row r="39" spans="1:11" x14ac:dyDescent="0.25">
      <c r="A39" s="5"/>
      <c r="B39" s="6" t="s">
        <v>16</v>
      </c>
      <c r="C39" s="6"/>
      <c r="D39" s="7"/>
      <c r="E39" s="7"/>
      <c r="F39" s="7" t="e">
        <f>SUM(F13:F37)</f>
        <v>#REF!</v>
      </c>
      <c r="G39" s="7"/>
      <c r="H39" s="7"/>
      <c r="I39" s="7" t="e">
        <f>SUM(I13:I37)</f>
        <v>#REF!</v>
      </c>
      <c r="J39" s="13" t="e">
        <f>I39-F39</f>
        <v>#REF!</v>
      </c>
      <c r="K3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estimate</vt:lpstr>
      <vt:lpstr>WCR</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2025-06-05T07:47:40Z</cp:lastPrinted>
  <dcterms:created xsi:type="dcterms:W3CDTF">2015-06-05T18:17:20Z</dcterms:created>
  <dcterms:modified xsi:type="dcterms:W3CDTF">2025-06-05T07:48:21Z</dcterms:modified>
</cp:coreProperties>
</file>