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ttidandand bhawan\"/>
    </mc:Choice>
  </mc:AlternateContent>
  <bookViews>
    <workbookView xWindow="-120" yWindow="-120" windowWidth="20736" windowHeight="11160"/>
  </bookViews>
  <sheets>
    <sheet name="Estimate" sheetId="17" r:id="rId1"/>
    <sheet name="WCR" sheetId="6" r:id="rId2"/>
  </sheets>
  <externalReferences>
    <externalReference r:id="rId3"/>
    <externalReference r:id="rId4"/>
    <externalReference r:id="rId5"/>
    <externalReference r:id="rId6"/>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Estimate!$A$1:$K$46</definedName>
    <definedName name="_xlnm.Print_Titles" localSheetId="0">Estimate!$1:$8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4" i="17" l="1"/>
  <c r="J35" i="17" s="1"/>
  <c r="F30" i="17"/>
  <c r="F31" i="17"/>
  <c r="F32" i="17"/>
  <c r="F33" i="17"/>
  <c r="F29" i="17"/>
  <c r="G33" i="17"/>
  <c r="D33" i="17"/>
  <c r="G32" i="17"/>
  <c r="D32" i="17"/>
  <c r="G20" i="17"/>
  <c r="F18" i="17"/>
  <c r="G18" i="17"/>
  <c r="F19" i="17"/>
  <c r="G19" i="17"/>
  <c r="D19" i="17"/>
  <c r="D18" i="17"/>
  <c r="F28" i="17"/>
  <c r="D28" i="17"/>
  <c r="D31" i="17"/>
  <c r="D30" i="17"/>
  <c r="G30" i="17" s="1"/>
  <c r="D29" i="17"/>
  <c r="G29" i="17" s="1"/>
  <c r="C28" i="17"/>
  <c r="P27" i="17"/>
  <c r="O27" i="17"/>
  <c r="G27" i="17"/>
  <c r="G26" i="17"/>
  <c r="O25" i="17"/>
  <c r="N25" i="17"/>
  <c r="G25" i="17"/>
  <c r="O24" i="17"/>
  <c r="N24" i="17"/>
  <c r="G24" i="17"/>
  <c r="F16" i="17"/>
  <c r="F17" i="17"/>
  <c r="F15" i="17"/>
  <c r="P13" i="17"/>
  <c r="O13" i="17"/>
  <c r="D17" i="17"/>
  <c r="G17" i="17" s="1"/>
  <c r="D16" i="17"/>
  <c r="D15" i="17"/>
  <c r="G15" i="17" s="1"/>
  <c r="O11" i="17"/>
  <c r="N11" i="17"/>
  <c r="O10" i="17"/>
  <c r="N10" i="17"/>
  <c r="F14" i="17"/>
  <c r="C14" i="17"/>
  <c r="Q9" i="17"/>
  <c r="F12" i="17"/>
  <c r="G12" i="17" s="1"/>
  <c r="F11" i="17"/>
  <c r="G11" i="17" s="1"/>
  <c r="F13" i="17"/>
  <c r="G13" i="17" s="1"/>
  <c r="F10" i="17"/>
  <c r="G31" i="17" l="1"/>
  <c r="G14" i="17"/>
  <c r="G28" i="17"/>
  <c r="G16" i="17"/>
  <c r="G10" i="17" l="1"/>
  <c r="J21" i="17" s="1"/>
  <c r="J34" i="17" l="1"/>
  <c r="J39" i="17" s="1"/>
  <c r="C46" i="17"/>
  <c r="C45" i="17"/>
  <c r="G37" i="17"/>
  <c r="J37" i="17" s="1"/>
  <c r="J20" i="17" l="1"/>
  <c r="C43" i="17"/>
  <c r="C41" i="17" l="1"/>
  <c r="C44" i="17" s="1"/>
  <c r="E43" i="17" l="1"/>
  <c r="E44"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<sst xmlns="http://schemas.openxmlformats.org/spreadsheetml/2006/main" count="72" uniqueCount="53">
  <si>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</si>
  <si>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</si>
  <si>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</si>
  <si>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</si>
  <si>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</si>
  <si>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</si>
  <si>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</si>
  <si>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</si>
  <si>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</si>
  <si>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</si>
  <si>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</si>
  <si>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</si>
  <si>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</si>
  <si>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</si>
  <si>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</si>
  <si>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</si>
  <si>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</si>
  <si>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</si>
  <si>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</si>
  <si>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</si>
  <si>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</si>
  <si>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</si>
  <si>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</si>
  <si>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</si>
  <si>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</si>
  <si>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</si>
  <si>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</si>
  <si>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</si>
  <si>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</si>
  <si>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</si>
  <si>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</si>
  <si>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</si>
  <si>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</si>
  <si>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</si>
  <si>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</si>
  <si>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</si>
  <si>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</si>
  <si>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</si>
  <si>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</si>
  <si>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</si>
  <si>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</si>
  <si>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</si>
  <si>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</si>
  <si>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Date:2081/06/08</t>
  </si>
  <si>
    <t xml:space="preserve">Project:- सुन्दरबस्ती सडक ग्राबेल र ढलान (ढल निर्माण कार्य) </t>
  </si>
  <si>
    <t>sqm</t>
  </si>
  <si>
    <t>-column</t>
  </si>
  <si>
    <t>-beam</t>
  </si>
  <si>
    <t>d]lzgsf] k|of]u u/L ;'k/ :6«Sr/df l;d]G6 s+lqm6 ug]{ sfd -!M!=%M#_</t>
  </si>
  <si>
    <t>-slab</t>
  </si>
  <si>
    <t>-cantilever slab</t>
  </si>
  <si>
    <t>-deduction for staircase area</t>
  </si>
  <si>
    <t>kmnfd]sf] kfOk / KnfOaf]8{af6 kmdf{ agfpg] sfd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</si>
</sst>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3" fillId="0" borderId="1" xfId="0" applyFont="1" applyBorder="1" applyAlignment="1">
      <alignment vertical="center"/>
    </xf>
    <xf numFmtId="0" fontId="16" fillId="3" borderId="1" xfId="0" applyFont="1" applyFill="1" applyBorder="1" applyAlignment="1">
      <alignment vertical="center" wrapText="1"/>
    </xf>
    <xf numFmtId="165" fontId="15" fillId="0" borderId="1"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tabSelected="1" topLeftCell="A21" zoomScaleNormal="100" workbookViewId="0">
      <selection activeCell="G34" sqref="G34"/>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67" t="s">
        <v>0</v>
      </c>
      <c r="B1" s="67"/>
      <c r="C1" s="67"/>
      <c r="D1" s="67"/>
      <c r="E1" s="67"/>
      <c r="F1" s="67"/>
      <c r="G1" s="67"/>
      <c r="H1" s="67"/>
      <c r="I1" s="67"/>
      <c r="J1" s="67"/>
      <c r="K1" s="67"/>
    </row>
    <row r="2" spans="1:19" s="1" customFormat="1" ht="22.8" x14ac:dyDescent="0.3">
      <c r="A2" s="68" t="s">
        <v>1</v>
      </c>
      <c r="B2" s="68"/>
      <c r="C2" s="68"/>
      <c r="D2" s="68"/>
      <c r="E2" s="68"/>
      <c r="F2" s="68"/>
      <c r="G2" s="68"/>
      <c r="H2" s="68"/>
      <c r="I2" s="68"/>
      <c r="J2" s="68"/>
      <c r="K2" s="68"/>
    </row>
    <row r="3" spans="1:19" s="1" customFormat="1" x14ac:dyDescent="0.3">
      <c r="A3" s="69" t="s">
        <v>2</v>
      </c>
      <c r="B3" s="69"/>
      <c r="C3" s="69"/>
      <c r="D3" s="69"/>
      <c r="E3" s="69"/>
      <c r="F3" s="69"/>
      <c r="G3" s="69"/>
      <c r="H3" s="69"/>
      <c r="I3" s="69"/>
      <c r="J3" s="69"/>
      <c r="K3" s="69"/>
    </row>
    <row r="4" spans="1:19" s="1" customFormat="1" x14ac:dyDescent="0.3">
      <c r="A4" s="69" t="s">
        <v>3</v>
      </c>
      <c r="B4" s="69"/>
      <c r="C4" s="69"/>
      <c r="D4" s="69"/>
      <c r="E4" s="69"/>
      <c r="F4" s="69"/>
      <c r="G4" s="69"/>
      <c r="H4" s="69"/>
      <c r="I4" s="69"/>
      <c r="J4" s="69"/>
      <c r="K4" s="69"/>
    </row>
    <row r="5" spans="1:19" ht="17.399999999999999" x14ac:dyDescent="0.3">
      <c r="A5" s="70" t="s">
        <v>4</v>
      </c>
      <c r="B5" s="70"/>
      <c r="C5" s="70"/>
      <c r="D5" s="70"/>
      <c r="E5" s="70"/>
      <c r="F5" s="70"/>
      <c r="G5" s="70"/>
      <c r="H5" s="70"/>
      <c r="I5" s="70"/>
      <c r="J5" s="70"/>
      <c r="K5" s="70"/>
    </row>
    <row r="6" spans="1:19" ht="15.6" x14ac:dyDescent="0.3">
      <c r="A6" s="65" t="s">
        <v>44</v>
      </c>
      <c r="B6" s="65"/>
      <c r="C6" s="65"/>
      <c r="D6" s="65"/>
      <c r="E6" s="65"/>
      <c r="F6" s="65"/>
      <c r="G6" s="2"/>
      <c r="H6" s="66" t="s">
        <v>42</v>
      </c>
      <c r="I6" s="66"/>
      <c r="J6" s="66"/>
      <c r="K6" s="66"/>
    </row>
    <row r="7" spans="1:19" ht="15.6" x14ac:dyDescent="0.3">
      <c r="A7" s="83" t="s">
        <v>28</v>
      </c>
      <c r="B7" s="83"/>
      <c r="C7" s="83"/>
      <c r="D7" s="83"/>
      <c r="E7" s="83"/>
      <c r="F7" s="83"/>
      <c r="G7" s="3"/>
      <c r="H7" s="84" t="s">
        <v>43</v>
      </c>
      <c r="I7" s="84"/>
      <c r="J7" s="84"/>
      <c r="K7" s="84"/>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4" t="s">
        <v>48</v>
      </c>
      <c r="C9" s="19"/>
      <c r="D9" s="20"/>
      <c r="E9" s="21"/>
      <c r="F9" s="21"/>
      <c r="G9" s="23"/>
      <c r="H9" s="22"/>
      <c r="I9" s="23"/>
      <c r="J9" s="42"/>
      <c r="K9" s="21"/>
      <c r="M9" s="25"/>
      <c r="N9" s="1"/>
      <c r="O9" s="1"/>
      <c r="P9" s="1"/>
      <c r="Q9" s="1">
        <f>0.524-0.127</f>
        <v>0.39700000000000002</v>
      </c>
      <c r="R9" s="25"/>
      <c r="S9" s="25"/>
    </row>
    <row r="10" spans="1:19" ht="15" customHeight="1" x14ac:dyDescent="0.3">
      <c r="A10" s="18"/>
      <c r="B10" s="38" t="s">
        <v>49</v>
      </c>
      <c r="C10" s="37">
        <v>1</v>
      </c>
      <c r="D10" s="39">
        <v>18.28</v>
      </c>
      <c r="E10" s="39">
        <v>9.14</v>
      </c>
      <c r="F10" s="39">
        <f>5/12/3.281</f>
        <v>0.12699380270242813</v>
      </c>
      <c r="G10" s="40">
        <f>PRODUCT(C10:F10)</f>
        <v>21.218022960479534</v>
      </c>
      <c r="H10" s="41"/>
      <c r="I10" s="41"/>
      <c r="J10" s="41"/>
      <c r="K10" s="21"/>
      <c r="M10" s="25"/>
      <c r="N10" s="1">
        <f>60/3.281</f>
        <v>18.287107589149649</v>
      </c>
      <c r="O10" s="1">
        <f>30/3.281</f>
        <v>9.1435537945748244</v>
      </c>
      <c r="P10" s="1"/>
      <c r="Q10" s="1"/>
      <c r="R10" s="25"/>
      <c r="S10" s="25"/>
    </row>
    <row r="11" spans="1:19" ht="15" customHeight="1" x14ac:dyDescent="0.3">
      <c r="A11" s="18"/>
      <c r="B11" s="38" t="s">
        <v>50</v>
      </c>
      <c r="C11" s="37">
        <v>1</v>
      </c>
      <c r="D11" s="39">
        <v>5.49</v>
      </c>
      <c r="E11" s="39">
        <v>1.0669999999999999</v>
      </c>
      <c r="F11" s="39">
        <f t="shared" ref="F11:F13" si="0">5/12/3.281</f>
        <v>0.12699380270242813</v>
      </c>
      <c r="G11" s="40">
        <f t="shared" ref="G11:G17" si="1">PRODUCT(C11:F11)</f>
        <v>0.74390810728436452</v>
      </c>
      <c r="H11" s="41"/>
      <c r="I11" s="41"/>
      <c r="J11" s="41"/>
      <c r="K11" s="21"/>
      <c r="M11" s="25"/>
      <c r="N11" s="1">
        <f>18.025/3.281</f>
        <v>5.4937519049070396</v>
      </c>
      <c r="O11" s="1">
        <f>3.5/3.281</f>
        <v>1.0667479427003961</v>
      </c>
      <c r="P11" s="1"/>
      <c r="Q11" s="1"/>
      <c r="R11" s="25"/>
      <c r="S11" s="25"/>
    </row>
    <row r="12" spans="1:19" ht="15" customHeight="1" x14ac:dyDescent="0.3">
      <c r="A12" s="18"/>
      <c r="B12" s="38"/>
      <c r="C12" s="37">
        <v>1</v>
      </c>
      <c r="D12" s="39">
        <v>5.44</v>
      </c>
      <c r="E12" s="39">
        <v>1.05</v>
      </c>
      <c r="F12" s="39">
        <f t="shared" si="0"/>
        <v>0.12699380270242813</v>
      </c>
      <c r="G12" s="40">
        <f t="shared" si="1"/>
        <v>0.72538860103626956</v>
      </c>
      <c r="H12" s="41"/>
      <c r="I12" s="41"/>
      <c r="J12" s="41"/>
      <c r="K12" s="21"/>
      <c r="M12" s="25"/>
      <c r="N12" s="1"/>
      <c r="O12" s="1"/>
      <c r="P12" s="1"/>
      <c r="Q12" s="1"/>
      <c r="R12" s="25"/>
      <c r="S12" s="25"/>
    </row>
    <row r="13" spans="1:19" ht="15" customHeight="1" x14ac:dyDescent="0.3">
      <c r="A13" s="18"/>
      <c r="B13" s="38" t="s">
        <v>51</v>
      </c>
      <c r="C13" s="37">
        <v>-1</v>
      </c>
      <c r="D13" s="39">
        <v>3.4</v>
      </c>
      <c r="E13" s="39">
        <v>3.18</v>
      </c>
      <c r="F13" s="39">
        <f t="shared" si="0"/>
        <v>0.12699380270242813</v>
      </c>
      <c r="G13" s="40">
        <f t="shared" si="1"/>
        <v>-1.3730569948186528</v>
      </c>
      <c r="H13" s="41"/>
      <c r="I13" s="41"/>
      <c r="J13" s="41"/>
      <c r="K13" s="21"/>
      <c r="M13" s="25"/>
      <c r="N13" s="1"/>
      <c r="O13" s="1">
        <f>16/12/3.281</f>
        <v>0.40638016864776993</v>
      </c>
      <c r="P13" s="1">
        <f>0.524*3.281</f>
        <v>1.7192440000000002</v>
      </c>
      <c r="Q13" s="1"/>
      <c r="R13" s="25"/>
      <c r="S13" s="25"/>
    </row>
    <row r="14" spans="1:19" ht="15" customHeight="1" x14ac:dyDescent="0.3">
      <c r="A14" s="18"/>
      <c r="B14" s="38" t="s">
        <v>46</v>
      </c>
      <c r="C14" s="37">
        <f>3*5</f>
        <v>15</v>
      </c>
      <c r="D14" s="39">
        <v>0.4</v>
      </c>
      <c r="E14" s="39">
        <v>0.4</v>
      </c>
      <c r="F14" s="39">
        <f>0.524-0.127</f>
        <v>0.39700000000000002</v>
      </c>
      <c r="G14" s="40">
        <f t="shared" si="1"/>
        <v>0.9528000000000002</v>
      </c>
      <c r="H14" s="41"/>
      <c r="I14" s="41"/>
      <c r="J14" s="41"/>
      <c r="K14" s="21"/>
      <c r="M14" s="25"/>
      <c r="N14" s="1"/>
      <c r="O14" s="1"/>
      <c r="P14" s="1"/>
      <c r="Q14" s="1"/>
      <c r="R14" s="25"/>
      <c r="S14" s="25"/>
    </row>
    <row r="15" spans="1:19" ht="15" customHeight="1" x14ac:dyDescent="0.3">
      <c r="A15" s="18"/>
      <c r="B15" s="38" t="s">
        <v>47</v>
      </c>
      <c r="C15" s="37">
        <v>6</v>
      </c>
      <c r="D15" s="39">
        <f>15.42/3.281</f>
        <v>4.6997866504114594</v>
      </c>
      <c r="E15" s="39">
        <v>0.3</v>
      </c>
      <c r="F15" s="39">
        <f>1.17/3.281</f>
        <v>0.35659859798841814</v>
      </c>
      <c r="G15" s="40">
        <f t="shared" si="1"/>
        <v>3.0166871946865386</v>
      </c>
      <c r="H15" s="41"/>
      <c r="I15" s="41"/>
      <c r="J15" s="41"/>
      <c r="K15" s="21"/>
      <c r="M15" s="25"/>
      <c r="N15" s="1"/>
      <c r="O15" s="1"/>
      <c r="P15" s="1"/>
      <c r="Q15" s="1"/>
      <c r="R15" s="25"/>
      <c r="S15" s="25"/>
    </row>
    <row r="16" spans="1:19" ht="15" customHeight="1" x14ac:dyDescent="0.3">
      <c r="A16" s="18"/>
      <c r="B16" s="38"/>
      <c r="C16" s="37">
        <v>3</v>
      </c>
      <c r="D16" s="39">
        <f>12.17/3.281</f>
        <v>3.7092349893325203</v>
      </c>
      <c r="E16" s="39">
        <v>0.3</v>
      </c>
      <c r="F16" s="39">
        <f t="shared" ref="F16:F19" si="2">1.17/3.281</f>
        <v>0.35659859798841814</v>
      </c>
      <c r="G16" s="40">
        <f t="shared" si="1"/>
        <v>1.1904371971250056</v>
      </c>
      <c r="H16" s="41"/>
      <c r="I16" s="41"/>
      <c r="J16" s="41"/>
      <c r="K16" s="21"/>
      <c r="M16" s="25"/>
      <c r="N16" s="1"/>
      <c r="O16" s="1"/>
      <c r="P16" s="1"/>
      <c r="Q16" s="1"/>
      <c r="R16" s="25"/>
      <c r="S16" s="25"/>
    </row>
    <row r="17" spans="1:19" ht="15" customHeight="1" x14ac:dyDescent="0.3">
      <c r="A17" s="18"/>
      <c r="B17" s="38"/>
      <c r="C17" s="37">
        <v>3</v>
      </c>
      <c r="D17" s="39">
        <f>10.33/3.281</f>
        <v>3.148430356598598</v>
      </c>
      <c r="E17" s="39">
        <v>0.3</v>
      </c>
      <c r="F17" s="39">
        <f t="shared" si="2"/>
        <v>0.35659859798841814</v>
      </c>
      <c r="G17" s="40">
        <f t="shared" si="1"/>
        <v>1.0104532659245118</v>
      </c>
      <c r="H17" s="41"/>
      <c r="I17" s="41"/>
      <c r="J17" s="41"/>
      <c r="K17" s="21"/>
      <c r="M17" s="25"/>
      <c r="N17" s="1"/>
      <c r="O17" s="1"/>
      <c r="P17" s="1"/>
      <c r="Q17" s="1"/>
      <c r="R17" s="25"/>
      <c r="S17" s="25"/>
    </row>
    <row r="18" spans="1:19" ht="15" customHeight="1" x14ac:dyDescent="0.3">
      <c r="A18" s="18"/>
      <c r="B18" s="38"/>
      <c r="C18" s="37">
        <v>5</v>
      </c>
      <c r="D18" s="39">
        <f>13.833/3.281</f>
        <v>4.2160926546784516</v>
      </c>
      <c r="E18" s="39">
        <v>0.3</v>
      </c>
      <c r="F18" s="39">
        <f t="shared" si="2"/>
        <v>0.35659859798841814</v>
      </c>
      <c r="G18" s="40">
        <f t="shared" ref="G18:G19" si="3">PRODUCT(C18:F18)</f>
        <v>2.2551790944714059</v>
      </c>
      <c r="H18" s="41"/>
      <c r="I18" s="41"/>
      <c r="J18" s="41"/>
      <c r="K18" s="21"/>
      <c r="M18" s="25"/>
      <c r="N18" s="1"/>
      <c r="O18" s="1"/>
      <c r="P18" s="1"/>
      <c r="Q18" s="1"/>
      <c r="R18" s="25"/>
      <c r="S18" s="25"/>
    </row>
    <row r="19" spans="1:19" ht="15" customHeight="1" x14ac:dyDescent="0.3">
      <c r="A19" s="18"/>
      <c r="B19" s="38"/>
      <c r="C19" s="37">
        <v>5</v>
      </c>
      <c r="D19" s="39">
        <f>12.17/3.281</f>
        <v>3.7092349893325203</v>
      </c>
      <c r="E19" s="39">
        <v>0.3</v>
      </c>
      <c r="F19" s="39">
        <f t="shared" si="2"/>
        <v>0.35659859798841814</v>
      </c>
      <c r="G19" s="40">
        <f t="shared" si="3"/>
        <v>1.9840619952083427</v>
      </c>
      <c r="H19" s="41"/>
      <c r="I19" s="41"/>
      <c r="J19" s="41"/>
      <c r="K19" s="21"/>
      <c r="M19" s="25"/>
      <c r="N19" s="1"/>
      <c r="O19" s="1"/>
      <c r="P19" s="1"/>
      <c r="Q19" s="1"/>
      <c r="R19" s="25"/>
      <c r="S19" s="25"/>
    </row>
    <row r="20" spans="1:19" ht="15" customHeight="1" x14ac:dyDescent="0.3">
      <c r="A20" s="41"/>
      <c r="B20" s="38" t="s">
        <v>41</v>
      </c>
      <c r="C20" s="43"/>
      <c r="D20" s="44"/>
      <c r="E20" s="44"/>
      <c r="F20" s="44"/>
      <c r="G20" s="34">
        <f>SUM(G10:G19)</f>
        <v>31.723881421397319</v>
      </c>
      <c r="H20" s="34" t="s">
        <v>45</v>
      </c>
      <c r="I20" s="34">
        <v>13568.9</v>
      </c>
      <c r="J20" s="45">
        <f>G20*I20</f>
        <v>430458.17461879808</v>
      </c>
      <c r="K20" s="37"/>
    </row>
    <row r="21" spans="1:19" ht="15" customHeight="1" x14ac:dyDescent="0.3">
      <c r="A21" s="41"/>
      <c r="B21" s="38" t="s">
        <v>40</v>
      </c>
      <c r="C21" s="43"/>
      <c r="D21" s="44"/>
      <c r="E21" s="44"/>
      <c r="F21" s="44"/>
      <c r="G21" s="44"/>
      <c r="H21" s="44"/>
      <c r="I21" s="44"/>
      <c r="J21" s="46">
        <f>0.13*G20*9524.2</f>
        <v>39278.796886377408</v>
      </c>
      <c r="K21" s="37"/>
    </row>
    <row r="22" spans="1:19" ht="15" customHeight="1" x14ac:dyDescent="0.3">
      <c r="A22" s="41"/>
      <c r="B22" s="38"/>
      <c r="C22" s="43"/>
      <c r="D22" s="44"/>
      <c r="E22" s="44"/>
      <c r="F22" s="44"/>
      <c r="G22" s="44"/>
      <c r="H22" s="44"/>
      <c r="I22" s="44"/>
      <c r="J22" s="46"/>
      <c r="K22" s="37"/>
    </row>
    <row r="23" spans="1:19" s="1" customFormat="1" ht="30" x14ac:dyDescent="0.3">
      <c r="A23" s="87">
        <v>2</v>
      </c>
      <c r="B23" s="88" t="s">
        <v>52</v>
      </c>
      <c r="C23" s="89"/>
      <c r="D23" s="40"/>
      <c r="E23" s="40"/>
      <c r="F23" s="40"/>
      <c r="G23" s="40"/>
      <c r="H23" s="40"/>
      <c r="I23" s="40"/>
      <c r="J23" s="46"/>
      <c r="K23" s="29"/>
    </row>
    <row r="24" spans="1:19" ht="15" customHeight="1" x14ac:dyDescent="0.3">
      <c r="A24" s="18"/>
      <c r="B24" s="38" t="s">
        <v>49</v>
      </c>
      <c r="C24" s="37">
        <v>1</v>
      </c>
      <c r="D24" s="39">
        <v>18.28</v>
      </c>
      <c r="E24" s="39">
        <v>9.14</v>
      </c>
      <c r="F24" s="39"/>
      <c r="G24" s="40">
        <f>PRODUCT(C24:F24)</f>
        <v>167.07920000000001</v>
      </c>
      <c r="H24" s="41"/>
      <c r="I24" s="41"/>
      <c r="J24" s="41"/>
      <c r="K24" s="21"/>
      <c r="M24" s="25"/>
      <c r="N24" s="1">
        <f>60/3.281</f>
        <v>18.287107589149649</v>
      </c>
      <c r="O24" s="1">
        <f>30/3.281</f>
        <v>9.1435537945748244</v>
      </c>
      <c r="P24" s="1"/>
      <c r="Q24" s="1"/>
      <c r="R24" s="25"/>
      <c r="S24" s="25"/>
    </row>
    <row r="25" spans="1:19" ht="15" customHeight="1" x14ac:dyDescent="0.3">
      <c r="A25" s="18"/>
      <c r="B25" s="38" t="s">
        <v>50</v>
      </c>
      <c r="C25" s="37">
        <v>1</v>
      </c>
      <c r="D25" s="39">
        <v>5.49</v>
      </c>
      <c r="E25" s="39">
        <v>1.0669999999999999</v>
      </c>
      <c r="F25" s="39"/>
      <c r="G25" s="40">
        <f t="shared" ref="G25:G33" si="4">PRODUCT(C25:F25)</f>
        <v>5.8578299999999999</v>
      </c>
      <c r="H25" s="41"/>
      <c r="I25" s="41"/>
      <c r="J25" s="41"/>
      <c r="K25" s="21"/>
      <c r="M25" s="25"/>
      <c r="N25" s="1">
        <f>18.025/3.281</f>
        <v>5.4937519049070396</v>
      </c>
      <c r="O25" s="1">
        <f>3.5/3.281</f>
        <v>1.0667479427003961</v>
      </c>
      <c r="P25" s="1"/>
      <c r="Q25" s="1"/>
      <c r="R25" s="25"/>
      <c r="S25" s="25"/>
    </row>
    <row r="26" spans="1:19" ht="15" customHeight="1" x14ac:dyDescent="0.3">
      <c r="A26" s="18"/>
      <c r="B26" s="38"/>
      <c r="C26" s="37">
        <v>1</v>
      </c>
      <c r="D26" s="39">
        <v>5.44</v>
      </c>
      <c r="E26" s="39">
        <v>1.05</v>
      </c>
      <c r="F26" s="39"/>
      <c r="G26" s="40">
        <f t="shared" si="4"/>
        <v>5.7120000000000006</v>
      </c>
      <c r="H26" s="41"/>
      <c r="I26" s="41"/>
      <c r="J26" s="41"/>
      <c r="K26" s="21"/>
      <c r="M26" s="25"/>
      <c r="N26" s="1"/>
      <c r="O26" s="1"/>
      <c r="P26" s="1"/>
      <c r="Q26" s="1"/>
      <c r="R26" s="25"/>
      <c r="S26" s="25"/>
    </row>
    <row r="27" spans="1:19" ht="15" customHeight="1" x14ac:dyDescent="0.3">
      <c r="A27" s="18"/>
      <c r="B27" s="38" t="s">
        <v>51</v>
      </c>
      <c r="C27" s="37">
        <v>-1</v>
      </c>
      <c r="D27" s="39">
        <v>3.4</v>
      </c>
      <c r="E27" s="39">
        <v>3.18</v>
      </c>
      <c r="F27" s="39"/>
      <c r="G27" s="40">
        <f t="shared" si="4"/>
        <v>-10.811999999999999</v>
      </c>
      <c r="H27" s="41"/>
      <c r="I27" s="41"/>
      <c r="J27" s="41"/>
      <c r="K27" s="21"/>
      <c r="M27" s="25"/>
      <c r="N27" s="1"/>
      <c r="O27" s="1">
        <f>16/12/3.281</f>
        <v>0.40638016864776993</v>
      </c>
      <c r="P27" s="1">
        <f>0.524*3.281</f>
        <v>1.7192440000000002</v>
      </c>
      <c r="Q27" s="1"/>
      <c r="R27" s="25"/>
      <c r="S27" s="25"/>
    </row>
    <row r="28" spans="1:19" ht="15" customHeight="1" x14ac:dyDescent="0.3">
      <c r="A28" s="18"/>
      <c r="B28" s="38" t="s">
        <v>46</v>
      </c>
      <c r="C28" s="37">
        <f>3*5</f>
        <v>15</v>
      </c>
      <c r="D28" s="39">
        <f>0.4*4</f>
        <v>1.6</v>
      </c>
      <c r="E28" s="39"/>
      <c r="F28" s="39">
        <f>1.17/3.281</f>
        <v>0.35659859798841814</v>
      </c>
      <c r="G28" s="40">
        <f t="shared" si="4"/>
        <v>8.5583663517220359</v>
      </c>
      <c r="H28" s="41"/>
      <c r="I28" s="41"/>
      <c r="J28" s="41"/>
      <c r="K28" s="21"/>
      <c r="M28" s="25"/>
      <c r="N28" s="1"/>
      <c r="O28" s="1"/>
      <c r="P28" s="1"/>
      <c r="Q28" s="1"/>
      <c r="R28" s="25"/>
      <c r="S28" s="25"/>
    </row>
    <row r="29" spans="1:19" ht="15" customHeight="1" x14ac:dyDescent="0.3">
      <c r="A29" s="18"/>
      <c r="B29" s="38" t="s">
        <v>47</v>
      </c>
      <c r="C29" s="37">
        <v>6</v>
      </c>
      <c r="D29" s="39">
        <f>15.42/3.281</f>
        <v>4.6997866504114594</v>
      </c>
      <c r="E29" s="39"/>
      <c r="F29" s="39">
        <f>2*(1.17/3.281)</f>
        <v>0.71319719597683628</v>
      </c>
      <c r="G29" s="40">
        <f t="shared" si="4"/>
        <v>20.111247964576922</v>
      </c>
      <c r="H29" s="41"/>
      <c r="I29" s="41"/>
      <c r="J29" s="41"/>
      <c r="K29" s="21"/>
      <c r="M29" s="25"/>
      <c r="N29" s="1"/>
      <c r="O29" s="1"/>
      <c r="P29" s="1"/>
      <c r="Q29" s="1"/>
      <c r="R29" s="25"/>
      <c r="S29" s="25"/>
    </row>
    <row r="30" spans="1:19" ht="15" customHeight="1" x14ac:dyDescent="0.3">
      <c r="A30" s="18"/>
      <c r="B30" s="38"/>
      <c r="C30" s="37">
        <v>3</v>
      </c>
      <c r="D30" s="39">
        <f>12.17/3.281</f>
        <v>3.7092349893325203</v>
      </c>
      <c r="E30" s="39"/>
      <c r="F30" s="39">
        <f t="shared" ref="F30:F33" si="5">2*(1.17/3.281)</f>
        <v>0.71319719597683628</v>
      </c>
      <c r="G30" s="40">
        <f t="shared" si="4"/>
        <v>7.9362479808333708</v>
      </c>
      <c r="H30" s="41"/>
      <c r="I30" s="41"/>
      <c r="J30" s="41"/>
      <c r="K30" s="21"/>
      <c r="M30" s="25"/>
      <c r="N30" s="1"/>
      <c r="O30" s="1"/>
      <c r="P30" s="1"/>
      <c r="Q30" s="1"/>
      <c r="R30" s="25"/>
      <c r="S30" s="25"/>
    </row>
    <row r="31" spans="1:19" ht="15" customHeight="1" x14ac:dyDescent="0.3">
      <c r="A31" s="18"/>
      <c r="B31" s="38"/>
      <c r="C31" s="37">
        <v>3</v>
      </c>
      <c r="D31" s="39">
        <f>10.33/3.281</f>
        <v>3.148430356598598</v>
      </c>
      <c r="E31" s="39"/>
      <c r="F31" s="39">
        <f t="shared" si="5"/>
        <v>0.71319719597683628</v>
      </c>
      <c r="G31" s="40">
        <f t="shared" si="4"/>
        <v>6.7363551061634119</v>
      </c>
      <c r="H31" s="41"/>
      <c r="I31" s="41"/>
      <c r="J31" s="41"/>
      <c r="K31" s="21"/>
      <c r="M31" s="25"/>
      <c r="N31" s="1"/>
      <c r="O31" s="1"/>
      <c r="P31" s="1"/>
      <c r="Q31" s="1"/>
      <c r="R31" s="25"/>
      <c r="S31" s="25"/>
    </row>
    <row r="32" spans="1:19" ht="15" customHeight="1" x14ac:dyDescent="0.3">
      <c r="A32" s="18"/>
      <c r="B32" s="38"/>
      <c r="C32" s="37">
        <v>5</v>
      </c>
      <c r="D32" s="39">
        <f>13.833/3.281</f>
        <v>4.2160926546784516</v>
      </c>
      <c r="E32" s="39"/>
      <c r="F32" s="39">
        <f t="shared" si="5"/>
        <v>0.71319719597683628</v>
      </c>
      <c r="G32" s="40">
        <f t="shared" si="4"/>
        <v>15.034527296476037</v>
      </c>
      <c r="H32" s="41"/>
      <c r="I32" s="41"/>
      <c r="J32" s="41"/>
      <c r="K32" s="21"/>
      <c r="M32" s="25"/>
      <c r="N32" s="1"/>
      <c r="O32" s="1"/>
      <c r="P32" s="1"/>
      <c r="Q32" s="1"/>
      <c r="R32" s="25"/>
      <c r="S32" s="25"/>
    </row>
    <row r="33" spans="1:19" ht="15" customHeight="1" x14ac:dyDescent="0.3">
      <c r="A33" s="18"/>
      <c r="B33" s="38"/>
      <c r="C33" s="37">
        <v>5</v>
      </c>
      <c r="D33" s="39">
        <f>12.17/3.281</f>
        <v>3.7092349893325203</v>
      </c>
      <c r="E33" s="39"/>
      <c r="F33" s="39">
        <f t="shared" si="5"/>
        <v>0.71319719597683628</v>
      </c>
      <c r="G33" s="40">
        <f t="shared" si="4"/>
        <v>13.227079968055619</v>
      </c>
      <c r="H33" s="41"/>
      <c r="I33" s="41"/>
      <c r="J33" s="41"/>
      <c r="K33" s="21"/>
      <c r="M33" s="25"/>
      <c r="N33" s="1"/>
      <c r="O33" s="1"/>
      <c r="P33" s="1"/>
      <c r="Q33" s="1"/>
      <c r="R33" s="25"/>
      <c r="S33" s="25"/>
    </row>
    <row r="34" spans="1:19" ht="15" customHeight="1" x14ac:dyDescent="0.3">
      <c r="A34" s="18"/>
      <c r="B34" s="38" t="s">
        <v>41</v>
      </c>
      <c r="C34" s="37"/>
      <c r="D34" s="39"/>
      <c r="E34" s="39"/>
      <c r="F34" s="39"/>
      <c r="G34" s="35">
        <f>SUM(G24:G33)</f>
        <v>239.44085466782741</v>
      </c>
      <c r="H34" s="41" t="s">
        <v>45</v>
      </c>
      <c r="I34" s="41">
        <v>915.42</v>
      </c>
      <c r="J34" s="46">
        <f>G34*I34</f>
        <v>219188.94718002254</v>
      </c>
      <c r="K34" s="21"/>
      <c r="M34" s="25"/>
      <c r="N34" s="1"/>
      <c r="O34" s="1"/>
      <c r="P34" s="1"/>
      <c r="Q34" s="1"/>
      <c r="R34" s="25"/>
      <c r="S34" s="25"/>
    </row>
    <row r="35" spans="1:19" ht="15" customHeight="1" x14ac:dyDescent="0.3">
      <c r="A35" s="18"/>
      <c r="B35" s="38" t="s">
        <v>40</v>
      </c>
      <c r="C35" s="37"/>
      <c r="D35" s="39"/>
      <c r="E35" s="39"/>
      <c r="F35" s="39"/>
      <c r="G35" s="40"/>
      <c r="H35" s="41"/>
      <c r="I35" s="41"/>
      <c r="J35" s="46">
        <f>0.13*G34*(46827.87/100)</f>
        <v>14576.256779596091</v>
      </c>
      <c r="K35" s="21"/>
      <c r="M35" s="25"/>
      <c r="N35" s="1"/>
      <c r="O35" s="1"/>
      <c r="P35" s="1"/>
      <c r="Q35" s="1"/>
      <c r="R35" s="25"/>
      <c r="S35" s="25"/>
    </row>
    <row r="36" spans="1:19" ht="15" customHeight="1" x14ac:dyDescent="0.3">
      <c r="A36" s="41"/>
      <c r="B36" s="38"/>
      <c r="C36" s="43"/>
      <c r="D36" s="44"/>
      <c r="E36" s="44"/>
      <c r="F36" s="44"/>
      <c r="G36" s="44"/>
      <c r="H36" s="44"/>
      <c r="I36" s="44"/>
      <c r="J36" s="46"/>
      <c r="K36" s="37"/>
    </row>
    <row r="37" spans="1:19" ht="15" customHeight="1" x14ac:dyDescent="0.3">
      <c r="A37" s="18">
        <v>9</v>
      </c>
      <c r="B37" s="30" t="s">
        <v>30</v>
      </c>
      <c r="C37" s="19">
        <v>1</v>
      </c>
      <c r="D37" s="20"/>
      <c r="E37" s="21"/>
      <c r="F37" s="21"/>
      <c r="G37" s="35">
        <f t="shared" ref="G37" si="6">PRODUCT(C37:F37)</f>
        <v>1</v>
      </c>
      <c r="H37" s="22" t="s">
        <v>31</v>
      </c>
      <c r="I37" s="23">
        <v>500</v>
      </c>
      <c r="J37" s="35">
        <f>G37*I37</f>
        <v>500</v>
      </c>
      <c r="K37" s="21"/>
      <c r="M37" s="25"/>
      <c r="N37" s="1"/>
      <c r="O37" s="1"/>
      <c r="P37" s="1"/>
      <c r="Q37" s="1"/>
      <c r="R37" s="25"/>
      <c r="S37" s="25"/>
    </row>
    <row r="38" spans="1:19" ht="15" customHeight="1" x14ac:dyDescent="0.3">
      <c r="A38" s="18"/>
      <c r="B38" s="24"/>
      <c r="C38" s="19"/>
      <c r="D38" s="20"/>
      <c r="E38" s="21"/>
      <c r="F38" s="21"/>
      <c r="G38" s="23"/>
      <c r="H38" s="22"/>
      <c r="I38" s="23"/>
      <c r="J38" s="42"/>
      <c r="K38" s="21"/>
      <c r="M38" s="25"/>
      <c r="N38" s="1"/>
      <c r="O38" s="1"/>
      <c r="P38" s="1"/>
      <c r="Q38" s="1"/>
      <c r="R38" s="25"/>
      <c r="S38" s="25"/>
    </row>
    <row r="39" spans="1:19" x14ac:dyDescent="0.3">
      <c r="A39" s="41"/>
      <c r="B39" s="47" t="s">
        <v>17</v>
      </c>
      <c r="C39" s="48"/>
      <c r="D39" s="39"/>
      <c r="E39" s="39"/>
      <c r="F39" s="39"/>
      <c r="G39" s="42"/>
      <c r="H39" s="42"/>
      <c r="I39" s="42"/>
      <c r="J39" s="42">
        <f>SUM(J9:J37)</f>
        <v>704002.17546479416</v>
      </c>
      <c r="K39" s="37"/>
    </row>
    <row r="40" spans="1:19" x14ac:dyDescent="0.3">
      <c r="A40" s="59"/>
      <c r="B40" s="62"/>
      <c r="C40" s="63"/>
      <c r="D40" s="60"/>
      <c r="E40" s="60"/>
      <c r="F40" s="60"/>
      <c r="G40" s="61"/>
      <c r="H40" s="61"/>
      <c r="I40" s="61"/>
      <c r="J40" s="61"/>
      <c r="K40" s="58"/>
    </row>
    <row r="41" spans="1:19" s="1" customFormat="1" x14ac:dyDescent="0.3">
      <c r="A41" s="51"/>
      <c r="B41" s="29" t="s">
        <v>27</v>
      </c>
      <c r="C41" s="85">
        <f>J39</f>
        <v>704002.17546479416</v>
      </c>
      <c r="D41" s="85"/>
      <c r="E41" s="40">
        <v>100</v>
      </c>
      <c r="F41" s="52"/>
      <c r="G41" s="53"/>
      <c r="H41" s="52"/>
      <c r="I41" s="54"/>
      <c r="J41" s="55"/>
      <c r="K41" s="56"/>
    </row>
    <row r="42" spans="1:19" x14ac:dyDescent="0.3">
      <c r="A42" s="57"/>
      <c r="B42" s="29" t="s">
        <v>32</v>
      </c>
      <c r="C42" s="86">
        <v>500000</v>
      </c>
      <c r="D42" s="86"/>
      <c r="E42" s="40"/>
      <c r="F42" s="50"/>
      <c r="G42" s="49"/>
      <c r="H42" s="49"/>
      <c r="I42" s="49"/>
      <c r="J42" s="49"/>
      <c r="K42" s="50"/>
    </row>
    <row r="43" spans="1:19" x14ac:dyDescent="0.3">
      <c r="A43" s="57"/>
      <c r="B43" s="29" t="s">
        <v>33</v>
      </c>
      <c r="C43" s="86">
        <f>C42-C45-C46</f>
        <v>475000</v>
      </c>
      <c r="D43" s="86"/>
      <c r="E43" s="40">
        <f>C43/C41*100</f>
        <v>67.471382412475776</v>
      </c>
      <c r="F43" s="50"/>
      <c r="G43" s="49"/>
      <c r="H43" s="49"/>
      <c r="I43" s="49"/>
      <c r="J43" s="49"/>
      <c r="K43" s="50"/>
    </row>
    <row r="44" spans="1:19" x14ac:dyDescent="0.3">
      <c r="A44" s="57"/>
      <c r="B44" s="29" t="s">
        <v>34</v>
      </c>
      <c r="C44" s="85">
        <f>C41-C43</f>
        <v>229002.17546479416</v>
      </c>
      <c r="D44" s="85"/>
      <c r="E44" s="40">
        <f>100-E43</f>
        <v>32.528617587524224</v>
      </c>
      <c r="F44" s="50"/>
      <c r="G44" s="49"/>
      <c r="H44" s="49"/>
      <c r="I44" s="49"/>
      <c r="J44" s="49"/>
      <c r="K44" s="50"/>
    </row>
    <row r="45" spans="1:19" x14ac:dyDescent="0.3">
      <c r="A45" s="57"/>
      <c r="B45" s="29" t="s">
        <v>35</v>
      </c>
      <c r="C45" s="85">
        <f>C42*0.03</f>
        <v>15000</v>
      </c>
      <c r="D45" s="85"/>
      <c r="E45" s="40">
        <v>3</v>
      </c>
      <c r="F45" s="50"/>
      <c r="G45" s="49"/>
      <c r="H45" s="49"/>
      <c r="I45" s="49"/>
      <c r="J45" s="49"/>
      <c r="K45" s="50"/>
    </row>
    <row r="46" spans="1:19" x14ac:dyDescent="0.3">
      <c r="A46" s="57"/>
      <c r="B46" s="29" t="s">
        <v>36</v>
      </c>
      <c r="C46" s="85">
        <f>C42*0.02</f>
        <v>10000</v>
      </c>
      <c r="D46" s="85"/>
      <c r="E46" s="40">
        <v>2</v>
      </c>
      <c r="F46" s="50"/>
      <c r="G46" s="49"/>
      <c r="H46" s="49"/>
      <c r="I46" s="49"/>
      <c r="J46" s="49"/>
      <c r="K46" s="50"/>
    </row>
    <row r="47" spans="1:19" s="36" customFormat="1" x14ac:dyDescent="0.3">
      <c r="A47" s="58"/>
      <c r="B47" s="58"/>
      <c r="C47" s="58"/>
      <c r="D47" s="58"/>
      <c r="E47" s="58"/>
      <c r="F47" s="58"/>
      <c r="G47" s="58"/>
      <c r="H47" s="58"/>
      <c r="I47" s="58"/>
      <c r="J47" s="58"/>
      <c r="K47" s="58"/>
    </row>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sheetData>
  <mergeCells count="15">
    <mergeCell ref="C45:D45"/>
    <mergeCell ref="C46:D46"/>
    <mergeCell ref="A7:F7"/>
    <mergeCell ref="H7:K7"/>
    <mergeCell ref="C41:D41"/>
    <mergeCell ref="C42:D42"/>
    <mergeCell ref="C43:D43"/>
    <mergeCell ref="C44:D4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3" t="s">
        <v>0</v>
      </c>
      <c r="B1" s="73"/>
      <c r="C1" s="73"/>
      <c r="D1" s="73"/>
      <c r="E1" s="73"/>
      <c r="F1" s="73"/>
      <c r="G1" s="73"/>
      <c r="H1" s="73"/>
      <c r="I1" s="73"/>
      <c r="J1" s="73"/>
      <c r="K1" s="73"/>
    </row>
    <row r="2" spans="1:11" ht="24.6" x14ac:dyDescent="0.4">
      <c r="A2" s="74" t="s">
        <v>1</v>
      </c>
      <c r="B2" s="74"/>
      <c r="C2" s="74"/>
      <c r="D2" s="74"/>
      <c r="E2" s="74"/>
      <c r="F2" s="74"/>
      <c r="G2" s="74"/>
      <c r="H2" s="74"/>
      <c r="I2" s="74"/>
      <c r="J2" s="74"/>
      <c r="K2" s="74"/>
    </row>
    <row r="3" spans="1:11" s="1" customFormat="1" x14ac:dyDescent="0.3">
      <c r="A3" s="69" t="s">
        <v>2</v>
      </c>
      <c r="B3" s="69"/>
      <c r="C3" s="69"/>
      <c r="D3" s="69"/>
      <c r="E3" s="69"/>
      <c r="F3" s="69"/>
      <c r="G3" s="69"/>
      <c r="H3" s="69"/>
      <c r="I3" s="69"/>
      <c r="J3" s="69"/>
      <c r="K3" s="69"/>
    </row>
    <row r="4" spans="1:11" s="1" customFormat="1" x14ac:dyDescent="0.3">
      <c r="A4" s="69" t="s">
        <v>3</v>
      </c>
      <c r="B4" s="69"/>
      <c r="C4" s="69"/>
      <c r="D4" s="69"/>
      <c r="E4" s="69"/>
      <c r="F4" s="69"/>
      <c r="G4" s="69"/>
      <c r="H4" s="69"/>
      <c r="I4" s="69"/>
      <c r="J4" s="69"/>
      <c r="K4" s="69"/>
    </row>
    <row r="5" spans="1:11" ht="18" x14ac:dyDescent="0.35">
      <c r="A5" s="75" t="s">
        <v>18</v>
      </c>
      <c r="B5" s="75"/>
      <c r="C5" s="75"/>
      <c r="D5" s="75"/>
      <c r="E5" s="75"/>
      <c r="F5" s="75"/>
      <c r="G5" s="75"/>
      <c r="H5" s="75"/>
      <c r="I5" s="75"/>
      <c r="J5" s="75"/>
      <c r="K5" s="75"/>
    </row>
    <row r="6" spans="1:11" ht="18" x14ac:dyDescent="0.35">
      <c r="A6" s="8" t="s">
        <v>19</v>
      </c>
      <c r="B6" s="8"/>
      <c r="C6" s="71" t="e">
        <f>F18</f>
        <v>#REF!</v>
      </c>
      <c r="D6" s="72"/>
      <c r="E6" s="9"/>
      <c r="F6" s="8"/>
      <c r="G6" s="8"/>
      <c r="H6" s="8" t="s">
        <v>20</v>
      </c>
      <c r="I6" s="8"/>
      <c r="J6" s="71" t="e">
        <f>I18</f>
        <v>#REF!</v>
      </c>
      <c r="K6" s="72"/>
    </row>
    <row r="7" spans="1:11" x14ac:dyDescent="0.3">
      <c r="A7" s="26" t="s">
        <v>29</v>
      </c>
      <c r="B7" s="10"/>
      <c r="C7" s="10"/>
      <c r="D7" s="10"/>
      <c r="F7" s="78"/>
      <c r="G7" s="78"/>
      <c r="I7" s="79" t="s">
        <v>37</v>
      </c>
      <c r="J7" s="79"/>
      <c r="K7" s="79"/>
    </row>
    <row r="8" spans="1:11" ht="15.6" x14ac:dyDescent="0.3">
      <c r="A8" s="65" t="e">
        <f>#REF!</f>
        <v>#REF!</v>
      </c>
      <c r="B8" s="65"/>
      <c r="C8" s="65"/>
      <c r="D8" s="65"/>
      <c r="E8" s="65"/>
      <c r="F8" s="65"/>
      <c r="I8" s="80" t="s">
        <v>38</v>
      </c>
      <c r="J8" s="80"/>
      <c r="K8" s="80"/>
    </row>
    <row r="9" spans="1:11" x14ac:dyDescent="0.3">
      <c r="A9" s="81" t="e">
        <f>#REF!</f>
        <v>#REF!</v>
      </c>
      <c r="B9" s="81"/>
      <c r="C9" s="81"/>
      <c r="D9" s="81"/>
      <c r="E9" s="81"/>
      <c r="F9" s="81"/>
      <c r="I9" s="80" t="s">
        <v>39</v>
      </c>
      <c r="J9" s="80"/>
      <c r="K9" s="80"/>
    </row>
    <row r="11" spans="1:11" x14ac:dyDescent="0.3">
      <c r="A11" s="76" t="s">
        <v>21</v>
      </c>
      <c r="B11" s="76" t="s">
        <v>22</v>
      </c>
      <c r="C11" s="76" t="s">
        <v>12</v>
      </c>
      <c r="D11" s="82" t="s">
        <v>23</v>
      </c>
      <c r="E11" s="82"/>
      <c r="F11" s="82"/>
      <c r="G11" s="82" t="s">
        <v>24</v>
      </c>
      <c r="H11" s="82"/>
      <c r="I11" s="82"/>
      <c r="J11" s="76" t="s">
        <v>25</v>
      </c>
      <c r="K11" s="77" t="s">
        <v>15</v>
      </c>
    </row>
    <row r="12" spans="1:11" x14ac:dyDescent="0.3">
      <c r="A12" s="76"/>
      <c r="B12" s="76"/>
      <c r="C12" s="76"/>
      <c r="D12" s="11" t="s">
        <v>26</v>
      </c>
      <c r="E12" s="11" t="s">
        <v>13</v>
      </c>
      <c r="F12" s="11" t="s">
        <v>14</v>
      </c>
      <c r="G12" s="11" t="s">
        <v>26</v>
      </c>
      <c r="H12" s="11" t="s">
        <v>13</v>
      </c>
      <c r="I12" s="11" t="s">
        <v>14</v>
      </c>
      <c r="J12" s="76"/>
      <c r="K12" s="77"/>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Estimate</vt:lpstr>
      <vt:lpstr>WCR</vt:lpstr>
      <vt:lpstr>Estimate!Print_Area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2024-11-09T11:44:25Z</dcterms:modified>
</cp:coreProperties>
</file>