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0730" windowHeight="11160"/>
  </bookViews>
  <sheets>
    <sheet name="estimate" sheetId="24" r:id="rId1"/>
    <sheet name="WCR" sheetId="6"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'[1]update Rate'!#REF!</definedName>
    <definedName name="nutbolt8" localSheetId="0">'[1]update Rate'!#REF!</definedName>
    <definedName name="nutbolt8">'[1]update Rate'!#REF!</definedName>
    <definedName name="pkila">'[1]update Rate'!$N$60</definedName>
    <definedName name="Planst" localSheetId="0">'[1]update Rate'!#REF!</definedName>
    <definedName name="Planst">'[1]update Rate'!#REF!</definedName>
    <definedName name="plywood4">'[1]update Rate'!$N$69</definedName>
    <definedName name="plywood6">'[1]update Rate'!$N$71</definedName>
    <definedName name="_xlnm.Print_Area" localSheetId="0">estimate!$A$1:$K$32</definedName>
    <definedName name="_xlnm.Print_Area" localSheetId="1">WCR!$A$1:$K$67</definedName>
    <definedName name="_xlnm.Print_Titles" localSheetId="0">estimate!$1:$8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'[1]update Rate'!#REF!</definedName>
    <definedName name="torsteel" localSheetId="0">'[1]update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9" i="24" l="1"/>
  <c r="D19" i="24"/>
  <c r="G18" i="24"/>
  <c r="G17" i="24"/>
  <c r="G20" i="24" s="1"/>
  <c r="D17" i="24"/>
  <c r="J20" i="24" l="1"/>
  <c r="J21" i="24" s="1"/>
  <c r="D11" i="24" l="1"/>
  <c r="D10" i="24"/>
  <c r="D12" i="24"/>
  <c r="A9" i="6" l="1"/>
  <c r="A8" i="6"/>
  <c r="B56" i="6"/>
  <c r="M34" i="6" l="1"/>
  <c r="E65" i="6" l="1"/>
  <c r="C65" i="6"/>
  <c r="B65" i="6"/>
  <c r="A65" i="6"/>
  <c r="E63" i="6"/>
  <c r="C63" i="6"/>
  <c r="B63" i="6"/>
  <c r="A63" i="6"/>
  <c r="E61" i="6"/>
  <c r="C61" i="6"/>
  <c r="B61" i="6"/>
  <c r="A61" i="6"/>
  <c r="C58" i="6"/>
  <c r="B59" i="6"/>
  <c r="B58" i="6"/>
  <c r="A58" i="6"/>
  <c r="E55" i="6"/>
  <c r="C55" i="6"/>
  <c r="A55" i="6"/>
  <c r="E52" i="6"/>
  <c r="C52" i="6"/>
  <c r="B53" i="6"/>
  <c r="B52" i="6"/>
  <c r="A52" i="6"/>
  <c r="E49" i="6"/>
  <c r="C49" i="6"/>
  <c r="B50" i="6"/>
  <c r="B49" i="6"/>
  <c r="A49" i="6"/>
  <c r="E46" i="6"/>
  <c r="C46" i="6"/>
  <c r="B47" i="6"/>
  <c r="B46" i="6"/>
  <c r="A46" i="6"/>
  <c r="E43" i="6"/>
  <c r="C43" i="6"/>
  <c r="B44" i="6"/>
  <c r="B43" i="6"/>
  <c r="A43" i="6"/>
  <c r="C40" i="6"/>
  <c r="B41" i="6"/>
  <c r="B40" i="6"/>
  <c r="A40" i="6"/>
  <c r="E37" i="6"/>
  <c r="C37" i="6"/>
  <c r="B38" i="6"/>
  <c r="B37" i="6"/>
  <c r="A37" i="6"/>
  <c r="E34" i="6"/>
  <c r="C34" i="6"/>
  <c r="B35" i="6"/>
  <c r="A34" i="6"/>
  <c r="E31" i="6"/>
  <c r="C31" i="6"/>
  <c r="B32" i="6"/>
  <c r="B31" i="6"/>
  <c r="A31" i="6"/>
  <c r="E28" i="6"/>
  <c r="C28" i="6"/>
  <c r="B29" i="6"/>
  <c r="B28" i="6"/>
  <c r="A28" i="6"/>
  <c r="E26" i="6"/>
  <c r="C26" i="6"/>
  <c r="B26" i="6"/>
  <c r="A26" i="6"/>
  <c r="E24" i="6"/>
  <c r="C24" i="6"/>
  <c r="B24" i="6"/>
  <c r="A24" i="6"/>
  <c r="E21" i="6"/>
  <c r="C21" i="6"/>
  <c r="B22" i="6"/>
  <c r="B21" i="6"/>
  <c r="A21" i="6"/>
  <c r="E18" i="6"/>
  <c r="C18" i="6"/>
  <c r="B19" i="6"/>
  <c r="B18" i="6"/>
  <c r="A18" i="6"/>
  <c r="E15" i="6"/>
  <c r="C15" i="6"/>
  <c r="B16" i="6"/>
  <c r="B15" i="6"/>
  <c r="A15" i="6"/>
  <c r="E13" i="6"/>
  <c r="C13" i="6"/>
  <c r="B13" i="6"/>
  <c r="A13" i="6"/>
  <c r="C32" i="24"/>
  <c r="C31" i="24"/>
  <c r="G23" i="24"/>
  <c r="J23" i="24" s="1"/>
  <c r="D63" i="6"/>
  <c r="E58" i="6"/>
  <c r="F12" i="24"/>
  <c r="G12" i="24" s="1"/>
  <c r="E40" i="6"/>
  <c r="C29" i="24" l="1"/>
  <c r="F35" i="6"/>
  <c r="F10" i="24"/>
  <c r="G10" i="24" s="1"/>
  <c r="D55" i="6"/>
  <c r="F11" i="24"/>
  <c r="G11" i="24" s="1"/>
  <c r="D65" i="6"/>
  <c r="D40" i="6"/>
  <c r="G13" i="24" l="1"/>
  <c r="D46" i="6"/>
  <c r="D37" i="6"/>
  <c r="D43" i="6"/>
  <c r="F29" i="6"/>
  <c r="F19" i="6"/>
  <c r="D34" i="6"/>
  <c r="D15" i="6"/>
  <c r="D13" i="6"/>
  <c r="D61" i="6"/>
  <c r="F59" i="6"/>
  <c r="D58" i="6"/>
  <c r="F56" i="6"/>
  <c r="D31" i="6"/>
  <c r="D24" i="6"/>
  <c r="D26" i="6"/>
  <c r="F44" i="6"/>
  <c r="F41" i="6"/>
  <c r="D18" i="6" l="1"/>
  <c r="F22" i="6"/>
  <c r="D28" i="6"/>
  <c r="D21" i="6"/>
  <c r="D49" i="6"/>
  <c r="F38" i="6"/>
  <c r="J13" i="24"/>
  <c r="D52" i="6"/>
  <c r="F16" i="6"/>
  <c r="F50" i="6"/>
  <c r="J14" i="24"/>
  <c r="F47" i="6" s="1"/>
  <c r="F32" i="6"/>
  <c r="F53" i="6" l="1"/>
  <c r="J25" i="24" l="1"/>
  <c r="C27" i="24" s="1"/>
  <c r="C30" i="24" s="1"/>
  <c r="E29" i="24" l="1"/>
  <c r="E30" i="24" s="1"/>
  <c r="H61" i="6"/>
  <c r="H63" i="6"/>
  <c r="O75" i="6" s="1"/>
  <c r="H65" i="6"/>
  <c r="H55" i="6"/>
  <c r="H52" i="6"/>
  <c r="H49" i="6"/>
  <c r="H46" i="6"/>
  <c r="H43" i="6"/>
  <c r="H37" i="6"/>
  <c r="H34" i="6"/>
  <c r="H31" i="6"/>
  <c r="H28" i="6"/>
  <c r="H26" i="6"/>
  <c r="H24" i="6"/>
  <c r="H21" i="6"/>
  <c r="H18" i="6"/>
  <c r="H15" i="6"/>
  <c r="H13" i="6"/>
  <c r="H58" i="6" l="1"/>
  <c r="H40" i="6"/>
  <c r="G63" i="6" l="1"/>
  <c r="I63" i="6" s="1"/>
  <c r="G65" i="6"/>
  <c r="G58" i="6" l="1"/>
  <c r="G24" i="6"/>
  <c r="I24" i="6" s="1"/>
  <c r="I22" i="6"/>
  <c r="G21" i="6"/>
  <c r="O54" i="6" s="1"/>
  <c r="P54" i="6" s="1"/>
  <c r="G40" i="6"/>
  <c r="G37" i="6"/>
  <c r="G13" i="6"/>
  <c r="I59" i="6"/>
  <c r="I41" i="6"/>
  <c r="F55" i="6"/>
  <c r="F34" i="6"/>
  <c r="F21" i="6"/>
  <c r="I40" i="6" l="1"/>
  <c r="O63" i="6"/>
  <c r="P63" i="6" s="1"/>
  <c r="O62" i="6"/>
  <c r="P62" i="6" s="1"/>
  <c r="O64" i="6"/>
  <c r="P64" i="6" s="1"/>
  <c r="I37" i="6"/>
  <c r="O60" i="6"/>
  <c r="P60" i="6" s="1"/>
  <c r="O61" i="6"/>
  <c r="P61" i="6" s="1"/>
  <c r="I58" i="6"/>
  <c r="O74" i="6"/>
  <c r="P74" i="6" s="1"/>
  <c r="I21" i="6"/>
  <c r="J21" i="6" s="1"/>
  <c r="O56" i="6"/>
  <c r="P56" i="6" s="1"/>
  <c r="O55" i="6"/>
  <c r="P55" i="6" s="1"/>
  <c r="O57" i="6"/>
  <c r="P57" i="6" s="1"/>
  <c r="G34" i="6"/>
  <c r="I35" i="6"/>
  <c r="J35" i="6" s="1"/>
  <c r="F63" i="6"/>
  <c r="J63" i="6" s="1"/>
  <c r="F24" i="6"/>
  <c r="I47" i="6"/>
  <c r="I38" i="6"/>
  <c r="G61" i="6"/>
  <c r="I61" i="6" s="1"/>
  <c r="I50" i="6"/>
  <c r="G49" i="6"/>
  <c r="I49" i="6" s="1"/>
  <c r="I56" i="6"/>
  <c r="G55" i="6"/>
  <c r="G26" i="6"/>
  <c r="I26" i="6" s="1"/>
  <c r="G46" i="6"/>
  <c r="I44" i="6"/>
  <c r="G43" i="6"/>
  <c r="G15" i="6"/>
  <c r="I19" i="6"/>
  <c r="G18" i="6"/>
  <c r="I16" i="6"/>
  <c r="F58" i="6"/>
  <c r="F43" i="6"/>
  <c r="F15" i="6"/>
  <c r="J22" i="6"/>
  <c r="F46" i="6"/>
  <c r="J58" i="6" l="1"/>
  <c r="I34" i="6"/>
  <c r="J34" i="6" s="1"/>
  <c r="O59" i="6"/>
  <c r="P59" i="6" s="1"/>
  <c r="I46" i="6"/>
  <c r="J46" i="6" s="1"/>
  <c r="O68" i="6"/>
  <c r="P68" i="6" s="1"/>
  <c r="O67" i="6"/>
  <c r="P67" i="6" s="1"/>
  <c r="I55" i="6"/>
  <c r="J55" i="6" s="1"/>
  <c r="O72" i="6"/>
  <c r="P72" i="6" s="1"/>
  <c r="O73" i="6"/>
  <c r="P73" i="6" s="1"/>
  <c r="O71" i="6"/>
  <c r="P71" i="6" s="1"/>
  <c r="I43" i="6"/>
  <c r="J43" i="6" s="1"/>
  <c r="O66" i="6"/>
  <c r="P66" i="6" s="1"/>
  <c r="O65" i="6"/>
  <c r="P65" i="6" s="1"/>
  <c r="I18" i="6"/>
  <c r="O53" i="6"/>
  <c r="P53" i="6" s="1"/>
  <c r="I15" i="6"/>
  <c r="J15" i="6" s="1"/>
  <c r="J24" i="6"/>
  <c r="M24" i="6"/>
  <c r="F18" i="6"/>
  <c r="F26" i="6"/>
  <c r="J26" i="6" s="1"/>
  <c r="F31" i="6"/>
  <c r="J41" i="6"/>
  <c r="F40" i="6"/>
  <c r="J40" i="6" s="1"/>
  <c r="J59" i="6"/>
  <c r="J19" i="6"/>
  <c r="F37" i="6"/>
  <c r="J37" i="6" s="1"/>
  <c r="J56" i="6"/>
  <c r="G31" i="6"/>
  <c r="I31" i="6" s="1"/>
  <c r="G28" i="6"/>
  <c r="G52" i="6"/>
  <c r="I29" i="6"/>
  <c r="I32" i="6"/>
  <c r="J44" i="6"/>
  <c r="J47" i="6"/>
  <c r="J38" i="6"/>
  <c r="F28" i="6"/>
  <c r="J16" i="6"/>
  <c r="O52" i="6" l="1"/>
  <c r="P52" i="6" s="1"/>
  <c r="O51" i="6"/>
  <c r="P51" i="6" s="1"/>
  <c r="I52" i="6"/>
  <c r="O69" i="6"/>
  <c r="P69" i="6" s="1"/>
  <c r="O70" i="6"/>
  <c r="P70" i="6" s="1"/>
  <c r="O58" i="6"/>
  <c r="P58" i="6" s="1"/>
  <c r="I28" i="6"/>
  <c r="O48" i="6"/>
  <c r="O47" i="6"/>
  <c r="O50" i="6"/>
  <c r="P50" i="6" s="1"/>
  <c r="O49" i="6"/>
  <c r="P49" i="6" s="1"/>
  <c r="J18" i="6"/>
  <c r="M18" i="6"/>
  <c r="F49" i="6"/>
  <c r="J49" i="6" s="1"/>
  <c r="J28" i="6"/>
  <c r="J31" i="6"/>
  <c r="F61" i="6"/>
  <c r="J61" i="6" s="1"/>
  <c r="I53" i="6"/>
  <c r="J50" i="6"/>
  <c r="F52" i="6"/>
  <c r="J52" i="6" s="1"/>
  <c r="J29" i="6"/>
  <c r="J32" i="6"/>
  <c r="O78" i="6" l="1"/>
  <c r="P78" i="6"/>
  <c r="J53" i="6"/>
  <c r="I65" i="6" l="1"/>
  <c r="F65" i="6"/>
  <c r="J65" i="6" l="1"/>
  <c r="I13" i="6"/>
  <c r="I67" i="6" s="1"/>
  <c r="O79" i="6" s="1"/>
  <c r="F13" i="6" l="1"/>
  <c r="J13" i="6" s="1"/>
  <c r="F67" i="6" l="1"/>
  <c r="J67" i="6" s="1"/>
  <c r="J6" i="6" l="1"/>
  <c r="C6" i="6" l="1"/>
</calcChain>
</file>

<file path=xl/comments1.xml><?xml version="1.0" encoding="utf-8"?>
<comments xmlns="http://schemas.openxmlformats.org/spreadsheetml/2006/main">
  <authors>
    <author>Windows User</author>
  </authors>
  <commentList>
    <comment ref="B11" authorId="0" shapeId="0">
      <text>
        <r>
          <rPr>
            <b/>
            <sz val="9"/>
            <color indexed="81"/>
            <rFont val="Tahoma"/>
          </rPr>
          <t>Windows User:</t>
        </r>
        <r>
          <rPr>
            <sz val="9"/>
            <color indexed="81"/>
            <rFont val="Tahoma"/>
          </rPr>
          <t xml:space="preserve">
by measurement in field by weight balance</t>
        </r>
      </text>
    </comment>
    <comment ref="E12" authorId="0" shapeId="0">
      <text>
        <r>
          <rPr>
            <b/>
            <sz val="9"/>
            <color indexed="81"/>
            <rFont val="Tahoma"/>
          </rPr>
          <t>Windows User:</t>
        </r>
        <r>
          <rPr>
            <sz val="9"/>
            <color indexed="81"/>
            <rFont val="Tahoma"/>
          </rPr>
          <t xml:space="preserve">
weight by measurement in field</t>
        </r>
      </text>
    </comment>
  </commentList>
</comments>
</file>

<file path=xl/sharedStrings.xml><?xml version="1.0" encoding="utf-8"?>
<sst xmlns="http://schemas.openxmlformats.org/spreadsheetml/2006/main" count="110" uniqueCount="93">
  <si>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</si>
  <si>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</si>
  <si>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</si>
  <si>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</si>
  <si>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</si>
  <si>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</si>
  <si>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</si>
  <si>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</si>
  <si>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</si>
  <si>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</si>
  <si>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</si>
  <si>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</si>
  <si>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</si>
  <si>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</si>
  <si>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</si>
  <si>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</si>
  <si>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</si>
  <si>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</si>
  <si>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</si>
  <si>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</si>
  <si>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</si>
  <si>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</si>
  <si>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</si>
  <si>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</si>
  <si>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</si>
  <si>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</si>
  <si>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</si>
  <si>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</si>
  <si>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</si>
  <si>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</si>
  <si>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</si>
  <si>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</si>
  <si>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</si>
  <si>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</si>
  <si>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</si>
  <si>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</si>
  <si>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</si>
  <si>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</si>
  <si>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</si>
  <si>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</si>
  <si>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</si>
  <si>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</si>
  <si>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Project:- परोपकार भवन मर्मत</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</si>
  <si>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</si>
  <si>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Length (m)</t>
  </si>
  <si>
    <t>Unit wt. (kg/m)</t>
  </si>
  <si>
    <t>Total wt. (kg)</t>
  </si>
  <si>
    <t>ljleGg ;fO{hsf] kmnfd] PËn km]lj|s]zg u/L k|fOd/ k]G6 ;lxt ug]{</t>
  </si>
  <si>
    <t>Kg</t>
  </si>
  <si>
    <t>Total wt. (Kg)</t>
  </si>
  <si>
    <t>-MS flats for fencing</t>
  </si>
  <si>
    <t>sfk]{6 b'jf]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</si>
  <si>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</si>
  <si>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Date:2081/09/28</t>
  </si>
  <si>
    <t>-1"*1"*2mm Equal angles at windows</t>
  </si>
  <si>
    <t xml:space="preserve">Date:2081/12/06       </t>
  </si>
  <si>
    <t xml:space="preserve">F.Y:2081/2082           </t>
  </si>
  <si>
    <t>Amount w/o VAT</t>
  </si>
  <si>
    <t>VAT</t>
  </si>
  <si>
    <t>Skilled</t>
  </si>
  <si>
    <t>Unskilled</t>
  </si>
  <si>
    <t>Brick</t>
  </si>
  <si>
    <t>Sand</t>
  </si>
  <si>
    <t>Cement</t>
  </si>
  <si>
    <t>Water</t>
  </si>
  <si>
    <t>false ceiling</t>
  </si>
  <si>
    <t>Color CGI sheet</t>
  </si>
  <si>
    <t>7mm bolt nut</t>
  </si>
  <si>
    <t>8mm J hook</t>
  </si>
  <si>
    <t>bitumen washer</t>
  </si>
  <si>
    <t>aggregate</t>
  </si>
  <si>
    <t>stone dust</t>
  </si>
  <si>
    <t>steel rod</t>
  </si>
  <si>
    <t>binding wire</t>
  </si>
  <si>
    <t>15mm ply board</t>
  </si>
  <si>
    <t>local wood Bead</t>
  </si>
  <si>
    <t>killa nails</t>
  </si>
  <si>
    <t>diesel</t>
  </si>
  <si>
    <t>petrol</t>
  </si>
  <si>
    <t>MS steel pipe,angle</t>
  </si>
  <si>
    <t>red oxide primer paint</t>
  </si>
  <si>
    <t xml:space="preserve">अस्टर Primer </t>
  </si>
  <si>
    <t>weather coat</t>
  </si>
  <si>
    <t>UPVC sheet</t>
  </si>
  <si>
    <t>self tapping screw 3"</t>
  </si>
  <si>
    <t>clip</t>
  </si>
  <si>
    <t>gutter all materials</t>
  </si>
  <si>
    <t>difference</t>
  </si>
  <si>
    <t>-MS square rod 10mm *10mm size</t>
  </si>
  <si>
    <t>-at emergency ward</t>
  </si>
  <si>
    <t>-deduction for sliding door</t>
  </si>
  <si>
    <t>Providing and fixing Full Height Partation of Aluminium Section in naturally anodized of black anodized color Section size (64*38*1.1 mm) fitted with 5 mm clear glass or 9 mm both side laminated board. (average panel area 8.00 Sq.ft).</t>
  </si>
  <si>
    <t>-sliding door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</si>
</sst>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b/>
      <sz val="9"/>
      <name val="Preeti"/>
    </font>
    <font>
      <sz val="9"/>
      <name val="Arial"/>
      <family val="2"/>
    </font>
    <font>
      <b/>
      <sz val="12"/>
      <color theme="1"/>
      <name val="Preeti"/>
    </font>
    <font>
      <sz val="11"/>
      <name val="Calibri"/>
      <family val="2"/>
      <scheme val="minor"/>
    </font>
    <font>
      <sz val="14"/>
      <name val="Preeti"/>
    </font>
    <font>
      <sz val="9"/>
      <name val="Preeti"/>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6" fillId="0" borderId="0"/>
  </cellStyleXfs>
  <cellXfs count="10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0" fontId="19"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20" fillId="0" borderId="1" xfId="0" applyNumberFormat="1" applyFont="1" applyBorder="1" applyAlignment="1">
      <alignment vertical="center"/>
    </xf>
    <xf numFmtId="0" fontId="21" fillId="3" borderId="1" xfId="0" applyFont="1" applyFill="1" applyBorder="1" applyAlignment="1">
      <alignment wrapText="1"/>
    </xf>
    <xf numFmtId="1" fontId="15" fillId="3"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15" fillId="0" borderId="1" xfId="0" applyFont="1" applyFill="1" applyBorder="1" applyAlignment="1">
      <alignment vertical="center" wrapText="1"/>
    </xf>
    <xf numFmtId="2" fontId="14" fillId="0" borderId="1" xfId="1" applyNumberFormat="1" applyFont="1" applyBorder="1" applyAlignment="1">
      <alignment horizontal="center" vertic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9"/>
  <sheetViews>
    <sheetView tabSelected="1" topLeftCell="A12" zoomScaleNormal="100" workbookViewId="0">
      <selection activeCell="A24" sqref="A24"/>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1" s="1" customFormat="1" x14ac:dyDescent="0.25">
      <c r="A1" s="83" t="s">
        <v>0</v>
      </c>
      <c r="B1" s="83"/>
      <c r="C1" s="83"/>
      <c r="D1" s="83"/>
      <c r="E1" s="83"/>
      <c r="F1" s="83"/>
      <c r="G1" s="83"/>
      <c r="H1" s="83"/>
      <c r="I1" s="83"/>
      <c r="J1" s="83"/>
      <c r="K1" s="83"/>
    </row>
    <row r="2" spans="1:11" s="1" customFormat="1" ht="22.5" x14ac:dyDescent="0.25">
      <c r="A2" s="84" t="s">
        <v>1</v>
      </c>
      <c r="B2" s="84"/>
      <c r="C2" s="84"/>
      <c r="D2" s="84"/>
      <c r="E2" s="84"/>
      <c r="F2" s="84"/>
      <c r="G2" s="84"/>
      <c r="H2" s="84"/>
      <c r="I2" s="84"/>
      <c r="J2" s="84"/>
      <c r="K2" s="84"/>
    </row>
    <row r="3" spans="1:11" s="1" customFormat="1" x14ac:dyDescent="0.25">
      <c r="A3" s="85" t="s">
        <v>2</v>
      </c>
      <c r="B3" s="85"/>
      <c r="C3" s="85"/>
      <c r="D3" s="85"/>
      <c r="E3" s="85"/>
      <c r="F3" s="85"/>
      <c r="G3" s="85"/>
      <c r="H3" s="85"/>
      <c r="I3" s="85"/>
      <c r="J3" s="85"/>
      <c r="K3" s="85"/>
    </row>
    <row r="4" spans="1:11" s="1" customFormat="1" x14ac:dyDescent="0.25">
      <c r="A4" s="85" t="s">
        <v>3</v>
      </c>
      <c r="B4" s="85"/>
      <c r="C4" s="85"/>
      <c r="D4" s="85"/>
      <c r="E4" s="85"/>
      <c r="F4" s="85"/>
      <c r="G4" s="85"/>
      <c r="H4" s="85"/>
      <c r="I4" s="85"/>
      <c r="J4" s="85"/>
      <c r="K4" s="85"/>
    </row>
    <row r="5" spans="1:11" ht="18.75" x14ac:dyDescent="0.3">
      <c r="A5" s="86" t="s">
        <v>4</v>
      </c>
      <c r="B5" s="86"/>
      <c r="C5" s="86"/>
      <c r="D5" s="86"/>
      <c r="E5" s="86"/>
      <c r="F5" s="86"/>
      <c r="G5" s="86"/>
      <c r="H5" s="86"/>
      <c r="I5" s="86"/>
      <c r="J5" s="86"/>
      <c r="K5" s="86"/>
    </row>
    <row r="6" spans="1:11" ht="15.75" x14ac:dyDescent="0.25">
      <c r="A6" s="87" t="s">
        <v>42</v>
      </c>
      <c r="B6" s="87"/>
      <c r="C6" s="87"/>
      <c r="D6" s="87"/>
      <c r="E6" s="87"/>
      <c r="F6" s="87"/>
      <c r="G6" s="2"/>
      <c r="H6" s="88" t="s">
        <v>40</v>
      </c>
      <c r="I6" s="88"/>
      <c r="J6" s="88"/>
      <c r="K6" s="88"/>
    </row>
    <row r="7" spans="1:11" ht="15.75" x14ac:dyDescent="0.25">
      <c r="A7" s="81" t="s">
        <v>28</v>
      </c>
      <c r="B7" s="81"/>
      <c r="C7" s="81"/>
      <c r="D7" s="81"/>
      <c r="E7" s="81"/>
      <c r="F7" s="81"/>
      <c r="G7" s="3"/>
      <c r="H7" s="82" t="s">
        <v>53</v>
      </c>
      <c r="I7" s="82"/>
      <c r="J7" s="82"/>
      <c r="K7" s="82"/>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30.75" x14ac:dyDescent="0.25">
      <c r="A9" s="18">
        <v>1</v>
      </c>
      <c r="B9" s="61" t="s">
        <v>47</v>
      </c>
      <c r="C9" s="19" t="s">
        <v>7</v>
      </c>
      <c r="D9" s="58" t="s">
        <v>44</v>
      </c>
      <c r="E9" s="59" t="s">
        <v>45</v>
      </c>
      <c r="F9" s="59" t="s">
        <v>46</v>
      </c>
      <c r="G9" s="59" t="s">
        <v>49</v>
      </c>
      <c r="H9" s="22"/>
      <c r="I9" s="23"/>
      <c r="J9" s="39"/>
      <c r="K9" s="21"/>
    </row>
    <row r="10" spans="1:11" x14ac:dyDescent="0.25">
      <c r="A10" s="62"/>
      <c r="B10" s="66" t="s">
        <v>50</v>
      </c>
      <c r="C10" s="64">
        <v>1</v>
      </c>
      <c r="D10" s="12">
        <f>(4*8+4*10+8*4)/3.281</f>
        <v>31.697653154526058</v>
      </c>
      <c r="E10" s="12">
        <v>0.73799999999999999</v>
      </c>
      <c r="F10" s="21">
        <f>PRODUCT(C10:E10)</f>
        <v>23.39286802804023</v>
      </c>
      <c r="G10" s="60">
        <f>F10</f>
        <v>23.39286802804023</v>
      </c>
      <c r="H10" s="62"/>
      <c r="I10" s="65"/>
      <c r="J10" s="65"/>
      <c r="K10" s="63"/>
    </row>
    <row r="11" spans="1:11" s="1" customFormat="1" ht="30" x14ac:dyDescent="0.25">
      <c r="A11" s="62"/>
      <c r="B11" s="67" t="s">
        <v>54</v>
      </c>
      <c r="C11" s="64">
        <v>1</v>
      </c>
      <c r="D11" s="12">
        <f>((8+8+(10/12)*8+(8/12)*3+(10.5/12)*3)/3.281)+((8+8)/3.281+0.25*8+0.265*6)+((10+10+(10/12)*11)/3.281+0.26*4+0.18*4)</f>
        <v>27.434222289952245</v>
      </c>
      <c r="E11" s="12">
        <v>1.2</v>
      </c>
      <c r="F11" s="12">
        <f t="shared" ref="F11:F12" si="0">PRODUCT(C11:E11)</f>
        <v>32.921066747942696</v>
      </c>
      <c r="G11" s="68">
        <f t="shared" ref="G11:G12" si="1">F11</f>
        <v>32.921066747942696</v>
      </c>
      <c r="H11" s="65"/>
      <c r="I11" s="65"/>
      <c r="J11" s="65"/>
      <c r="K11" s="63"/>
    </row>
    <row r="12" spans="1:11" s="1" customFormat="1" x14ac:dyDescent="0.25">
      <c r="A12" s="62"/>
      <c r="B12" s="67" t="s">
        <v>88</v>
      </c>
      <c r="C12" s="64">
        <v>1</v>
      </c>
      <c r="D12" s="12">
        <f>(8+8+10)/3.281</f>
        <v>7.9244132886315146</v>
      </c>
      <c r="E12" s="12">
        <v>0.70599999999999996</v>
      </c>
      <c r="F12" s="12">
        <f t="shared" si="0"/>
        <v>5.5946357817738486</v>
      </c>
      <c r="G12" s="68">
        <f t="shared" si="1"/>
        <v>5.5946357817738486</v>
      </c>
      <c r="H12" s="65"/>
      <c r="I12" s="65"/>
      <c r="J12" s="65"/>
      <c r="K12" s="63"/>
    </row>
    <row r="13" spans="1:11" ht="15" customHeight="1" x14ac:dyDescent="0.25">
      <c r="A13" s="18"/>
      <c r="B13" s="35" t="s">
        <v>39</v>
      </c>
      <c r="C13" s="19"/>
      <c r="D13" s="20"/>
      <c r="E13" s="21"/>
      <c r="F13" s="21"/>
      <c r="G13" s="23">
        <f>SUM(G10:G12)</f>
        <v>61.908570557756775</v>
      </c>
      <c r="H13" s="22" t="s">
        <v>48</v>
      </c>
      <c r="I13" s="23">
        <v>181.17</v>
      </c>
      <c r="J13" s="39">
        <f>G13*I13</f>
        <v>11215.975727948795</v>
      </c>
      <c r="K13" s="21"/>
    </row>
    <row r="14" spans="1:11" ht="15" customHeight="1" x14ac:dyDescent="0.25">
      <c r="A14" s="18"/>
      <c r="B14" s="35" t="s">
        <v>38</v>
      </c>
      <c r="C14" s="19"/>
      <c r="D14" s="20"/>
      <c r="E14" s="21"/>
      <c r="F14" s="21"/>
      <c r="G14" s="23"/>
      <c r="H14" s="22"/>
      <c r="I14" s="23"/>
      <c r="J14" s="39">
        <f>0.13*G13*1871.42/18.94</f>
        <v>795.21656941476419</v>
      </c>
      <c r="K14" s="21"/>
    </row>
    <row r="15" spans="1:11" ht="15" customHeight="1" x14ac:dyDescent="0.25">
      <c r="A15" s="18"/>
      <c r="B15" s="35"/>
      <c r="C15" s="19"/>
      <c r="D15" s="20"/>
      <c r="E15" s="21"/>
      <c r="F15" s="21"/>
      <c r="G15" s="23"/>
      <c r="H15" s="22"/>
      <c r="I15" s="23"/>
      <c r="J15" s="39"/>
      <c r="K15" s="21"/>
    </row>
    <row r="16" spans="1:11" ht="120" x14ac:dyDescent="0.25">
      <c r="A16" s="18">
        <v>2</v>
      </c>
      <c r="B16" s="29" t="s">
        <v>91</v>
      </c>
      <c r="C16" s="19"/>
      <c r="D16" s="20"/>
      <c r="E16" s="21"/>
      <c r="F16" s="21"/>
      <c r="G16" s="32"/>
      <c r="H16" s="22"/>
      <c r="I16" s="23"/>
      <c r="J16" s="32"/>
      <c r="K16" s="21"/>
    </row>
    <row r="17" spans="1:11" s="1" customFormat="1" x14ac:dyDescent="0.25">
      <c r="A17" s="62"/>
      <c r="B17" s="67" t="s">
        <v>89</v>
      </c>
      <c r="C17" s="64">
        <v>1</v>
      </c>
      <c r="D17" s="12">
        <f>(8+10.25)/3.281</f>
        <v>5.5623285583663513</v>
      </c>
      <c r="E17" s="12"/>
      <c r="F17" s="12">
        <v>1.8</v>
      </c>
      <c r="G17" s="68">
        <f t="shared" ref="G17:G18" si="2">F17</f>
        <v>1.8</v>
      </c>
      <c r="H17" s="65"/>
      <c r="I17" s="65"/>
      <c r="J17" s="65"/>
      <c r="K17" s="63"/>
    </row>
    <row r="18" spans="1:11" s="1" customFormat="1" x14ac:dyDescent="0.25">
      <c r="A18" s="62"/>
      <c r="B18" s="67" t="s">
        <v>90</v>
      </c>
      <c r="C18" s="64">
        <v>-1</v>
      </c>
      <c r="D18" s="12">
        <v>0.874</v>
      </c>
      <c r="E18" s="12"/>
      <c r="F18" s="12">
        <v>1.8</v>
      </c>
      <c r="G18" s="68">
        <f t="shared" si="2"/>
        <v>1.8</v>
      </c>
      <c r="H18" s="65"/>
      <c r="I18" s="65"/>
      <c r="J18" s="65"/>
      <c r="K18" s="63"/>
    </row>
    <row r="19" spans="1:11" s="1" customFormat="1" x14ac:dyDescent="0.25">
      <c r="A19" s="62"/>
      <c r="B19" s="67" t="s">
        <v>92</v>
      </c>
      <c r="C19" s="64">
        <v>1</v>
      </c>
      <c r="D19" s="12">
        <f>3.333/3.281</f>
        <v>1.0158488265772629</v>
      </c>
      <c r="E19" s="12"/>
      <c r="F19" s="12">
        <v>1.78</v>
      </c>
      <c r="G19" s="68">
        <f t="shared" ref="G19" si="3">F19</f>
        <v>1.78</v>
      </c>
      <c r="H19" s="65"/>
      <c r="I19" s="65"/>
      <c r="J19" s="65"/>
      <c r="K19" s="63"/>
    </row>
    <row r="20" spans="1:11" ht="15" customHeight="1" x14ac:dyDescent="0.25">
      <c r="A20" s="18"/>
      <c r="B20" s="35" t="s">
        <v>39</v>
      </c>
      <c r="C20" s="19"/>
      <c r="D20" s="20"/>
      <c r="E20" s="21"/>
      <c r="F20" s="21"/>
      <c r="G20" s="23">
        <f>SUM(G17:G19)</f>
        <v>5.38</v>
      </c>
      <c r="H20" s="22" t="s">
        <v>41</v>
      </c>
      <c r="I20" s="23">
        <v>4465.3999999999996</v>
      </c>
      <c r="J20" s="39">
        <f>G20*I20</f>
        <v>24023.851999999999</v>
      </c>
      <c r="K20" s="21"/>
    </row>
    <row r="21" spans="1:11" ht="15" customHeight="1" x14ac:dyDescent="0.25">
      <c r="A21" s="18"/>
      <c r="B21" s="35" t="s">
        <v>38</v>
      </c>
      <c r="C21" s="19"/>
      <c r="D21" s="20"/>
      <c r="E21" s="21"/>
      <c r="F21" s="21"/>
      <c r="G21" s="23"/>
      <c r="H21" s="22"/>
      <c r="I21" s="23"/>
      <c r="J21" s="39">
        <f>0.13*J20</f>
        <v>3123.1007599999998</v>
      </c>
      <c r="K21" s="21"/>
    </row>
    <row r="22" spans="1:11" x14ac:dyDescent="0.25">
      <c r="A22" s="18"/>
      <c r="B22" s="29"/>
      <c r="C22" s="19"/>
      <c r="D22" s="20"/>
      <c r="E22" s="21"/>
      <c r="F22" s="21"/>
      <c r="G22" s="32"/>
      <c r="H22" s="22"/>
      <c r="I22" s="23"/>
      <c r="J22" s="32"/>
      <c r="K22" s="21"/>
    </row>
    <row r="23" spans="1:11" x14ac:dyDescent="0.25">
      <c r="A23" s="18">
        <v>3</v>
      </c>
      <c r="B23" s="29" t="s">
        <v>30</v>
      </c>
      <c r="C23" s="19">
        <v>1</v>
      </c>
      <c r="D23" s="20"/>
      <c r="E23" s="21"/>
      <c r="F23" s="21"/>
      <c r="G23" s="32">
        <f t="shared" ref="G23" si="4">PRODUCT(C23:F23)</f>
        <v>1</v>
      </c>
      <c r="H23" s="22" t="s">
        <v>31</v>
      </c>
      <c r="I23" s="23">
        <v>1000</v>
      </c>
      <c r="J23" s="32">
        <f>G23*I23</f>
        <v>1000</v>
      </c>
      <c r="K23" s="21"/>
    </row>
    <row r="24" spans="1:11" ht="15" customHeight="1" x14ac:dyDescent="0.25">
      <c r="A24" s="18"/>
      <c r="B24" s="24"/>
      <c r="C24" s="19"/>
      <c r="D24" s="20"/>
      <c r="E24" s="21"/>
      <c r="F24" s="21"/>
      <c r="G24" s="23"/>
      <c r="H24" s="22"/>
      <c r="I24" s="23"/>
      <c r="J24" s="39"/>
      <c r="K24" s="21"/>
    </row>
    <row r="25" spans="1:11" x14ac:dyDescent="0.25">
      <c r="A25" s="38"/>
      <c r="B25" s="40" t="s">
        <v>17</v>
      </c>
      <c r="C25" s="41"/>
      <c r="D25" s="36"/>
      <c r="E25" s="36"/>
      <c r="F25" s="36"/>
      <c r="G25" s="39"/>
      <c r="H25" s="39"/>
      <c r="I25" s="39"/>
      <c r="J25" s="39">
        <f>SUM(J9:J23)</f>
        <v>40158.145057363559</v>
      </c>
      <c r="K25" s="34"/>
    </row>
    <row r="26" spans="1:11" x14ac:dyDescent="0.25">
      <c r="A26" s="52"/>
      <c r="B26" s="55"/>
      <c r="C26" s="56"/>
      <c r="D26" s="53"/>
      <c r="E26" s="53"/>
      <c r="F26" s="53"/>
      <c r="G26" s="54"/>
      <c r="H26" s="54"/>
      <c r="I26" s="54"/>
      <c r="J26" s="54"/>
      <c r="K26" s="51"/>
    </row>
    <row r="27" spans="1:11" s="1" customFormat="1" x14ac:dyDescent="0.25">
      <c r="A27" s="44"/>
      <c r="B27" s="28" t="s">
        <v>27</v>
      </c>
      <c r="C27" s="80">
        <f>J25</f>
        <v>40158.145057363559</v>
      </c>
      <c r="D27" s="80"/>
      <c r="E27" s="37">
        <v>100</v>
      </c>
      <c r="F27" s="45"/>
      <c r="G27" s="46"/>
      <c r="H27" s="45"/>
      <c r="I27" s="47"/>
      <c r="J27" s="48"/>
      <c r="K27" s="49"/>
    </row>
    <row r="28" spans="1:11" x14ac:dyDescent="0.25">
      <c r="A28" s="50"/>
      <c r="B28" s="28" t="s">
        <v>32</v>
      </c>
      <c r="C28" s="79">
        <v>500000</v>
      </c>
      <c r="D28" s="79"/>
      <c r="E28" s="37"/>
      <c r="F28" s="43"/>
      <c r="G28" s="42"/>
      <c r="H28" s="42"/>
      <c r="I28" s="42"/>
      <c r="J28" s="42"/>
      <c r="K28" s="43"/>
    </row>
    <row r="29" spans="1:11" x14ac:dyDescent="0.25">
      <c r="A29" s="50"/>
      <c r="B29" s="28" t="s">
        <v>33</v>
      </c>
      <c r="C29" s="79">
        <f>C28-C31-C32</f>
        <v>475000</v>
      </c>
      <c r="D29" s="79"/>
      <c r="E29" s="37">
        <f>C29/C27*100</f>
        <v>1182.8235575161409</v>
      </c>
      <c r="F29" s="43"/>
      <c r="G29" s="42"/>
      <c r="H29" s="42"/>
      <c r="I29" s="42"/>
      <c r="J29" s="42"/>
      <c r="K29" s="43"/>
    </row>
    <row r="30" spans="1:11" x14ac:dyDescent="0.25">
      <c r="A30" s="50"/>
      <c r="B30" s="28" t="s">
        <v>34</v>
      </c>
      <c r="C30" s="80">
        <f>C27-C29</f>
        <v>-434841.85494263645</v>
      </c>
      <c r="D30" s="80"/>
      <c r="E30" s="37">
        <f>100-E29</f>
        <v>-1082.8235575161409</v>
      </c>
      <c r="F30" s="43"/>
      <c r="G30" s="42"/>
      <c r="H30" s="42"/>
      <c r="I30" s="42"/>
      <c r="J30" s="42"/>
      <c r="K30" s="43"/>
    </row>
    <row r="31" spans="1:11" x14ac:dyDescent="0.25">
      <c r="A31" s="50"/>
      <c r="B31" s="28" t="s">
        <v>35</v>
      </c>
      <c r="C31" s="80">
        <f>C28*0.03</f>
        <v>15000</v>
      </c>
      <c r="D31" s="80"/>
      <c r="E31" s="37">
        <v>3</v>
      </c>
      <c r="F31" s="43"/>
      <c r="G31" s="42"/>
      <c r="H31" s="42"/>
      <c r="I31" s="42"/>
      <c r="J31" s="42"/>
      <c r="K31" s="43"/>
    </row>
    <row r="32" spans="1:11" x14ac:dyDescent="0.25">
      <c r="A32" s="50"/>
      <c r="B32" s="28" t="s">
        <v>36</v>
      </c>
      <c r="C32" s="80">
        <f>C28*0.02</f>
        <v>10000</v>
      </c>
      <c r="D32" s="80"/>
      <c r="E32" s="37">
        <v>2</v>
      </c>
      <c r="F32" s="43"/>
      <c r="G32" s="42"/>
      <c r="H32" s="42"/>
      <c r="I32" s="42"/>
      <c r="J32" s="42"/>
      <c r="K32" s="43"/>
    </row>
    <row r="33" spans="1:11" s="33" customFormat="1" x14ac:dyDescent="0.25">
      <c r="A33" s="51"/>
      <c r="B33" s="51"/>
      <c r="C33" s="51"/>
      <c r="D33" s="51"/>
      <c r="E33" s="51"/>
      <c r="F33" s="51"/>
      <c r="G33" s="51"/>
      <c r="H33" s="51"/>
      <c r="I33" s="51"/>
      <c r="J33" s="51"/>
      <c r="K33" s="51"/>
    </row>
    <row r="34" spans="1:11" s="33" customFormat="1" x14ac:dyDescent="0.25"/>
    <row r="35" spans="1:11" s="33" customFormat="1" x14ac:dyDescent="0.25"/>
    <row r="36" spans="1:11" s="33" customFormat="1" x14ac:dyDescent="0.25"/>
    <row r="37" spans="1:11" s="33" customFormat="1" x14ac:dyDescent="0.25"/>
    <row r="38" spans="1:11" s="33" customFormat="1" x14ac:dyDescent="0.25"/>
    <row r="39" spans="1:11" s="33" customFormat="1" x14ac:dyDescent="0.25"/>
    <row r="40" spans="1:11" s="33" customFormat="1" x14ac:dyDescent="0.25"/>
    <row r="41" spans="1:11" s="33" customFormat="1" x14ac:dyDescent="0.25"/>
    <row r="42" spans="1:11" s="33" customFormat="1" x14ac:dyDescent="0.25"/>
    <row r="43" spans="1:11" s="33" customFormat="1" x14ac:dyDescent="0.25"/>
    <row r="44" spans="1:11" s="33" customFormat="1" x14ac:dyDescent="0.25"/>
    <row r="45" spans="1:11" s="33" customFormat="1" x14ac:dyDescent="0.25"/>
    <row r="46" spans="1:11" s="33" customFormat="1" x14ac:dyDescent="0.25"/>
    <row r="47" spans="1:11" s="33" customFormat="1" x14ac:dyDescent="0.25"/>
    <row r="48" spans="1:11"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sheetData>
  <mergeCells count="15">
    <mergeCell ref="A7:F7"/>
    <mergeCell ref="H7:K7"/>
    <mergeCell ref="C27:D27"/>
    <mergeCell ref="A1:K1"/>
    <mergeCell ref="A2:K2"/>
    <mergeCell ref="A3:K3"/>
    <mergeCell ref="A4:K4"/>
    <mergeCell ref="A5:K5"/>
    <mergeCell ref="A6:F6"/>
    <mergeCell ref="H6:K6"/>
    <mergeCell ref="C28:D28"/>
    <mergeCell ref="C29:D29"/>
    <mergeCell ref="C30:D30"/>
    <mergeCell ref="C31:D31"/>
    <mergeCell ref="C32:D32"/>
  </mergeCells>
  <pageMargins left="0.7" right="0.7" top="0.75" bottom="0.75" header="0.3" footer="0.3"/>
  <pageSetup paperSize="9" scale="78"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1" zoomScaleNormal="100" workbookViewId="0">
      <selection activeCell="E64" sqref="E6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2" bestFit="1" customWidth="1"/>
    <col min="14" max="14" width="17.5703125" style="72" bestFit="1" customWidth="1"/>
    <col min="15" max="15" width="16.5703125" customWidth="1"/>
    <col min="16" max="16" width="9.5703125" customWidth="1"/>
  </cols>
  <sheetData>
    <row r="1" spans="1:14" x14ac:dyDescent="0.25">
      <c r="A1" s="98" t="s">
        <v>0</v>
      </c>
      <c r="B1" s="98"/>
      <c r="C1" s="98"/>
      <c r="D1" s="98"/>
      <c r="E1" s="98"/>
      <c r="F1" s="98"/>
      <c r="G1" s="98"/>
      <c r="H1" s="98"/>
      <c r="I1" s="98"/>
      <c r="J1" s="98"/>
      <c r="K1" s="98"/>
    </row>
    <row r="2" spans="1:14" ht="25.5" x14ac:dyDescent="0.35">
      <c r="A2" s="99" t="s">
        <v>1</v>
      </c>
      <c r="B2" s="99"/>
      <c r="C2" s="99"/>
      <c r="D2" s="99"/>
      <c r="E2" s="99"/>
      <c r="F2" s="99"/>
      <c r="G2" s="99"/>
      <c r="H2" s="99"/>
      <c r="I2" s="99"/>
      <c r="J2" s="99"/>
      <c r="K2" s="99"/>
    </row>
    <row r="3" spans="1:14" s="1" customFormat="1" x14ac:dyDescent="0.25">
      <c r="A3" s="85" t="s">
        <v>2</v>
      </c>
      <c r="B3" s="85"/>
      <c r="C3" s="85"/>
      <c r="D3" s="85"/>
      <c r="E3" s="85"/>
      <c r="F3" s="85"/>
      <c r="G3" s="85"/>
      <c r="H3" s="85"/>
      <c r="I3" s="85"/>
      <c r="J3" s="85"/>
      <c r="K3" s="85"/>
      <c r="N3" s="74"/>
    </row>
    <row r="4" spans="1:14" s="1" customFormat="1" x14ac:dyDescent="0.25">
      <c r="A4" s="85" t="s">
        <v>3</v>
      </c>
      <c r="B4" s="85"/>
      <c r="C4" s="85"/>
      <c r="D4" s="85"/>
      <c r="E4" s="85"/>
      <c r="F4" s="85"/>
      <c r="G4" s="85"/>
      <c r="H4" s="85"/>
      <c r="I4" s="85"/>
      <c r="J4" s="85"/>
      <c r="K4" s="85"/>
      <c r="N4" s="74"/>
    </row>
    <row r="5" spans="1:14" ht="18.75" x14ac:dyDescent="0.3">
      <c r="A5" s="100" t="s">
        <v>18</v>
      </c>
      <c r="B5" s="100"/>
      <c r="C5" s="100"/>
      <c r="D5" s="100"/>
      <c r="E5" s="100"/>
      <c r="F5" s="100"/>
      <c r="G5" s="100"/>
      <c r="H5" s="100"/>
      <c r="I5" s="100"/>
      <c r="J5" s="100"/>
      <c r="K5" s="100"/>
    </row>
    <row r="6" spans="1:14" ht="18.75" x14ac:dyDescent="0.3">
      <c r="A6" s="8" t="s">
        <v>19</v>
      </c>
      <c r="B6" s="8"/>
      <c r="C6" s="96" t="e">
        <f>F67</f>
        <v>#REF!</v>
      </c>
      <c r="D6" s="97"/>
      <c r="E6" s="9"/>
      <c r="F6" s="8"/>
      <c r="G6" s="8"/>
      <c r="H6" s="8" t="s">
        <v>20</v>
      </c>
      <c r="I6" s="8"/>
      <c r="J6" s="96" t="e">
        <f>I67</f>
        <v>#REF!</v>
      </c>
      <c r="K6" s="97"/>
    </row>
    <row r="7" spans="1:14" x14ac:dyDescent="0.25">
      <c r="A7" s="25" t="s">
        <v>29</v>
      </c>
      <c r="B7" s="10"/>
      <c r="C7" s="10"/>
      <c r="D7" s="10"/>
      <c r="F7" s="91"/>
      <c r="G7" s="91"/>
      <c r="I7" s="92" t="s">
        <v>37</v>
      </c>
      <c r="J7" s="92"/>
      <c r="K7" s="92"/>
    </row>
    <row r="8" spans="1:14" ht="15.75" x14ac:dyDescent="0.25">
      <c r="A8" s="87" t="str">
        <f>estimate!A6</f>
        <v>Project:- परोपकार भवन मर्मत</v>
      </c>
      <c r="B8" s="87"/>
      <c r="C8" s="87"/>
      <c r="D8" s="87"/>
      <c r="E8" s="87"/>
      <c r="F8" s="87"/>
      <c r="I8" s="93" t="s">
        <v>56</v>
      </c>
      <c r="J8" s="93"/>
      <c r="K8" s="93"/>
    </row>
    <row r="9" spans="1:14" x14ac:dyDescent="0.25">
      <c r="A9" s="94" t="str">
        <f>estimate!A7</f>
        <v>Location:- Shankharapur Municipality 9</v>
      </c>
      <c r="B9" s="94"/>
      <c r="C9" s="94"/>
      <c r="D9" s="94"/>
      <c r="E9" s="94"/>
      <c r="F9" s="94"/>
      <c r="I9" s="93" t="s">
        <v>55</v>
      </c>
      <c r="J9" s="93"/>
      <c r="K9" s="93"/>
    </row>
    <row r="11" spans="1:14" x14ac:dyDescent="0.25">
      <c r="A11" s="89" t="s">
        <v>21</v>
      </c>
      <c r="B11" s="89" t="s">
        <v>22</v>
      </c>
      <c r="C11" s="89" t="s">
        <v>12</v>
      </c>
      <c r="D11" s="95" t="s">
        <v>23</v>
      </c>
      <c r="E11" s="95"/>
      <c r="F11" s="95"/>
      <c r="G11" s="95" t="s">
        <v>24</v>
      </c>
      <c r="H11" s="95"/>
      <c r="I11" s="95"/>
      <c r="J11" s="89" t="s">
        <v>25</v>
      </c>
      <c r="K11" s="90" t="s">
        <v>15</v>
      </c>
    </row>
    <row r="12" spans="1:14" x14ac:dyDescent="0.25">
      <c r="A12" s="89"/>
      <c r="B12" s="89"/>
      <c r="C12" s="89"/>
      <c r="D12" s="11" t="s">
        <v>26</v>
      </c>
      <c r="E12" s="11" t="s">
        <v>13</v>
      </c>
      <c r="F12" s="11" t="s">
        <v>14</v>
      </c>
      <c r="G12" s="11" t="s">
        <v>26</v>
      </c>
      <c r="H12" s="11" t="s">
        <v>13</v>
      </c>
      <c r="I12" s="11" t="s">
        <v>14</v>
      </c>
      <c r="J12" s="89"/>
      <c r="K12" s="90"/>
    </row>
    <row r="13" spans="1:14" s="1" customFormat="1" ht="28.5" x14ac:dyDescent="0.25">
      <c r="A13" s="26" t="e">
        <f>estimate!#REF!</f>
        <v>#REF!</v>
      </c>
      <c r="B13" s="57" t="e">
        <f>estimate!#REF!</f>
        <v>#REF!</v>
      </c>
      <c r="C13" s="12" t="e">
        <f>estimate!#REF!</f>
        <v>#REF!</v>
      </c>
      <c r="D13" s="12" t="e">
        <f>estimate!#REF!</f>
        <v>#REF!</v>
      </c>
      <c r="E13" s="12" t="e">
        <f>estimate!#REF!</f>
        <v>#REF!</v>
      </c>
      <c r="F13" s="12" t="e">
        <f>D13*E13</f>
        <v>#REF!</v>
      </c>
      <c r="G13" s="12" t="e">
        <f>#REF!</f>
        <v>#REF!</v>
      </c>
      <c r="H13" s="12" t="e">
        <f>#REF!</f>
        <v>#REF!</v>
      </c>
      <c r="I13" s="12" t="e">
        <f>G13*H13</f>
        <v>#REF!</v>
      </c>
      <c r="J13" s="27" t="e">
        <f>I13-F13</f>
        <v>#REF!</v>
      </c>
      <c r="K13" s="14"/>
    </row>
    <row r="14" spans="1:14" s="1" customFormat="1" ht="15.75" x14ac:dyDescent="0.25">
      <c r="A14" s="26"/>
      <c r="B14" s="31"/>
      <c r="C14" s="12"/>
      <c r="D14" s="12"/>
      <c r="E14" s="12"/>
      <c r="F14" s="12"/>
      <c r="G14" s="12"/>
      <c r="H14" s="12"/>
      <c r="I14" s="12"/>
      <c r="J14" s="27"/>
      <c r="K14" s="14"/>
    </row>
    <row r="15" spans="1:14" s="1" customFormat="1" ht="28.5" x14ac:dyDescent="0.25">
      <c r="A15" s="26" t="e">
        <f>estimate!#REF!</f>
        <v>#REF!</v>
      </c>
      <c r="B15" s="57" t="e">
        <f>estimate!#REF!</f>
        <v>#REF!</v>
      </c>
      <c r="C15" s="12" t="e">
        <f>estimate!#REF!</f>
        <v>#REF!</v>
      </c>
      <c r="D15" s="12" t="e">
        <f>estimate!#REF!</f>
        <v>#REF!</v>
      </c>
      <c r="E15" s="12" t="e">
        <f>estimate!#REF!</f>
        <v>#REF!</v>
      </c>
      <c r="F15" s="12" t="e">
        <f t="shared" ref="F15" si="0">D15*E15</f>
        <v>#REF!</v>
      </c>
      <c r="G15" s="12" t="e">
        <f>#REF!</f>
        <v>#REF!</v>
      </c>
      <c r="H15" s="12" t="e">
        <f>#REF!</f>
        <v>#REF!</v>
      </c>
      <c r="I15" s="12" t="e">
        <f t="shared" ref="I15" si="1">G15*H15</f>
        <v>#REF!</v>
      </c>
      <c r="J15" s="27" t="e">
        <f t="shared" ref="J15:J19" si="2">I15-F15</f>
        <v>#REF!</v>
      </c>
      <c r="K15" s="14"/>
    </row>
    <row r="16" spans="1:14" s="1" customFormat="1" ht="15.75" x14ac:dyDescent="0.25">
      <c r="A16" s="26"/>
      <c r="B16" s="71" t="e">
        <f>estimate!#REF!</f>
        <v>#REF!</v>
      </c>
      <c r="C16" s="12"/>
      <c r="D16" s="12"/>
      <c r="E16" s="12"/>
      <c r="F16" s="12" t="e">
        <f>estimate!#REF!</f>
        <v>#REF!</v>
      </c>
      <c r="G16" s="12"/>
      <c r="H16" s="12"/>
      <c r="I16" s="12" t="e">
        <f>#REF!</f>
        <v>#REF!</v>
      </c>
      <c r="J16" s="27" t="e">
        <f t="shared" si="2"/>
        <v>#REF!</v>
      </c>
      <c r="K16" s="14"/>
    </row>
    <row r="17" spans="1:13" s="1" customFormat="1" ht="15.75" x14ac:dyDescent="0.25">
      <c r="A17" s="26"/>
      <c r="B17" s="31"/>
      <c r="C17" s="12"/>
      <c r="D17" s="12"/>
      <c r="E17" s="12"/>
      <c r="F17" s="12"/>
      <c r="G17" s="12"/>
      <c r="H17" s="12"/>
      <c r="I17" s="12"/>
      <c r="J17" s="27"/>
      <c r="K17" s="14"/>
    </row>
    <row r="18" spans="1:13" s="1" customFormat="1" ht="57" x14ac:dyDescent="0.25">
      <c r="A18" s="26" t="e">
        <f>estimate!#REF!</f>
        <v>#REF!</v>
      </c>
      <c r="B18" s="57" t="e">
        <f>estimate!#REF!</f>
        <v>#REF!</v>
      </c>
      <c r="C18" s="12" t="e">
        <f>estimate!#REF!</f>
        <v>#REF!</v>
      </c>
      <c r="D18" s="12" t="e">
        <f>estimate!#REF!</f>
        <v>#REF!</v>
      </c>
      <c r="E18" s="12" t="e">
        <f>estimate!#REF!</f>
        <v>#REF!</v>
      </c>
      <c r="F18" s="12" t="e">
        <f t="shared" ref="F18" si="3">D18*E18</f>
        <v>#REF!</v>
      </c>
      <c r="G18" s="12" t="e">
        <f>#REF!</f>
        <v>#REF!</v>
      </c>
      <c r="H18" s="12" t="e">
        <f>#REF!</f>
        <v>#REF!</v>
      </c>
      <c r="I18" s="12" t="e">
        <f t="shared" ref="I18" si="4">G18*H18</f>
        <v>#REF!</v>
      </c>
      <c r="J18" s="27" t="e">
        <f t="shared" si="2"/>
        <v>#REF!</v>
      </c>
      <c r="K18" s="14"/>
      <c r="M18" s="1" t="e">
        <f>F18*1.25</f>
        <v>#REF!</v>
      </c>
    </row>
    <row r="19" spans="1:13" s="1" customFormat="1" ht="15.75" x14ac:dyDescent="0.25">
      <c r="A19" s="26"/>
      <c r="B19" s="71" t="e">
        <f>estimate!#REF!</f>
        <v>#REF!</v>
      </c>
      <c r="C19" s="12"/>
      <c r="D19" s="12"/>
      <c r="E19" s="12"/>
      <c r="F19" s="12" t="e">
        <f>estimate!#REF!</f>
        <v>#REF!</v>
      </c>
      <c r="G19" s="12"/>
      <c r="H19" s="12"/>
      <c r="I19" s="12" t="e">
        <f>#REF!</f>
        <v>#REF!</v>
      </c>
      <c r="J19" s="27" t="e">
        <f t="shared" si="2"/>
        <v>#REF!</v>
      </c>
      <c r="K19" s="14"/>
    </row>
    <row r="20" spans="1:13" s="1" customFormat="1" ht="15.75" x14ac:dyDescent="0.25">
      <c r="A20" s="26"/>
      <c r="B20" s="31"/>
      <c r="C20" s="12"/>
      <c r="D20" s="12"/>
      <c r="E20" s="12"/>
      <c r="F20" s="12"/>
      <c r="G20" s="12"/>
      <c r="H20" s="12"/>
      <c r="I20" s="12"/>
      <c r="J20" s="27"/>
      <c r="K20" s="14"/>
    </row>
    <row r="21" spans="1:13" s="1" customFormat="1" ht="28.5" x14ac:dyDescent="0.25">
      <c r="A21" s="26" t="e">
        <f>estimate!#REF!</f>
        <v>#REF!</v>
      </c>
      <c r="B21" s="57" t="e">
        <f>estimate!#REF!</f>
        <v>#REF!</v>
      </c>
      <c r="C21" s="12" t="e">
        <f>estimate!#REF!</f>
        <v>#REF!</v>
      </c>
      <c r="D21" s="12" t="e">
        <f>estimate!#REF!</f>
        <v>#REF!</v>
      </c>
      <c r="E21" s="12" t="e">
        <f>estimate!#REF!</f>
        <v>#REF!</v>
      </c>
      <c r="F21" s="12" t="e">
        <f t="shared" ref="F21" si="5">D21*E21</f>
        <v>#REF!</v>
      </c>
      <c r="G21" s="12" t="e">
        <f>#REF!</f>
        <v>#REF!</v>
      </c>
      <c r="H21" s="12" t="e">
        <f>#REF!</f>
        <v>#REF!</v>
      </c>
      <c r="I21" s="12" t="e">
        <f t="shared" ref="I21" si="6">G21*H21</f>
        <v>#REF!</v>
      </c>
      <c r="J21" s="27" t="e">
        <f t="shared" ref="J21:J22" si="7">I21-F21</f>
        <v>#REF!</v>
      </c>
      <c r="K21" s="14"/>
    </row>
    <row r="22" spans="1:13" s="1" customFormat="1" ht="15.75" x14ac:dyDescent="0.25">
      <c r="A22" s="26"/>
      <c r="B22" s="71" t="e">
        <f>estimate!#REF!</f>
        <v>#REF!</v>
      </c>
      <c r="C22" s="12"/>
      <c r="D22" s="12"/>
      <c r="E22" s="12"/>
      <c r="F22" s="12" t="e">
        <f>estimate!#REF!</f>
        <v>#REF!</v>
      </c>
      <c r="G22" s="12"/>
      <c r="H22" s="12"/>
      <c r="I22" s="12" t="e">
        <f>#REF!</f>
        <v>#REF!</v>
      </c>
      <c r="J22" s="27" t="e">
        <f t="shared" si="7"/>
        <v>#REF!</v>
      </c>
      <c r="K22" s="14"/>
    </row>
    <row r="23" spans="1:13" s="1" customFormat="1" ht="15.75" x14ac:dyDescent="0.25">
      <c r="A23" s="26"/>
      <c r="B23" s="31"/>
      <c r="C23" s="12"/>
      <c r="D23" s="12"/>
      <c r="E23" s="12"/>
      <c r="F23" s="12"/>
      <c r="G23" s="12"/>
      <c r="H23" s="12"/>
      <c r="I23" s="12"/>
      <c r="J23" s="27"/>
      <c r="K23" s="14"/>
    </row>
    <row r="24" spans="1:13" s="1" customFormat="1" ht="42.75" x14ac:dyDescent="0.25">
      <c r="A24" s="26" t="e">
        <f>estimate!#REF!</f>
        <v>#REF!</v>
      </c>
      <c r="B24" s="57" t="e">
        <f>estimate!#REF!</f>
        <v>#REF!</v>
      </c>
      <c r="C24" s="12" t="e">
        <f>estimate!#REF!</f>
        <v>#REF!</v>
      </c>
      <c r="D24" s="12" t="e">
        <f>estimate!#REF!</f>
        <v>#REF!</v>
      </c>
      <c r="E24" s="12" t="e">
        <f>estimate!#REF!</f>
        <v>#REF!</v>
      </c>
      <c r="F24" s="12" t="e">
        <f t="shared" ref="F24" si="8">D24*E24</f>
        <v>#REF!</v>
      </c>
      <c r="G24" s="12" t="e">
        <f>#REF!</f>
        <v>#REF!</v>
      </c>
      <c r="H24" s="12" t="e">
        <f>#REF!</f>
        <v>#REF!</v>
      </c>
      <c r="I24" s="12" t="e">
        <f t="shared" ref="I24" si="9">G24*H24</f>
        <v>#REF!</v>
      </c>
      <c r="J24" s="27" t="e">
        <f t="shared" ref="J24" si="10">I24-F24</f>
        <v>#REF!</v>
      </c>
      <c r="K24" s="14"/>
      <c r="M24" s="1" t="e">
        <f>F24*1.25</f>
        <v>#REF!</v>
      </c>
    </row>
    <row r="25" spans="1:13" s="1" customFormat="1" ht="15.75" x14ac:dyDescent="0.25">
      <c r="A25" s="26"/>
      <c r="B25" s="31"/>
      <c r="C25" s="12"/>
      <c r="D25" s="12"/>
      <c r="E25" s="12"/>
      <c r="F25" s="12"/>
      <c r="G25" s="12"/>
      <c r="H25" s="12"/>
      <c r="I25" s="12"/>
      <c r="J25" s="27"/>
      <c r="K25" s="14"/>
    </row>
    <row r="26" spans="1:13" s="1" customFormat="1" ht="28.5" x14ac:dyDescent="0.25">
      <c r="A26" s="26" t="e">
        <f>estimate!#REF!</f>
        <v>#REF!</v>
      </c>
      <c r="B26" s="57" t="e">
        <f>estimate!#REF!</f>
        <v>#REF!</v>
      </c>
      <c r="C26" s="12" t="e">
        <f>estimate!#REF!</f>
        <v>#REF!</v>
      </c>
      <c r="D26" s="12" t="e">
        <f>estimate!#REF!</f>
        <v>#REF!</v>
      </c>
      <c r="E26" s="12" t="e">
        <f>estimate!#REF!</f>
        <v>#REF!</v>
      </c>
      <c r="F26" s="12" t="e">
        <f t="shared" ref="F26" si="11">D26*E26</f>
        <v>#REF!</v>
      </c>
      <c r="G26" s="12" t="e">
        <f>#REF!</f>
        <v>#REF!</v>
      </c>
      <c r="H26" s="12" t="e">
        <f>#REF!</f>
        <v>#REF!</v>
      </c>
      <c r="I26" s="12" t="e">
        <f t="shared" ref="I26" si="12">G26*H26</f>
        <v>#REF!</v>
      </c>
      <c r="J26" s="27" t="e">
        <f t="shared" ref="J26" si="13">I26-F26</f>
        <v>#REF!</v>
      </c>
      <c r="K26" s="14"/>
    </row>
    <row r="27" spans="1:13" s="1" customFormat="1" ht="15.75" x14ac:dyDescent="0.25">
      <c r="A27" s="26"/>
      <c r="B27" s="31"/>
      <c r="C27" s="12"/>
      <c r="D27" s="12"/>
      <c r="E27" s="12"/>
      <c r="F27" s="12"/>
      <c r="G27" s="12"/>
      <c r="H27" s="12"/>
      <c r="I27" s="12"/>
      <c r="J27" s="27"/>
      <c r="K27" s="14"/>
    </row>
    <row r="28" spans="1:13" s="1" customFormat="1" x14ac:dyDescent="0.25">
      <c r="A28" s="26" t="e">
        <f>estimate!#REF!</f>
        <v>#REF!</v>
      </c>
      <c r="B28" s="70" t="e">
        <f>estimate!#REF!</f>
        <v>#REF!</v>
      </c>
      <c r="C28" s="12" t="e">
        <f>estimate!#REF!</f>
        <v>#REF!</v>
      </c>
      <c r="D28" s="12" t="e">
        <f>estimate!#REF!</f>
        <v>#REF!</v>
      </c>
      <c r="E28" s="12" t="e">
        <f>estimate!#REF!</f>
        <v>#REF!</v>
      </c>
      <c r="F28" s="12" t="e">
        <f t="shared" ref="F28" si="14">D28*E28</f>
        <v>#REF!</v>
      </c>
      <c r="G28" s="12" t="e">
        <f>#REF!</f>
        <v>#REF!</v>
      </c>
      <c r="H28" s="12" t="e">
        <f>#REF!</f>
        <v>#REF!</v>
      </c>
      <c r="I28" s="12" t="e">
        <f t="shared" ref="I28" si="15">G28*H28</f>
        <v>#REF!</v>
      </c>
      <c r="J28" s="27" t="e">
        <f t="shared" ref="J28:J29" si="16">I28-F28</f>
        <v>#REF!</v>
      </c>
      <c r="K28" s="14"/>
    </row>
    <row r="29" spans="1:13" s="1" customFormat="1" ht="15.75" x14ac:dyDescent="0.25">
      <c r="A29" s="26"/>
      <c r="B29" s="71" t="e">
        <f>estimate!#REF!</f>
        <v>#REF!</v>
      </c>
      <c r="C29" s="12"/>
      <c r="D29" s="12"/>
      <c r="E29" s="12"/>
      <c r="F29" s="12" t="e">
        <f>estimate!#REF!</f>
        <v>#REF!</v>
      </c>
      <c r="G29" s="12"/>
      <c r="H29" s="12"/>
      <c r="I29" s="12" t="e">
        <f>#REF!</f>
        <v>#REF!</v>
      </c>
      <c r="J29" s="27" t="e">
        <f t="shared" si="16"/>
        <v>#REF!</v>
      </c>
      <c r="K29" s="14"/>
    </row>
    <row r="30" spans="1:13" s="1" customFormat="1" ht="15.75" x14ac:dyDescent="0.25">
      <c r="A30" s="26"/>
      <c r="B30" s="31"/>
      <c r="C30" s="12"/>
      <c r="D30" s="12"/>
      <c r="E30" s="12"/>
      <c r="F30" s="12"/>
      <c r="G30" s="12"/>
      <c r="H30" s="12"/>
      <c r="I30" s="12"/>
      <c r="J30" s="27"/>
      <c r="K30" s="14"/>
    </row>
    <row r="31" spans="1:13" s="1" customFormat="1" ht="28.5" x14ac:dyDescent="0.25">
      <c r="A31" s="26" t="e">
        <f>estimate!#REF!</f>
        <v>#REF!</v>
      </c>
      <c r="B31" s="70" t="e">
        <f>estimate!#REF!</f>
        <v>#REF!</v>
      </c>
      <c r="C31" s="12" t="e">
        <f>estimate!#REF!</f>
        <v>#REF!</v>
      </c>
      <c r="D31" s="12" t="e">
        <f>estimate!#REF!</f>
        <v>#REF!</v>
      </c>
      <c r="E31" s="12" t="e">
        <f>estimate!#REF!</f>
        <v>#REF!</v>
      </c>
      <c r="F31" s="12" t="e">
        <f t="shared" ref="F31" si="17">D31*E31</f>
        <v>#REF!</v>
      </c>
      <c r="G31" s="12" t="e">
        <f>#REF!</f>
        <v>#REF!</v>
      </c>
      <c r="H31" s="12" t="e">
        <f>#REF!</f>
        <v>#REF!</v>
      </c>
      <c r="I31" s="12" t="e">
        <f t="shared" ref="I31" si="18">G31*H31</f>
        <v>#REF!</v>
      </c>
      <c r="J31" s="27" t="e">
        <f t="shared" ref="J31:J32" si="19">I31-F31</f>
        <v>#REF!</v>
      </c>
      <c r="K31" s="14"/>
    </row>
    <row r="32" spans="1:13" s="1" customFormat="1" ht="15.75" x14ac:dyDescent="0.25">
      <c r="A32" s="26"/>
      <c r="B32" s="71" t="e">
        <f>estimate!#REF!</f>
        <v>#REF!</v>
      </c>
      <c r="C32" s="12"/>
      <c r="D32" s="12"/>
      <c r="E32" s="12"/>
      <c r="F32" s="12" t="e">
        <f>estimate!#REF!</f>
        <v>#REF!</v>
      </c>
      <c r="G32" s="12"/>
      <c r="H32" s="12"/>
      <c r="I32" s="12" t="e">
        <f>#REF!</f>
        <v>#REF!</v>
      </c>
      <c r="J32" s="27" t="e">
        <f t="shared" si="19"/>
        <v>#REF!</v>
      </c>
      <c r="K32" s="14"/>
    </row>
    <row r="33" spans="1:16" s="1" customFormat="1" ht="15.75" x14ac:dyDescent="0.25">
      <c r="A33" s="26"/>
      <c r="B33" s="31"/>
      <c r="C33" s="12"/>
      <c r="D33" s="12"/>
      <c r="E33" s="12"/>
      <c r="F33" s="12"/>
      <c r="G33" s="12"/>
      <c r="H33" s="12"/>
      <c r="I33" s="12"/>
      <c r="J33" s="27"/>
      <c r="K33" s="14"/>
    </row>
    <row r="34" spans="1:16" s="1" customFormat="1" ht="28.5" x14ac:dyDescent="0.25">
      <c r="A34" s="26" t="e">
        <f>estimate!#REF!</f>
        <v>#REF!</v>
      </c>
      <c r="B34" s="78" t="s">
        <v>43</v>
      </c>
      <c r="C34" s="12" t="e">
        <f>estimate!#REF!</f>
        <v>#REF!</v>
      </c>
      <c r="D34" s="12" t="e">
        <f>estimate!#REF!</f>
        <v>#REF!</v>
      </c>
      <c r="E34" s="12" t="e">
        <f>estimate!#REF!</f>
        <v>#REF!</v>
      </c>
      <c r="F34" s="12" t="e">
        <f t="shared" ref="F34" si="20">D34*E34</f>
        <v>#REF!</v>
      </c>
      <c r="G34" s="12" t="e">
        <f>#REF!</f>
        <v>#REF!</v>
      </c>
      <c r="H34" s="12" t="e">
        <f>#REF!</f>
        <v>#REF!</v>
      </c>
      <c r="I34" s="12" t="e">
        <f t="shared" ref="I34" si="21">G34*H34</f>
        <v>#REF!</v>
      </c>
      <c r="J34" s="27" t="e">
        <f t="shared" ref="J34:J35" si="22">I34-F34</f>
        <v>#REF!</v>
      </c>
      <c r="K34" s="14"/>
      <c r="M34" s="1">
        <f>1.68*5846</f>
        <v>9821.2799999999988</v>
      </c>
    </row>
    <row r="35" spans="1:16" s="1" customFormat="1" ht="15.75" x14ac:dyDescent="0.25">
      <c r="A35" s="26"/>
      <c r="B35" s="71" t="e">
        <f>estimate!#REF!</f>
        <v>#REF!</v>
      </c>
      <c r="C35" s="12"/>
      <c r="D35" s="12"/>
      <c r="E35" s="12"/>
      <c r="F35" s="12" t="e">
        <f>estimate!#REF!</f>
        <v>#REF!</v>
      </c>
      <c r="G35" s="12"/>
      <c r="H35" s="12"/>
      <c r="I35" s="12" t="e">
        <f>#REF!</f>
        <v>#REF!</v>
      </c>
      <c r="J35" s="27" t="e">
        <f t="shared" si="22"/>
        <v>#REF!</v>
      </c>
      <c r="K35" s="14"/>
    </row>
    <row r="36" spans="1:16" s="1" customFormat="1" ht="15.75" x14ac:dyDescent="0.25">
      <c r="A36" s="26"/>
      <c r="B36" s="31"/>
      <c r="C36" s="12"/>
      <c r="D36" s="12"/>
      <c r="E36" s="12"/>
      <c r="F36" s="12"/>
      <c r="G36" s="12"/>
      <c r="H36" s="12"/>
      <c r="I36" s="12"/>
      <c r="J36" s="27"/>
      <c r="K36" s="14"/>
    </row>
    <row r="37" spans="1:16" s="1" customFormat="1" ht="28.5" x14ac:dyDescent="0.25">
      <c r="A37" s="26" t="e">
        <f>estimate!#REF!</f>
        <v>#REF!</v>
      </c>
      <c r="B37" s="70" t="e">
        <f>estimate!#REF!</f>
        <v>#REF!</v>
      </c>
      <c r="C37" s="12" t="e">
        <f>estimate!#REF!</f>
        <v>#REF!</v>
      </c>
      <c r="D37" s="12" t="e">
        <f>estimate!#REF!</f>
        <v>#REF!</v>
      </c>
      <c r="E37" s="12" t="e">
        <f>estimate!#REF!</f>
        <v>#REF!</v>
      </c>
      <c r="F37" s="12" t="e">
        <f t="shared" ref="F37" si="23">D37*E37</f>
        <v>#REF!</v>
      </c>
      <c r="G37" s="12" t="e">
        <f>#REF!</f>
        <v>#REF!</v>
      </c>
      <c r="H37" s="12" t="e">
        <f>#REF!</f>
        <v>#REF!</v>
      </c>
      <c r="I37" s="12" t="e">
        <f t="shared" ref="I37" si="24">G37*H37</f>
        <v>#REF!</v>
      </c>
      <c r="J37" s="27" t="e">
        <f t="shared" ref="J37:J38" si="25">I37-F37</f>
        <v>#REF!</v>
      </c>
      <c r="K37" s="14"/>
    </row>
    <row r="38" spans="1:16" s="1" customFormat="1" ht="15.75" x14ac:dyDescent="0.25">
      <c r="A38" s="26"/>
      <c r="B38" s="71" t="e">
        <f>estimate!#REF!</f>
        <v>#REF!</v>
      </c>
      <c r="C38" s="12"/>
      <c r="D38" s="12"/>
      <c r="E38" s="12"/>
      <c r="F38" s="12" t="e">
        <f>estimate!#REF!</f>
        <v>#REF!</v>
      </c>
      <c r="G38" s="12"/>
      <c r="H38" s="12"/>
      <c r="I38" s="12" t="e">
        <f>#REF!</f>
        <v>#REF!</v>
      </c>
      <c r="J38" s="27" t="e">
        <f t="shared" si="25"/>
        <v>#REF!</v>
      </c>
      <c r="K38" s="14"/>
    </row>
    <row r="39" spans="1:16" s="1" customFormat="1" ht="15.75" x14ac:dyDescent="0.25">
      <c r="A39" s="26"/>
      <c r="B39" s="31"/>
      <c r="C39" s="12"/>
      <c r="D39" s="12"/>
      <c r="E39" s="12"/>
      <c r="F39" s="12"/>
      <c r="G39" s="12"/>
      <c r="H39" s="12"/>
      <c r="I39" s="12"/>
      <c r="J39" s="27"/>
      <c r="K39" s="14"/>
    </row>
    <row r="40" spans="1:16" s="1" customFormat="1" ht="28.5" x14ac:dyDescent="0.25">
      <c r="A40" s="26" t="e">
        <f>estimate!#REF!</f>
        <v>#REF!</v>
      </c>
      <c r="B40" s="70" t="e">
        <f>estimate!#REF!</f>
        <v>#REF!</v>
      </c>
      <c r="C40" s="12" t="e">
        <f>estimate!#REF!</f>
        <v>#REF!</v>
      </c>
      <c r="D40" s="12" t="e">
        <f>estimate!#REF!</f>
        <v>#REF!</v>
      </c>
      <c r="E40" s="12" t="e">
        <f>estimate!#REF!</f>
        <v>#REF!</v>
      </c>
      <c r="F40" s="12" t="e">
        <f t="shared" ref="F40" si="26">D40*E40</f>
        <v>#REF!</v>
      </c>
      <c r="G40" s="12" t="e">
        <f>#REF!</f>
        <v>#REF!</v>
      </c>
      <c r="H40" s="12" t="e">
        <f>#REF!</f>
        <v>#REF!</v>
      </c>
      <c r="I40" s="12" t="e">
        <f t="shared" ref="I40" si="27">G40*H40</f>
        <v>#REF!</v>
      </c>
      <c r="J40" s="27" t="e">
        <f t="shared" ref="J40:J41" si="28">I40-F40</f>
        <v>#REF!</v>
      </c>
      <c r="K40" s="14"/>
    </row>
    <row r="41" spans="1:16" s="1" customFormat="1" ht="15.75" x14ac:dyDescent="0.25">
      <c r="A41" s="26"/>
      <c r="B41" s="71" t="e">
        <f>estimate!#REF!</f>
        <v>#REF!</v>
      </c>
      <c r="C41" s="12"/>
      <c r="D41" s="12"/>
      <c r="E41" s="12"/>
      <c r="F41" s="12" t="e">
        <f>estimate!#REF!</f>
        <v>#REF!</v>
      </c>
      <c r="G41" s="12"/>
      <c r="H41" s="12"/>
      <c r="I41" s="12" t="e">
        <f>#REF!</f>
        <v>#REF!</v>
      </c>
      <c r="J41" s="27" t="e">
        <f t="shared" si="28"/>
        <v>#REF!</v>
      </c>
      <c r="K41" s="14"/>
    </row>
    <row r="42" spans="1:16" s="1" customFormat="1" ht="15.75" x14ac:dyDescent="0.25">
      <c r="A42" s="26"/>
      <c r="B42" s="31"/>
      <c r="C42" s="12"/>
      <c r="D42" s="12"/>
      <c r="E42" s="12"/>
      <c r="F42" s="12"/>
      <c r="G42" s="12"/>
      <c r="H42" s="12"/>
      <c r="I42" s="12"/>
      <c r="J42" s="27"/>
      <c r="K42" s="14"/>
    </row>
    <row r="43" spans="1:16" s="1" customFormat="1" ht="28.5" x14ac:dyDescent="0.25">
      <c r="A43" s="26" t="e">
        <f>estimate!#REF!</f>
        <v>#REF!</v>
      </c>
      <c r="B43" s="70" t="e">
        <f>estimate!#REF!</f>
        <v>#REF!</v>
      </c>
      <c r="C43" s="12" t="e">
        <f>estimate!#REF!</f>
        <v>#REF!</v>
      </c>
      <c r="D43" s="12" t="e">
        <f>estimate!#REF!</f>
        <v>#REF!</v>
      </c>
      <c r="E43" s="12" t="e">
        <f>estimate!#REF!</f>
        <v>#REF!</v>
      </c>
      <c r="F43" s="12" t="e">
        <f t="shared" ref="F43" si="29">D43*E43</f>
        <v>#REF!</v>
      </c>
      <c r="G43" s="12" t="e">
        <f>#REF!</f>
        <v>#REF!</v>
      </c>
      <c r="H43" s="12" t="e">
        <f>#REF!</f>
        <v>#REF!</v>
      </c>
      <c r="I43" s="12" t="e">
        <f t="shared" ref="I43" si="30">G43*H43</f>
        <v>#REF!</v>
      </c>
      <c r="J43" s="27" t="e">
        <f t="shared" ref="J43:J47" si="31">I43-F43</f>
        <v>#REF!</v>
      </c>
      <c r="K43" s="14"/>
    </row>
    <row r="44" spans="1:16" s="1" customFormat="1" ht="15.75" x14ac:dyDescent="0.25">
      <c r="A44" s="26"/>
      <c r="B44" s="71" t="e">
        <f>estimate!#REF!</f>
        <v>#REF!</v>
      </c>
      <c r="C44" s="12"/>
      <c r="D44" s="12"/>
      <c r="E44" s="12"/>
      <c r="F44" s="12" t="e">
        <f>estimate!#REF!</f>
        <v>#REF!</v>
      </c>
      <c r="G44" s="12"/>
      <c r="H44" s="12"/>
      <c r="I44" s="12" t="e">
        <f>#REF!</f>
        <v>#REF!</v>
      </c>
      <c r="J44" s="27" t="e">
        <f t="shared" si="31"/>
        <v>#REF!</v>
      </c>
      <c r="K44" s="14"/>
    </row>
    <row r="45" spans="1:16" s="1" customFormat="1" ht="15.75" x14ac:dyDescent="0.25">
      <c r="A45" s="26"/>
      <c r="B45" s="31"/>
      <c r="C45" s="12"/>
      <c r="D45" s="12"/>
      <c r="E45" s="12"/>
      <c r="F45" s="12"/>
      <c r="G45" s="12"/>
      <c r="H45" s="12"/>
      <c r="I45" s="12"/>
      <c r="J45" s="27"/>
      <c r="K45" s="14"/>
    </row>
    <row r="46" spans="1:16" s="1" customFormat="1" ht="28.5" x14ac:dyDescent="0.25">
      <c r="A46" s="26">
        <f>estimate!A9</f>
        <v>1</v>
      </c>
      <c r="B46" s="70" t="str">
        <f>estimate!B9</f>
        <v>ljleGg ;fO{hsf] kmnfd] PËn km]lj|s]zg u/L k|fOd/ k]G6 ;lxt ug]{</v>
      </c>
      <c r="C46" s="12" t="str">
        <f>estimate!H13</f>
        <v>Kg</v>
      </c>
      <c r="D46" s="12">
        <f>estimate!G13</f>
        <v>61.908570557756775</v>
      </c>
      <c r="E46" s="12">
        <f>estimate!I13</f>
        <v>181.17</v>
      </c>
      <c r="F46" s="12">
        <f t="shared" ref="F46" si="32">D46*E46</f>
        <v>11215.975727948795</v>
      </c>
      <c r="G46" s="12" t="e">
        <f>#REF!</f>
        <v>#REF!</v>
      </c>
      <c r="H46" s="12" t="e">
        <f>#REF!</f>
        <v>#REF!</v>
      </c>
      <c r="I46" s="12" t="e">
        <f t="shared" ref="I46" si="33">G46*H46</f>
        <v>#REF!</v>
      </c>
      <c r="J46" s="27" t="e">
        <f t="shared" si="31"/>
        <v>#REF!</v>
      </c>
      <c r="K46" s="14"/>
      <c r="N46" s="72" t="s">
        <v>22</v>
      </c>
      <c r="O46" s="73" t="s">
        <v>57</v>
      </c>
      <c r="P46" s="72" t="s">
        <v>58</v>
      </c>
    </row>
    <row r="47" spans="1:16" s="1" customFormat="1" ht="15.75" x14ac:dyDescent="0.25">
      <c r="A47" s="26"/>
      <c r="B47" s="71" t="str">
        <f>estimate!B14</f>
        <v>VAT calculation</v>
      </c>
      <c r="C47" s="12"/>
      <c r="D47" s="12"/>
      <c r="E47" s="12"/>
      <c r="F47" s="12">
        <f>estimate!J14</f>
        <v>795.21656941476419</v>
      </c>
      <c r="G47" s="12"/>
      <c r="H47" s="12"/>
      <c r="I47" s="12" t="e">
        <f>#REF!</f>
        <v>#REF!</v>
      </c>
      <c r="J47" s="27" t="e">
        <f t="shared" si="31"/>
        <v>#REF!</v>
      </c>
      <c r="K47" s="14"/>
      <c r="N47" s="72" t="s">
        <v>59</v>
      </c>
      <c r="O47" s="75" t="e">
        <f>(1837.5*G15)+(1347.5/10*G21)+(612.5/10*G28)+(1225*G31)+(1125/9*G34)+(14700*G37)+(21070/100*G40)+(612.5*G43)+(841.57/18.94*G46)+(14700/100*G49)+(7105/100*G52)+(1347.5/10*G55)</f>
        <v>#REF!</v>
      </c>
      <c r="P47" s="75"/>
    </row>
    <row r="48" spans="1:16" s="1" customFormat="1" ht="15.75" x14ac:dyDescent="0.25">
      <c r="A48" s="26"/>
      <c r="B48" s="31"/>
      <c r="C48" s="12"/>
      <c r="D48" s="12"/>
      <c r="E48" s="12"/>
      <c r="F48" s="12"/>
      <c r="G48" s="12"/>
      <c r="H48" s="12"/>
      <c r="I48" s="12"/>
      <c r="J48" s="27"/>
      <c r="K48" s="14"/>
      <c r="N48" s="72" t="s">
        <v>60</v>
      </c>
      <c r="O48" s="75" t="e">
        <f>(975.2*G13)+((2024+184)*G15)+(1150/10*G21)+(1950.4*G24)+(644*G26)+(920/10*G28)+(3680*G31)+(1840/9*G34)+(11040*G37)+(23644/100*G40)+(3220*G43)+(718.52/18.94*G46)+(14720/100*G49)+(5336/100*G52)+(1150/10*G55)+(9.2*G61)</f>
        <v>#REF!</v>
      </c>
      <c r="P48" s="75"/>
    </row>
    <row r="49" spans="1:16" s="1" customFormat="1" x14ac:dyDescent="0.25">
      <c r="A49" s="26" t="e">
        <f>estimate!#REF!</f>
        <v>#REF!</v>
      </c>
      <c r="B49" s="57" t="e">
        <f>estimate!#REF!</f>
        <v>#REF!</v>
      </c>
      <c r="C49" s="12" t="e">
        <f>estimate!#REF!</f>
        <v>#REF!</v>
      </c>
      <c r="D49" s="12" t="e">
        <f>estimate!#REF!</f>
        <v>#REF!</v>
      </c>
      <c r="E49" s="12" t="e">
        <f>estimate!#REF!</f>
        <v>#REF!</v>
      </c>
      <c r="F49" s="12" t="e">
        <f t="shared" ref="F49" si="34">D49*E49</f>
        <v>#REF!</v>
      </c>
      <c r="G49" s="12" t="e">
        <f>#REF!</f>
        <v>#REF!</v>
      </c>
      <c r="H49" s="12" t="e">
        <f>#REF!</f>
        <v>#REF!</v>
      </c>
      <c r="I49" s="12" t="e">
        <f t="shared" ref="I49" si="35">G49*H49</f>
        <v>#REF!</v>
      </c>
      <c r="J49" s="27" t="e">
        <f t="shared" ref="J49:J50" si="36">I49-F49</f>
        <v>#REF!</v>
      </c>
      <c r="K49" s="14"/>
      <c r="N49" s="74" t="s">
        <v>61</v>
      </c>
      <c r="O49" s="76" t="e">
        <f>(8481.2*G15)+(6360.9/10*G28)</f>
        <v>#REF!</v>
      </c>
      <c r="P49" s="76" t="e">
        <f>0.13*O49</f>
        <v>#REF!</v>
      </c>
    </row>
    <row r="50" spans="1:16" s="1" customFormat="1" ht="15.75" x14ac:dyDescent="0.25">
      <c r="A50" s="26"/>
      <c r="B50" s="71" t="e">
        <f>estimate!#REF!</f>
        <v>#REF!</v>
      </c>
      <c r="C50" s="12"/>
      <c r="D50" s="12"/>
      <c r="E50" s="12"/>
      <c r="F50" s="12" t="e">
        <f>estimate!#REF!</f>
        <v>#REF!</v>
      </c>
      <c r="G50" s="12"/>
      <c r="H50" s="12"/>
      <c r="I50" s="12" t="e">
        <f>#REF!</f>
        <v>#REF!</v>
      </c>
      <c r="J50" s="27" t="e">
        <f t="shared" si="36"/>
        <v>#REF!</v>
      </c>
      <c r="K50" s="14"/>
      <c r="N50" s="74" t="s">
        <v>62</v>
      </c>
      <c r="O50" s="76" t="e">
        <f>(953.37*G15)+(2256.3/10*G28)+(1414.16*G31)+(544.85/9*G34)+(1350.6*G43)+(4639.73/100*G49)</f>
        <v>#REF!</v>
      </c>
      <c r="P50" s="76" t="e">
        <f t="shared" ref="P50:P74" si="37">0.13*O50</f>
        <v>#REF!</v>
      </c>
    </row>
    <row r="51" spans="1:16" s="1" customFormat="1" ht="15.75" x14ac:dyDescent="0.25">
      <c r="A51" s="26"/>
      <c r="B51" s="31"/>
      <c r="C51" s="12"/>
      <c r="D51" s="12"/>
      <c r="E51" s="12"/>
      <c r="F51" s="12"/>
      <c r="G51" s="12"/>
      <c r="H51" s="12"/>
      <c r="I51" s="12"/>
      <c r="J51" s="27"/>
      <c r="K51" s="14"/>
      <c r="N51" s="74" t="s">
        <v>63</v>
      </c>
      <c r="O51" s="76" t="e">
        <f>(849.17*G15)+(3881.92*G31)+(1247.06/9*G34)+(4852.4*G43)+(6526.47/100*G49)</f>
        <v>#REF!</v>
      </c>
      <c r="P51" s="76" t="e">
        <f t="shared" si="37"/>
        <v>#REF!</v>
      </c>
    </row>
    <row r="52" spans="1:16" s="1" customFormat="1" ht="28.5" x14ac:dyDescent="0.25">
      <c r="A52" s="26" t="e">
        <f>estimate!#REF!</f>
        <v>#REF!</v>
      </c>
      <c r="B52" s="57" t="e">
        <f>estimate!#REF!</f>
        <v>#REF!</v>
      </c>
      <c r="C52" s="12" t="e">
        <f>estimate!#REF!</f>
        <v>#REF!</v>
      </c>
      <c r="D52" s="12" t="e">
        <f>estimate!#REF!</f>
        <v>#REF!</v>
      </c>
      <c r="E52" s="12" t="e">
        <f>estimate!#REF!</f>
        <v>#REF!</v>
      </c>
      <c r="F52" s="12" t="e">
        <f t="shared" ref="F52" si="38">D52*E52</f>
        <v>#REF!</v>
      </c>
      <c r="G52" s="12" t="e">
        <f>#REF!</f>
        <v>#REF!</v>
      </c>
      <c r="H52" s="12" t="e">
        <f>#REF!</f>
        <v>#REF!</v>
      </c>
      <c r="I52" s="12" t="e">
        <f t="shared" ref="I52" si="39">G52*H52</f>
        <v>#REF!</v>
      </c>
      <c r="J52" s="27" t="e">
        <f t="shared" ref="J52:J63" si="40">I52-F52</f>
        <v>#REF!</v>
      </c>
      <c r="K52" s="14"/>
      <c r="N52" s="74" t="s">
        <v>64</v>
      </c>
      <c r="O52" s="76" t="e">
        <f>(28*G15)+(42*G31)+(25.2/9*G34)+(56*G43)</f>
        <v>#REF!</v>
      </c>
      <c r="P52" s="76" t="e">
        <f t="shared" si="37"/>
        <v>#REF!</v>
      </c>
    </row>
    <row r="53" spans="1:16" s="1" customFormat="1" ht="15.75" x14ac:dyDescent="0.25">
      <c r="A53" s="26"/>
      <c r="B53" s="71" t="e">
        <f>estimate!#REF!</f>
        <v>#REF!</v>
      </c>
      <c r="C53" s="12"/>
      <c r="D53" s="12"/>
      <c r="E53" s="12"/>
      <c r="F53" s="12" t="e">
        <f>estimate!#REF!</f>
        <v>#REF!</v>
      </c>
      <c r="G53" s="12"/>
      <c r="H53" s="12"/>
      <c r="I53" s="12" t="e">
        <f>#REF!</f>
        <v>#REF!</v>
      </c>
      <c r="J53" s="27" t="e">
        <f t="shared" si="40"/>
        <v>#REF!</v>
      </c>
      <c r="K53" s="14"/>
      <c r="N53" s="74" t="s">
        <v>65</v>
      </c>
      <c r="O53" s="76" t="e">
        <f>(817.76*G18)</f>
        <v>#REF!</v>
      </c>
      <c r="P53" s="76" t="e">
        <f t="shared" si="37"/>
        <v>#REF!</v>
      </c>
    </row>
    <row r="54" spans="1:16" s="1" customFormat="1" ht="15.75" x14ac:dyDescent="0.25">
      <c r="A54" s="26"/>
      <c r="B54" s="31"/>
      <c r="C54" s="12"/>
      <c r="D54" s="12"/>
      <c r="E54" s="12"/>
      <c r="F54" s="12"/>
      <c r="G54" s="12"/>
      <c r="H54" s="12"/>
      <c r="I54" s="12"/>
      <c r="J54" s="27"/>
      <c r="K54" s="14"/>
      <c r="N54" s="74" t="s">
        <v>66</v>
      </c>
      <c r="O54" s="76" t="e">
        <f>(6674.66/10*G21)</f>
        <v>#REF!</v>
      </c>
      <c r="P54" s="76" t="e">
        <f t="shared" si="37"/>
        <v>#REF!</v>
      </c>
    </row>
    <row r="55" spans="1:16" s="1" customFormat="1" ht="54" x14ac:dyDescent="0.25">
      <c r="A55" s="26" t="e">
        <f>estimate!#REF!</f>
        <v>#REF!</v>
      </c>
      <c r="B55" s="69" t="s">
        <v>52</v>
      </c>
      <c r="C55" s="12" t="e">
        <f>estimate!#REF!</f>
        <v>#REF!</v>
      </c>
      <c r="D55" s="12" t="e">
        <f>estimate!#REF!</f>
        <v>#REF!</v>
      </c>
      <c r="E55" s="12" t="e">
        <f>estimate!#REF!</f>
        <v>#REF!</v>
      </c>
      <c r="F55" s="12" t="e">
        <f t="shared" ref="F55" si="41">D55*E55</f>
        <v>#REF!</v>
      </c>
      <c r="G55" s="12" t="e">
        <f>#REF!</f>
        <v>#REF!</v>
      </c>
      <c r="H55" s="12" t="e">
        <f>#REF!</f>
        <v>#REF!</v>
      </c>
      <c r="I55" s="12" t="e">
        <f t="shared" ref="I55" si="42">G55*H55</f>
        <v>#REF!</v>
      </c>
      <c r="J55" s="27" t="e">
        <f t="shared" si="40"/>
        <v>#REF!</v>
      </c>
      <c r="K55" s="14"/>
      <c r="N55" s="74" t="s">
        <v>67</v>
      </c>
      <c r="O55" s="76" t="e">
        <f>(1023.75/10*G21)</f>
        <v>#REF!</v>
      </c>
      <c r="P55" s="76" t="e">
        <f t="shared" si="37"/>
        <v>#REF!</v>
      </c>
    </row>
    <row r="56" spans="1:16" s="1" customFormat="1" ht="15.75" x14ac:dyDescent="0.25">
      <c r="A56" s="26"/>
      <c r="B56" s="71" t="e">
        <f>estimate!#REF!</f>
        <v>#REF!</v>
      </c>
      <c r="C56" s="12"/>
      <c r="D56" s="12"/>
      <c r="E56" s="12"/>
      <c r="F56" s="12" t="e">
        <f>estimate!#REF!</f>
        <v>#REF!</v>
      </c>
      <c r="G56" s="12"/>
      <c r="H56" s="12"/>
      <c r="I56" s="12" t="e">
        <f>#REF!</f>
        <v>#REF!</v>
      </c>
      <c r="J56" s="27" t="e">
        <f t="shared" si="40"/>
        <v>#REF!</v>
      </c>
      <c r="K56" s="14"/>
      <c r="N56" s="74" t="s">
        <v>68</v>
      </c>
      <c r="O56" s="76" t="e">
        <f>(348.21/10*G21)</f>
        <v>#REF!</v>
      </c>
      <c r="P56" s="76" t="e">
        <f t="shared" si="37"/>
        <v>#REF!</v>
      </c>
    </row>
    <row r="57" spans="1:16" s="1" customFormat="1" ht="15.75" x14ac:dyDescent="0.25">
      <c r="A57" s="26"/>
      <c r="B57" s="31"/>
      <c r="C57" s="12"/>
      <c r="D57" s="12"/>
      <c r="E57" s="12"/>
      <c r="F57" s="12"/>
      <c r="G57" s="12"/>
      <c r="H57" s="12"/>
      <c r="I57" s="12"/>
      <c r="J57" s="27"/>
      <c r="K57" s="14"/>
      <c r="N57" s="74" t="s">
        <v>69</v>
      </c>
      <c r="O57" s="76" t="e">
        <f>(165/10*G21)</f>
        <v>#REF!</v>
      </c>
      <c r="P57" s="76" t="e">
        <f t="shared" si="37"/>
        <v>#REF!</v>
      </c>
    </row>
    <row r="58" spans="1:16" s="1" customFormat="1" x14ac:dyDescent="0.25">
      <c r="A58" s="26" t="e">
        <f>estimate!#REF!</f>
        <v>#REF!</v>
      </c>
      <c r="B58" s="57" t="e">
        <f>estimate!#REF!</f>
        <v>#REF!</v>
      </c>
      <c r="C58" s="12" t="e">
        <f>estimate!#REF!</f>
        <v>#REF!</v>
      </c>
      <c r="D58" s="12" t="e">
        <f>estimate!#REF!</f>
        <v>#REF!</v>
      </c>
      <c r="E58" s="12" t="e">
        <f>estimate!#REF!</f>
        <v>#REF!</v>
      </c>
      <c r="F58" s="12" t="e">
        <f t="shared" ref="F58" si="43">D58*E58</f>
        <v>#REF!</v>
      </c>
      <c r="G58" s="12" t="e">
        <f>#REF!</f>
        <v>#REF!</v>
      </c>
      <c r="H58" s="12" t="e">
        <f>#REF!</f>
        <v>#REF!</v>
      </c>
      <c r="I58" s="12" t="e">
        <f t="shared" ref="I58" si="44">G58*H58</f>
        <v>#REF!</v>
      </c>
      <c r="J58" s="27" t="e">
        <f t="shared" si="40"/>
        <v>#REF!</v>
      </c>
      <c r="K58" s="14"/>
      <c r="N58" s="74" t="s">
        <v>70</v>
      </c>
      <c r="O58" s="76" t="e">
        <f>((1652.5+737.97+349.56)*G31)+((1912.03+921.59)*G43)</f>
        <v>#REF!</v>
      </c>
      <c r="P58" s="76" t="e">
        <f t="shared" si="37"/>
        <v>#REF!</v>
      </c>
    </row>
    <row r="59" spans="1:16" s="1" customFormat="1" ht="15.75" x14ac:dyDescent="0.25">
      <c r="A59" s="26"/>
      <c r="B59" s="71" t="e">
        <f>estimate!#REF!</f>
        <v>#REF!</v>
      </c>
      <c r="C59" s="12"/>
      <c r="D59" s="12"/>
      <c r="E59" s="12"/>
      <c r="F59" s="12" t="e">
        <f>estimate!#REF!</f>
        <v>#REF!</v>
      </c>
      <c r="G59" s="12"/>
      <c r="H59" s="12"/>
      <c r="I59" s="12" t="e">
        <f>#REF!</f>
        <v>#REF!</v>
      </c>
      <c r="J59" s="27" t="e">
        <f t="shared" si="40"/>
        <v>#REF!</v>
      </c>
      <c r="K59" s="14"/>
      <c r="N59" s="74" t="s">
        <v>71</v>
      </c>
      <c r="O59" s="76" t="e">
        <f>(187.19/9*G34)</f>
        <v>#REF!</v>
      </c>
      <c r="P59" s="76" t="e">
        <f t="shared" si="37"/>
        <v>#REF!</v>
      </c>
    </row>
    <row r="60" spans="1:16" s="1" customFormat="1" ht="15.75" x14ac:dyDescent="0.25">
      <c r="A60" s="26"/>
      <c r="B60" s="31"/>
      <c r="C60" s="12"/>
      <c r="D60" s="12"/>
      <c r="E60" s="12"/>
      <c r="F60" s="12"/>
      <c r="G60" s="12"/>
      <c r="H60" s="12"/>
      <c r="I60" s="12"/>
      <c r="J60" s="27"/>
      <c r="K60" s="14"/>
      <c r="N60" s="74" t="s">
        <v>72</v>
      </c>
      <c r="O60" s="76" t="e">
        <f>(105000*G37)</f>
        <v>#REF!</v>
      </c>
      <c r="P60" s="76" t="e">
        <f t="shared" si="37"/>
        <v>#REF!</v>
      </c>
    </row>
    <row r="61" spans="1:16" s="1" customFormat="1" ht="42.75" x14ac:dyDescent="0.25">
      <c r="A61" s="26" t="e">
        <f>estimate!#REF!</f>
        <v>#REF!</v>
      </c>
      <c r="B61" s="57" t="e">
        <f>estimate!#REF!</f>
        <v>#REF!</v>
      </c>
      <c r="C61" s="12" t="e">
        <f>estimate!#REF!</f>
        <v>#REF!</v>
      </c>
      <c r="D61" s="12" t="e">
        <f>estimate!#REF!</f>
        <v>#REF!</v>
      </c>
      <c r="E61" s="12" t="e">
        <f>estimate!#REF!</f>
        <v>#REF!</v>
      </c>
      <c r="F61" s="12" t="e">
        <f t="shared" ref="F61" si="45">D61*E61</f>
        <v>#REF!</v>
      </c>
      <c r="G61" s="12" t="e">
        <f>#REF!</f>
        <v>#REF!</v>
      </c>
      <c r="H61" s="12" t="e">
        <f>#REF!</f>
        <v>#REF!</v>
      </c>
      <c r="I61" s="12" t="e">
        <f t="shared" ref="I61" si="46">G61*H61</f>
        <v>#REF!</v>
      </c>
      <c r="J61" s="27" t="e">
        <f t="shared" si="40"/>
        <v>#REF!</v>
      </c>
      <c r="K61" s="14"/>
      <c r="N61" s="74" t="s">
        <v>73</v>
      </c>
      <c r="O61" s="76" t="e">
        <f>(1200*G37)</f>
        <v>#REF!</v>
      </c>
      <c r="P61" s="76" t="e">
        <f t="shared" si="37"/>
        <v>#REF!</v>
      </c>
    </row>
    <row r="62" spans="1:16" s="1" customFormat="1" ht="15.75" x14ac:dyDescent="0.25">
      <c r="A62" s="26"/>
      <c r="B62" s="31"/>
      <c r="C62" s="12"/>
      <c r="D62" s="12"/>
      <c r="E62" s="12"/>
      <c r="F62" s="12"/>
      <c r="G62" s="12"/>
      <c r="H62" s="12"/>
      <c r="I62" s="12"/>
      <c r="J62" s="27"/>
      <c r="K62" s="14"/>
      <c r="N62" s="74" t="s">
        <v>74</v>
      </c>
      <c r="O62" s="76" t="e">
        <f>(20062.02/100*G40)</f>
        <v>#REF!</v>
      </c>
      <c r="P62" s="76" t="e">
        <f t="shared" si="37"/>
        <v>#REF!</v>
      </c>
    </row>
    <row r="63" spans="1:16" s="1" customFormat="1" ht="15.75" x14ac:dyDescent="0.25">
      <c r="A63" s="26">
        <f>estimate!A16</f>
        <v>2</v>
      </c>
      <c r="B63" s="31" t="str">
        <f>estimate!B16</f>
        <v>Providing and fixing Full Height Partation of Aluminium Section in naturally anodized of black anodized color Section size (64*38*1.1 mm) fitted with 5 mm clear glass or 9 mm both side laminated board. (average panel area 8.00 Sq.ft).</v>
      </c>
      <c r="C63" s="12">
        <f>estimate!H16</f>
        <v>0</v>
      </c>
      <c r="D63" s="12">
        <f>estimate!G16</f>
        <v>0</v>
      </c>
      <c r="E63" s="12">
        <f>estimate!I16</f>
        <v>0</v>
      </c>
      <c r="F63" s="12">
        <f t="shared" ref="F63" si="47">D63*E63</f>
        <v>0</v>
      </c>
      <c r="G63" s="12" t="e">
        <f>#REF!</f>
        <v>#REF!</v>
      </c>
      <c r="H63" s="12" t="e">
        <f>#REF!</f>
        <v>#REF!</v>
      </c>
      <c r="I63" s="12" t="e">
        <f t="shared" ref="I63" si="48">G63*H63</f>
        <v>#REF!</v>
      </c>
      <c r="J63" s="27" t="e">
        <f t="shared" si="40"/>
        <v>#REF!</v>
      </c>
      <c r="K63" s="14"/>
      <c r="N63" s="74" t="s">
        <v>75</v>
      </c>
      <c r="O63" s="76" t="e">
        <f>(13328.25/100*G40)</f>
        <v>#REF!</v>
      </c>
      <c r="P63" s="76" t="e">
        <f t="shared" si="37"/>
        <v>#REF!</v>
      </c>
    </row>
    <row r="64" spans="1:16" s="1" customFormat="1" x14ac:dyDescent="0.25">
      <c r="A64" s="28"/>
      <c r="B64" s="28"/>
      <c r="C64" s="12"/>
      <c r="D64" s="12"/>
      <c r="E64" s="12"/>
      <c r="F64" s="12"/>
      <c r="G64" s="12"/>
      <c r="H64" s="12"/>
      <c r="I64" s="12"/>
      <c r="J64" s="27"/>
      <c r="K64" s="14"/>
      <c r="N64" s="74" t="s">
        <v>76</v>
      </c>
      <c r="O64" s="76" t="e">
        <f>(3300/100*G40)</f>
        <v>#REF!</v>
      </c>
      <c r="P64" s="76" t="e">
        <f t="shared" si="37"/>
        <v>#REF!</v>
      </c>
    </row>
    <row r="65" spans="1:16" s="1" customFormat="1" x14ac:dyDescent="0.25">
      <c r="A65" s="26">
        <f>estimate!A23</f>
        <v>3</v>
      </c>
      <c r="B65" s="30" t="str">
        <f>estimate!B23</f>
        <v>Information board (सुचना पाटि)</v>
      </c>
      <c r="C65" s="12" t="str">
        <f>estimate!H23</f>
        <v>no.</v>
      </c>
      <c r="D65" s="12">
        <f>estimate!G23</f>
        <v>1</v>
      </c>
      <c r="E65" s="12">
        <f>estimate!I23</f>
        <v>1000</v>
      </c>
      <c r="F65" s="12">
        <f>D65*E65</f>
        <v>1000</v>
      </c>
      <c r="G65" s="12" t="e">
        <f>#REF!</f>
        <v>#REF!</v>
      </c>
      <c r="H65" s="12" t="e">
        <f>#REF!</f>
        <v>#REF!</v>
      </c>
      <c r="I65" s="12" t="e">
        <f>G65*H65</f>
        <v>#REF!</v>
      </c>
      <c r="J65" s="27" t="e">
        <f>I65-F65</f>
        <v>#REF!</v>
      </c>
      <c r="K65" s="14"/>
      <c r="N65" s="74" t="s">
        <v>77</v>
      </c>
      <c r="O65" s="76" t="e">
        <f>(416.81*G43)</f>
        <v>#REF!</v>
      </c>
      <c r="P65" s="76" t="e">
        <f t="shared" si="37"/>
        <v>#REF!</v>
      </c>
    </row>
    <row r="66" spans="1:16" s="1" customFormat="1" x14ac:dyDescent="0.25">
      <c r="A66" s="28"/>
      <c r="B66" s="28"/>
      <c r="C66" s="12"/>
      <c r="D66" s="12"/>
      <c r="E66" s="12"/>
      <c r="F66" s="12"/>
      <c r="G66" s="12"/>
      <c r="H66" s="12"/>
      <c r="I66" s="12"/>
      <c r="J66" s="27"/>
      <c r="K66" s="14"/>
      <c r="N66" s="74" t="s">
        <v>78</v>
      </c>
      <c r="O66" s="76" t="e">
        <f>(14.77*G43)</f>
        <v>#REF!</v>
      </c>
      <c r="P66" s="76" t="e">
        <f t="shared" si="37"/>
        <v>#REF!</v>
      </c>
    </row>
    <row r="67" spans="1:16" x14ac:dyDescent="0.25">
      <c r="A67" s="5"/>
      <c r="B67" s="6" t="s">
        <v>16</v>
      </c>
      <c r="C67" s="6"/>
      <c r="D67" s="7"/>
      <c r="E67" s="7"/>
      <c r="F67" s="7" t="e">
        <f>SUM(F13:F65)</f>
        <v>#REF!</v>
      </c>
      <c r="G67" s="7"/>
      <c r="H67" s="7"/>
      <c r="I67" s="7" t="e">
        <f>SUM(I13:I65)</f>
        <v>#REF!</v>
      </c>
      <c r="J67" s="13" t="e">
        <f>I67-F67</f>
        <v>#REF!</v>
      </c>
      <c r="K67" s="5"/>
      <c r="N67" s="72" t="s">
        <v>79</v>
      </c>
      <c r="O67" s="75" t="e">
        <f>(1761.42/18.94*G46)</f>
        <v>#REF!</v>
      </c>
      <c r="P67" s="76" t="e">
        <f t="shared" si="37"/>
        <v>#REF!</v>
      </c>
    </row>
    <row r="68" spans="1:16" x14ac:dyDescent="0.25">
      <c r="N68" s="72" t="s">
        <v>80</v>
      </c>
      <c r="O68" s="75" t="e">
        <f>(110/18.94*G46)</f>
        <v>#REF!</v>
      </c>
      <c r="P68" s="76" t="e">
        <f t="shared" si="37"/>
        <v>#REF!</v>
      </c>
    </row>
    <row r="69" spans="1:16" x14ac:dyDescent="0.25">
      <c r="N69" s="72" t="s">
        <v>81</v>
      </c>
      <c r="O69" s="75" t="e">
        <f>(2304/100*G52)</f>
        <v>#REF!</v>
      </c>
      <c r="P69" s="76" t="e">
        <f t="shared" si="37"/>
        <v>#REF!</v>
      </c>
    </row>
    <row r="70" spans="1:16" x14ac:dyDescent="0.25">
      <c r="N70" s="72" t="s">
        <v>82</v>
      </c>
      <c r="O70" s="75" t="e">
        <f>(10432/100*G52)</f>
        <v>#REF!</v>
      </c>
      <c r="P70" s="76" t="e">
        <f t="shared" si="37"/>
        <v>#REF!</v>
      </c>
    </row>
    <row r="71" spans="1:16" x14ac:dyDescent="0.25">
      <c r="N71" s="72" t="s">
        <v>83</v>
      </c>
      <c r="O71" s="75" t="e">
        <f>(18972/10*G55)</f>
        <v>#REF!</v>
      </c>
      <c r="P71" s="76" t="e">
        <f t="shared" si="37"/>
        <v>#REF!</v>
      </c>
    </row>
    <row r="72" spans="1:16" x14ac:dyDescent="0.25">
      <c r="N72" s="72" t="s">
        <v>84</v>
      </c>
      <c r="O72" s="75" t="e">
        <f>(868/10*G55)</f>
        <v>#REF!</v>
      </c>
      <c r="P72" s="76" t="e">
        <f t="shared" si="37"/>
        <v>#REF!</v>
      </c>
    </row>
    <row r="73" spans="1:16" x14ac:dyDescent="0.25">
      <c r="N73" s="72" t="s">
        <v>85</v>
      </c>
      <c r="O73" s="75" t="e">
        <f>(378/10*G55)</f>
        <v>#REF!</v>
      </c>
      <c r="P73" s="76" t="e">
        <f t="shared" si="37"/>
        <v>#REF!</v>
      </c>
    </row>
    <row r="74" spans="1:16" x14ac:dyDescent="0.25">
      <c r="N74" s="57" t="s">
        <v>51</v>
      </c>
      <c r="O74" s="75" t="e">
        <f>G58*H58</f>
        <v>#REF!</v>
      </c>
      <c r="P74" s="76" t="e">
        <f t="shared" si="37"/>
        <v>#REF!</v>
      </c>
    </row>
    <row r="75" spans="1:16" x14ac:dyDescent="0.25">
      <c r="N75" s="72" t="s">
        <v>86</v>
      </c>
      <c r="O75" s="75" t="e">
        <f>H63</f>
        <v>#REF!</v>
      </c>
      <c r="P75" s="75"/>
    </row>
    <row r="76" spans="1:16" ht="45" x14ac:dyDescent="0.25">
      <c r="N76" s="73" t="s">
        <v>30</v>
      </c>
      <c r="O76" s="75">
        <v>1000</v>
      </c>
      <c r="P76" s="75"/>
    </row>
    <row r="78" spans="1:16" x14ac:dyDescent="0.25">
      <c r="N78" s="77" t="s">
        <v>16</v>
      </c>
      <c r="O78" s="7" t="e">
        <f>SUM(O47:O76)</f>
        <v>#REF!</v>
      </c>
      <c r="P78" s="7" t="e">
        <f>SUM(P47:P75)</f>
        <v>#REF!</v>
      </c>
    </row>
    <row r="79" spans="1:16" x14ac:dyDescent="0.25">
      <c r="N79" s="77" t="s">
        <v>87</v>
      </c>
      <c r="O79" s="7" t="e">
        <f>O78+P78-I67</f>
        <v>#REF!</v>
      </c>
      <c r="P79" s="7"/>
    </row>
    <row r="80" spans="1:16" x14ac:dyDescent="0.25">
      <c r="O80" s="75"/>
      <c r="P80" s="7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estimate</vt:lpstr>
      <vt:lpstr>WCR</vt:lpstr>
      <vt:lpstr>estimate!Print_Area</vt:lpstr>
      <vt:lpstr>WCR!Print_Area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2025-03-23T04:57:19Z</cp:lastPrinted>
  <dcterms:created xsi:type="dcterms:W3CDTF">2015-06-05T18:17:20Z</dcterms:created>
  <dcterms:modified xsi:type="dcterms:W3CDTF">2025-03-28T09:11:53Z</dcterms:modified>
</cp:coreProperties>
</file>