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081_082\ofc\ofc\estimates\hume pipe\"/>
    </mc:Choice>
  </mc:AlternateContent>
  <bookViews>
    <workbookView xWindow="-120" yWindow="-120" windowWidth="20736" windowHeight="11160" activeTab="2"/>
  </bookViews>
  <sheets>
    <sheet name="WCR" sheetId="6" r:id="rId1"/>
    <sheet name="Sheet4 (2)" sheetId="17" r:id="rId2"/>
    <sheet name="Sheet4 (3)" sheetId="18" r:id="rId3"/>
  </sheets>
  <externalReferences>
    <externalReference r:id="rId4"/>
    <externalReference r:id="rId5"/>
    <externalReference r:id="rId6"/>
    <externalReference r:id="rId7"/>
  </externalReferences>
  <definedNames>
    <definedName name="description_103">[1]Abstract!$B$16</definedName>
    <definedName name="description_124" localSheetId="1">#REF!</definedName>
    <definedName name="description_124" localSheetId="2">#REF!</definedName>
    <definedName name="description_124">#REF!</definedName>
    <definedName name="description_247">[1]Abstract!$B$22</definedName>
    <definedName name="description_248">[1]Abstract!$B$23</definedName>
    <definedName name="description_261">[2]Abstract!$B$33</definedName>
    <definedName name="description_262">[1]Abstract!$B$34</definedName>
    <definedName name="description_3">[1]Abstract!$B$169</definedName>
    <definedName name="description_310">[3]Abstract!$B$60</definedName>
    <definedName name="description_312">[4]Abstract!$B$61</definedName>
    <definedName name="description_5">[1]Abstract!$B$171</definedName>
    <definedName name="description_6">[3]Abstract!$B$172</definedName>
    <definedName name="description_759">[1]Abstract!$B$278</definedName>
    <definedName name="description_783">[1]Abstract!$B$301</definedName>
    <definedName name="_xlnm.Print_Area" localSheetId="1">'Sheet4 (2)'!$A$1:$K$45</definedName>
    <definedName name="_xlnm.Print_Area" localSheetId="2">'Sheet4 (3)'!$A$1:$K$37</definedName>
    <definedName name="_xlnm.Print_Titles" localSheetId="1">'Sheet4 (2)'!$1:$8</definedName>
    <definedName name="_xlnm.Print_Titles" localSheetId="2">'Sheet4 (3)'!$1:$8</definedName>
    <definedName name="_xlnm.Print_Titles" localSheetId="0">WCR!$1:$12</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J33" i="18" l="1"/>
  <c r="I29" i="18"/>
  <c r="I26" i="18"/>
  <c r="I22" i="18"/>
  <c r="I17" i="18"/>
  <c r="I12" i="18"/>
  <c r="G31" i="18"/>
  <c r="J31" i="18" s="1"/>
  <c r="G28" i="18"/>
  <c r="G29" i="18" s="1"/>
  <c r="E25" i="18"/>
  <c r="C25" i="18"/>
  <c r="B25" i="18"/>
  <c r="E21" i="18"/>
  <c r="E20" i="18"/>
  <c r="D20" i="18"/>
  <c r="C21" i="18" s="1"/>
  <c r="B20" i="18"/>
  <c r="G16" i="18"/>
  <c r="D15" i="18"/>
  <c r="D25" i="18" s="1"/>
  <c r="G11" i="18"/>
  <c r="G10" i="18"/>
  <c r="G25" i="18" l="1"/>
  <c r="G26" i="18" s="1"/>
  <c r="J26" i="18" s="1"/>
  <c r="G12" i="18"/>
  <c r="G15" i="18"/>
  <c r="G17" i="18" s="1"/>
  <c r="J29" i="18"/>
  <c r="D21" i="18"/>
  <c r="C20" i="18" s="1"/>
  <c r="F20" i="18" s="1"/>
  <c r="G20" i="18" s="1"/>
  <c r="G17" i="17"/>
  <c r="D16" i="17"/>
  <c r="G11" i="17"/>
  <c r="E28" i="17"/>
  <c r="C28" i="17"/>
  <c r="E23" i="17"/>
  <c r="E22" i="17"/>
  <c r="D22" i="17"/>
  <c r="C23" i="17" s="1"/>
  <c r="B28" i="17"/>
  <c r="B22" i="17"/>
  <c r="J12" i="18" l="1"/>
  <c r="J17" i="18"/>
  <c r="F21" i="18"/>
  <c r="G21" i="18" s="1"/>
  <c r="G22" i="18" s="1"/>
  <c r="G32" i="17"/>
  <c r="G33" i="17" s="1"/>
  <c r="G16" i="17"/>
  <c r="J22" i="18" l="1"/>
  <c r="G18" i="17"/>
  <c r="J19" i="17" s="1"/>
  <c r="D28" i="17"/>
  <c r="G28" i="17" s="1"/>
  <c r="G29" i="17" s="1"/>
  <c r="D23" i="17"/>
  <c r="J34" i="17"/>
  <c r="J33" i="17"/>
  <c r="C35" i="18" l="1"/>
  <c r="J18" i="17"/>
  <c r="C22" i="17"/>
  <c r="F22" i="17" s="1"/>
  <c r="G22" i="17" s="1"/>
  <c r="F23" i="17"/>
  <c r="G23" i="17" s="1"/>
  <c r="J30" i="17"/>
  <c r="J29" i="17"/>
  <c r="G10" i="17"/>
  <c r="G12" i="17" s="1"/>
  <c r="C36" i="18" l="1"/>
  <c r="C37" i="18"/>
  <c r="G24" i="17"/>
  <c r="J24" i="17" s="1"/>
  <c r="J12" i="17"/>
  <c r="J13" i="17"/>
  <c r="C45" i="17"/>
  <c r="C44" i="17"/>
  <c r="G36" i="17"/>
  <c r="J36" i="17" s="1"/>
  <c r="J25" i="17" l="1"/>
  <c r="J38" i="17"/>
  <c r="C42" i="17"/>
  <c r="C40" i="17" l="1"/>
  <c r="C43" i="17" s="1"/>
  <c r="E42" i="17" l="1"/>
  <c r="E43" i="17" s="1"/>
  <c r="H13" i="6" l="1"/>
  <c r="G13" i="6" l="1"/>
  <c r="B14" i="6"/>
  <c r="E13" i="6"/>
  <c r="C13" i="6"/>
  <c r="B13" i="6"/>
  <c r="A13" i="6"/>
  <c r="I14" i="6" l="1"/>
  <c r="H16" i="6"/>
  <c r="G16" i="6"/>
  <c r="E16" i="6"/>
  <c r="C16" i="6"/>
  <c r="B16" i="6"/>
  <c r="A16" i="6"/>
  <c r="I16" i="6" l="1"/>
  <c r="D16" i="6"/>
  <c r="F16" i="6" s="1"/>
  <c r="J16" i="6" l="1"/>
  <c r="I13" i="6"/>
  <c r="I18" i="6" s="1"/>
  <c r="F14" i="6" l="1"/>
  <c r="D13" i="6"/>
  <c r="F13" i="6" s="1"/>
  <c r="J13" i="6" s="1"/>
  <c r="F18" i="6" l="1"/>
  <c r="A9" i="6"/>
  <c r="A8" i="6"/>
  <c r="J6" i="6" l="1"/>
  <c r="J18" i="6" l="1"/>
  <c r="C6" i="6" l="1"/>
</calcChain>
</file>

<file path=xl/sharedStrings.xml><?xml version="1.0" encoding="utf-8"?>
<sst xmlns="http://schemas.openxmlformats.org/spreadsheetml/2006/main" count="127" uniqueCount="59">
  <si>
    <t>Government of Nepal</t>
  </si>
  <si>
    <t>Shankharapur Municipality Office</t>
  </si>
  <si>
    <t>Bagmati Province</t>
  </si>
  <si>
    <t>Sankhu, Kathmandu</t>
  </si>
  <si>
    <t>Detail Estimated Sheet</t>
  </si>
  <si>
    <t>S.N.</t>
  </si>
  <si>
    <t>Description of work</t>
  </si>
  <si>
    <t>No.</t>
  </si>
  <si>
    <t>Length</t>
  </si>
  <si>
    <t>Breadth</t>
  </si>
  <si>
    <t>Height</t>
  </si>
  <si>
    <t>Quantity</t>
  </si>
  <si>
    <t>Unit</t>
  </si>
  <si>
    <t>Rate</t>
  </si>
  <si>
    <t>Amount</t>
  </si>
  <si>
    <t>Remarks</t>
  </si>
  <si>
    <t>Total</t>
  </si>
  <si>
    <t>Grand Total</t>
  </si>
  <si>
    <t>Work Completion Report</t>
  </si>
  <si>
    <t>Total Estimated Amount:</t>
  </si>
  <si>
    <t>Total Valuated Amount :</t>
  </si>
  <si>
    <t>S.No.</t>
  </si>
  <si>
    <t>Description</t>
  </si>
  <si>
    <t>Estimated</t>
  </si>
  <si>
    <t>Valuated</t>
  </si>
  <si>
    <t>Difference</t>
  </si>
  <si>
    <t xml:space="preserve">Quantity </t>
  </si>
  <si>
    <t>Total Estimated</t>
  </si>
  <si>
    <t>Location:- Shankharapur Municipality 9</t>
  </si>
  <si>
    <t xml:space="preserve">Work Started : </t>
  </si>
  <si>
    <t>Information board (सुचना पाटि)</t>
  </si>
  <si>
    <t>no.</t>
  </si>
  <si>
    <t>Budget allocated</t>
  </si>
  <si>
    <t>Municipal payment</t>
  </si>
  <si>
    <t>User Contribution</t>
  </si>
  <si>
    <t xml:space="preserve">Contingencies </t>
  </si>
  <si>
    <t xml:space="preserve">Maintanince </t>
  </si>
  <si>
    <t xml:space="preserve">Work Finished:           </t>
  </si>
  <si>
    <t xml:space="preserve">F.Y:2079/80                </t>
  </si>
  <si>
    <t xml:space="preserve">Date:2079/06/13       </t>
  </si>
  <si>
    <t>VAT calculation</t>
  </si>
  <si>
    <t>Sub-total</t>
  </si>
  <si>
    <t>F.Y.: 2081/2082</t>
  </si>
  <si>
    <t>Date:2081/09/11</t>
  </si>
  <si>
    <t>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t>
  </si>
  <si>
    <t>-hume pipe</t>
  </si>
  <si>
    <t>rm</t>
  </si>
  <si>
    <t>Providing and Laying Reinforced cement concrete NP3 Flush jointed pipe for culverts including fixing with cement mortar 1:2 as per Drawing and Technical Specifications., 450 mm  internal dia.</t>
  </si>
  <si>
    <t>m3</t>
  </si>
  <si>
    <t xml:space="preserve">Project:- ह्युम पाइप बिछ्याउने कार्य </t>
  </si>
  <si>
    <t>Providing and laying of hand pack Stone soling with 150 to 200 mm thick stones and packing with smaller stone on prepared surface as per Drawing and Technical Specifications.</t>
  </si>
  <si>
    <t>-for hume pipe base</t>
  </si>
  <si>
    <t>Providing and laying , fitting and placing HYSD bar reinforcement in sub-structure complete as per Drawing and Technical Specifications</t>
  </si>
  <si>
    <t>Length (m)</t>
  </si>
  <si>
    <t>Unit Weight (kg/m)</t>
  </si>
  <si>
    <t>Total Weight (Kg)</t>
  </si>
  <si>
    <t>MT</t>
  </si>
  <si>
    <t>Providing and laying of Plain/Reinforced Cement Concrete in Foundation complete as per Drawing and Technical Specifications., RCC Grade M 20</t>
  </si>
  <si>
    <t>VAT 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</si>
</sst>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0.0"/>
    <numFmt numFmtId="166" formatCode="0.000"/>
  </numFmts>
  <fonts count="16" x14ac:knownFonts="1">
    <font>
      <sz val="11"/>
      <color theme="1"/>
      <name val="Calibri"/>
      <family val="2"/>
      <scheme val="minor"/>
    </font>
    <font>
      <sz val="11"/>
      <color theme="1"/>
      <name val="Calibri"/>
      <family val="2"/>
      <scheme val="minor"/>
    </font>
    <font>
      <b/>
      <sz val="11"/>
      <color theme="1"/>
      <name val="Calibri"/>
      <family val="2"/>
      <scheme val="minor"/>
    </font>
    <font>
      <b/>
      <sz val="11"/>
      <color theme="1"/>
      <name val="Times New Roman"/>
      <family val="1"/>
    </font>
    <font>
      <b/>
      <sz val="18"/>
      <color theme="1"/>
      <name val="Times New Roman"/>
      <family val="1"/>
    </font>
    <font>
      <b/>
      <sz val="14"/>
      <color theme="1"/>
      <name val="Times New Roman"/>
      <family val="1"/>
    </font>
    <font>
      <sz val="12"/>
      <color theme="1"/>
      <name val="Times New Roman"/>
      <family val="1"/>
    </font>
    <font>
      <b/>
      <sz val="12"/>
      <color theme="1"/>
      <name val="Times New Roman"/>
      <family val="1"/>
    </font>
    <font>
      <b/>
      <sz val="20"/>
      <color theme="1"/>
      <name val="Times New Roman"/>
      <family val="1"/>
    </font>
    <font>
      <b/>
      <sz val="14"/>
      <color theme="1"/>
      <name val="Calibri"/>
      <family val="2"/>
      <scheme val="minor"/>
    </font>
    <font>
      <sz val="12"/>
      <color theme="1"/>
      <name val="Calibri"/>
      <family val="2"/>
      <scheme val="minor"/>
    </font>
    <font>
      <sz val="14"/>
      <color theme="1"/>
      <name val="Calibri"/>
      <family val="2"/>
      <scheme val="minor"/>
    </font>
    <font>
      <b/>
      <sz val="11"/>
      <name val="Times New Roman"/>
      <family val="1"/>
    </font>
    <font>
      <sz val="11"/>
      <name val="Times New Roman"/>
      <family val="1"/>
    </font>
    <font>
      <sz val="16"/>
      <name val="Preeti"/>
    </font>
    <font>
      <sz val="11"/>
      <color theme="1"/>
      <name val="Times New Roman"/>
      <family val="1"/>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164" fontId="1" fillId="0" borderId="0" applyFont="0" applyFill="0" applyBorder="0" applyAlignment="0" applyProtection="0"/>
  </cellStyleXfs>
  <cellXfs count="94">
    <xf numFmtId="0" fontId="0" fillId="0" borderId="0" xfId="0"/>
    <xf numFmtId="0" fontId="0" fillId="0" borderId="0" xfId="0" applyAlignment="1">
      <alignment vertical="center"/>
    </xf>
    <xf numFmtId="0" fontId="7" fillId="0" borderId="0" xfId="0" applyFont="1" applyAlignment="1">
      <alignment horizontal="center"/>
    </xf>
    <xf numFmtId="164" fontId="7" fillId="0" borderId="0" xfId="1" applyFont="1"/>
    <xf numFmtId="0" fontId="7" fillId="0" borderId="1" xfId="0" applyFont="1" applyBorder="1" applyAlignment="1">
      <alignment horizontal="center"/>
    </xf>
    <xf numFmtId="0" fontId="0" fillId="0" borderId="1" xfId="0" applyBorder="1"/>
    <xf numFmtId="0" fontId="2" fillId="0" borderId="1" xfId="0" applyFont="1" applyBorder="1" applyAlignment="1">
      <alignment horizontal="right"/>
    </xf>
    <xf numFmtId="2" fontId="2" fillId="0" borderId="1" xfId="0" applyNumberFormat="1" applyFont="1" applyBorder="1"/>
    <xf numFmtId="0" fontId="10" fillId="0" borderId="0" xfId="0" applyFont="1"/>
    <xf numFmtId="0" fontId="11" fillId="0" borderId="0" xfId="0" applyFont="1" applyAlignment="1">
      <alignment horizontal="center"/>
    </xf>
    <xf numFmtId="0" fontId="0" fillId="0" borderId="0" xfId="0" applyAlignment="1">
      <alignment horizontal="left"/>
    </xf>
    <xf numFmtId="0" fontId="0" fillId="2" borderId="1" xfId="0" applyFill="1" applyBorder="1"/>
    <xf numFmtId="2" fontId="0" fillId="0" borderId="1" xfId="0" applyNumberFormat="1" applyBorder="1" applyAlignment="1">
      <alignment vertical="center"/>
    </xf>
    <xf numFmtId="164" fontId="2" fillId="0" borderId="1" xfId="1" applyFont="1" applyBorder="1"/>
    <xf numFmtId="0" fontId="0" fillId="0" borderId="1" xfId="0" applyBorder="1" applyAlignment="1">
      <alignment vertical="center" wrapText="1"/>
    </xf>
    <xf numFmtId="0" fontId="7" fillId="0" borderId="1" xfId="0" applyFont="1" applyBorder="1" applyAlignment="1">
      <alignment horizontal="center" vertical="top" wrapText="1"/>
    </xf>
    <xf numFmtId="164" fontId="7" fillId="0" borderId="1" xfId="1" applyFont="1" applyBorder="1" applyAlignment="1">
      <alignment horizontal="center"/>
    </xf>
    <xf numFmtId="0" fontId="7" fillId="0" borderId="1" xfId="0" applyFont="1" applyBorder="1" applyAlignment="1">
      <alignment horizontal="center" wrapText="1"/>
    </xf>
    <xf numFmtId="1" fontId="12" fillId="0" borderId="1" xfId="0" applyNumberFormat="1" applyFont="1" applyFill="1" applyBorder="1" applyAlignment="1">
      <alignment vertical="center"/>
    </xf>
    <xf numFmtId="165" fontId="13" fillId="0" borderId="1" xfId="0" applyNumberFormat="1" applyFont="1" applyFill="1" applyBorder="1" applyAlignment="1">
      <alignment vertical="center"/>
    </xf>
    <xf numFmtId="2" fontId="13" fillId="0" borderId="1" xfId="1" applyNumberFormat="1" applyFont="1" applyFill="1" applyBorder="1" applyAlignment="1">
      <alignment vertical="center"/>
    </xf>
    <xf numFmtId="2" fontId="13" fillId="0" borderId="1" xfId="0" applyNumberFormat="1" applyFont="1" applyFill="1" applyBorder="1" applyAlignment="1">
      <alignment vertical="center"/>
    </xf>
    <xf numFmtId="2" fontId="12" fillId="0" borderId="1" xfId="0" applyNumberFormat="1" applyFont="1" applyFill="1" applyBorder="1" applyAlignment="1">
      <alignment vertical="center"/>
    </xf>
    <xf numFmtId="2" fontId="12" fillId="0" borderId="1" xfId="1" applyNumberFormat="1" applyFont="1" applyFill="1" applyBorder="1" applyAlignment="1">
      <alignment vertical="center"/>
    </xf>
    <xf numFmtId="1" fontId="13" fillId="0" borderId="1" xfId="0" applyNumberFormat="1" applyFont="1" applyFill="1" applyBorder="1" applyAlignment="1">
      <alignment horizontal="right" vertical="center" wrapText="1"/>
    </xf>
    <xf numFmtId="0" fontId="14" fillId="0" borderId="0" xfId="0" applyFont="1" applyBorder="1" applyAlignment="1"/>
    <xf numFmtId="0" fontId="0" fillId="0" borderId="0" xfId="0" applyAlignment="1">
      <alignment horizontal="left"/>
    </xf>
    <xf numFmtId="1" fontId="15" fillId="0" borderId="1" xfId="0" applyNumberFormat="1" applyFont="1" applyBorder="1" applyAlignment="1">
      <alignment vertical="center"/>
    </xf>
    <xf numFmtId="164" fontId="2" fillId="0" borderId="1" xfId="1" applyFont="1" applyBorder="1" applyAlignment="1">
      <alignment vertical="center"/>
    </xf>
    <xf numFmtId="0" fontId="15" fillId="0" borderId="1" xfId="0" applyFont="1" applyBorder="1" applyAlignment="1">
      <alignment vertical="center"/>
    </xf>
    <xf numFmtId="1" fontId="13" fillId="0" borderId="1" xfId="0" applyNumberFormat="1" applyFont="1" applyFill="1" applyBorder="1" applyAlignment="1">
      <alignment vertical="center" wrapText="1"/>
    </xf>
    <xf numFmtId="1" fontId="15" fillId="0" borderId="1" xfId="0" applyNumberFormat="1" applyFont="1" applyBorder="1" applyAlignment="1">
      <alignment vertical="center" wrapText="1"/>
    </xf>
    <xf numFmtId="0" fontId="6" fillId="0" borderId="1" xfId="0" applyFont="1" applyFill="1" applyBorder="1" applyAlignment="1">
      <alignment horizontal="left" vertical="center" wrapText="1"/>
    </xf>
    <xf numFmtId="1" fontId="6" fillId="0" borderId="1" xfId="0" applyNumberFormat="1" applyFont="1" applyFill="1" applyBorder="1" applyAlignment="1">
      <alignment horizontal="left" vertical="center" wrapText="1"/>
    </xf>
    <xf numFmtId="2" fontId="3" fillId="0" borderId="1" xfId="0" applyNumberFormat="1" applyFont="1" applyBorder="1" applyAlignment="1">
      <alignment vertical="center"/>
    </xf>
    <xf numFmtId="0" fontId="0" fillId="0" borderId="0" xfId="0" applyBorder="1"/>
    <xf numFmtId="0" fontId="15" fillId="0" borderId="1" xfId="0" applyFont="1" applyBorder="1"/>
    <xf numFmtId="0" fontId="15" fillId="0" borderId="1" xfId="0" quotePrefix="1" applyFont="1" applyBorder="1" applyAlignment="1">
      <alignment horizontal="right" wrapText="1"/>
    </xf>
    <xf numFmtId="2" fontId="15" fillId="0" borderId="1" xfId="0" applyNumberFormat="1" applyFont="1" applyBorder="1"/>
    <xf numFmtId="2" fontId="15" fillId="0" borderId="1" xfId="0" applyNumberFormat="1" applyFont="1" applyBorder="1" applyAlignment="1">
      <alignment vertical="center"/>
    </xf>
    <xf numFmtId="0" fontId="3" fillId="0" borderId="1" xfId="0" applyFont="1" applyBorder="1"/>
    <xf numFmtId="2" fontId="3" fillId="0" borderId="1" xfId="0" applyNumberFormat="1" applyFont="1" applyBorder="1"/>
    <xf numFmtId="165" fontId="15" fillId="0" borderId="1" xfId="0" applyNumberFormat="1" applyFont="1" applyBorder="1" applyAlignment="1"/>
    <xf numFmtId="2" fontId="15" fillId="0" borderId="1" xfId="0" applyNumberFormat="1" applyFont="1" applyBorder="1" applyAlignment="1"/>
    <xf numFmtId="2" fontId="3" fillId="0" borderId="1" xfId="1" applyNumberFormat="1" applyFont="1" applyBorder="1" applyAlignment="1">
      <alignment vertical="center"/>
    </xf>
    <xf numFmtId="0" fontId="3" fillId="0" borderId="1" xfId="0" applyFont="1" applyBorder="1" applyAlignment="1">
      <alignment horizontal="right" wrapText="1"/>
    </xf>
    <xf numFmtId="165" fontId="15" fillId="0" borderId="1" xfId="0" applyNumberFormat="1" applyFont="1" applyBorder="1"/>
    <xf numFmtId="0" fontId="3" fillId="0" borderId="0" xfId="0" applyFont="1"/>
    <xf numFmtId="0" fontId="15" fillId="0" borderId="0" xfId="0" applyFont="1"/>
    <xf numFmtId="0" fontId="15" fillId="0" borderId="0" xfId="0" applyFont="1" applyAlignment="1">
      <alignment vertical="center"/>
    </xf>
    <xf numFmtId="0" fontId="15" fillId="0" borderId="0" xfId="0" applyFont="1" applyBorder="1" applyAlignment="1">
      <alignment vertical="center"/>
    </xf>
    <xf numFmtId="2" fontId="15" fillId="0" borderId="0" xfId="0" applyNumberFormat="1" applyFont="1" applyBorder="1" applyAlignment="1">
      <alignment vertical="center"/>
    </xf>
    <xf numFmtId="0" fontId="3" fillId="0" borderId="0" xfId="0" applyFont="1" applyBorder="1" applyAlignment="1">
      <alignment horizontal="right" vertical="center"/>
    </xf>
    <xf numFmtId="164" fontId="3" fillId="0" borderId="0" xfId="1"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0" fontId="15" fillId="0" borderId="0" xfId="0" applyFont="1" applyBorder="1"/>
    <xf numFmtId="0" fontId="3" fillId="0" borderId="0" xfId="0" applyFont="1" applyBorder="1"/>
    <xf numFmtId="2" fontId="15" fillId="0" borderId="0" xfId="0" applyNumberFormat="1" applyFont="1" applyBorder="1"/>
    <xf numFmtId="2" fontId="3" fillId="0" borderId="0" xfId="0" applyNumberFormat="1" applyFont="1" applyBorder="1"/>
    <xf numFmtId="0" fontId="3" fillId="0" borderId="0" xfId="0" applyFont="1" applyBorder="1" applyAlignment="1">
      <alignment horizontal="right" wrapText="1"/>
    </xf>
    <xf numFmtId="165" fontId="15" fillId="0" borderId="0" xfId="0" applyNumberFormat="1" applyFont="1" applyBorder="1"/>
    <xf numFmtId="0" fontId="3" fillId="0" borderId="1" xfId="0" applyFont="1" applyBorder="1" applyAlignment="1">
      <alignment vertical="center"/>
    </xf>
    <xf numFmtId="165" fontId="15" fillId="0" borderId="1" xfId="0" applyNumberFormat="1" applyFont="1" applyBorder="1" applyAlignment="1">
      <alignment vertical="center"/>
    </xf>
    <xf numFmtId="2" fontId="15" fillId="0" borderId="1" xfId="0" applyNumberFormat="1" applyFont="1" applyBorder="1" applyAlignment="1">
      <alignment vertical="center" wrapText="1"/>
    </xf>
    <xf numFmtId="2" fontId="0" fillId="0" borderId="1" xfId="0" applyNumberFormat="1" applyBorder="1"/>
    <xf numFmtId="166" fontId="0" fillId="0" borderId="0" xfId="0" applyNumberFormat="1"/>
    <xf numFmtId="2" fontId="3" fillId="0" borderId="1" xfId="0" applyNumberFormat="1" applyFont="1" applyBorder="1" applyAlignment="1"/>
    <xf numFmtId="2" fontId="3" fillId="0" borderId="1" xfId="1" applyNumberFormat="1" applyFont="1" applyBorder="1" applyAlignment="1"/>
    <xf numFmtId="164" fontId="10" fillId="0" borderId="0" xfId="0" applyNumberFormat="1" applyFont="1" applyAlignment="1">
      <alignment horizontal="center"/>
    </xf>
    <xf numFmtId="0" fontId="10" fillId="0" borderId="0" xfId="0" applyFont="1" applyAlignment="1">
      <alignment horizontal="center"/>
    </xf>
    <xf numFmtId="0" fontId="3" fillId="0" borderId="0" xfId="0" applyFont="1" applyAlignment="1">
      <alignment horizontal="center"/>
    </xf>
    <xf numFmtId="0" fontId="8" fillId="0" borderId="0" xfId="0" applyFont="1" applyAlignment="1">
      <alignment horizontal="center"/>
    </xf>
    <xf numFmtId="0" fontId="2" fillId="0" borderId="0" xfId="0" applyFont="1" applyAlignment="1">
      <alignment horizontal="center" vertical="center"/>
    </xf>
    <xf numFmtId="0" fontId="9" fillId="0" borderId="0" xfId="0" applyFont="1" applyAlignment="1">
      <alignment horizont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6" fillId="0" borderId="0" xfId="0" applyFont="1" applyAlignment="1">
      <alignment horizontal="left"/>
    </xf>
    <xf numFmtId="0" fontId="0" fillId="0" borderId="0" xfId="0" applyAlignment="1">
      <alignment horizontal="center"/>
    </xf>
    <xf numFmtId="0" fontId="0" fillId="0" borderId="0" xfId="0" applyAlignment="1">
      <alignment horizontal="right" vertical="center"/>
    </xf>
    <xf numFmtId="0" fontId="0" fillId="0" borderId="0" xfId="0" applyAlignment="1">
      <alignment horizontal="right"/>
    </xf>
    <xf numFmtId="0" fontId="0" fillId="0" borderId="0" xfId="0" applyAlignment="1">
      <alignment horizontal="left"/>
    </xf>
    <xf numFmtId="0" fontId="0" fillId="2" borderId="1" xfId="0" applyFill="1" applyBorder="1" applyAlignment="1">
      <alignment horizontal="center"/>
    </xf>
    <xf numFmtId="0" fontId="6" fillId="0" borderId="0" xfId="0" applyFont="1" applyAlignment="1">
      <alignment horizontal="right"/>
    </xf>
    <xf numFmtId="0" fontId="3"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xf>
    <xf numFmtId="2" fontId="15" fillId="0" borderId="1" xfId="0" applyNumberFormat="1" applyFont="1" applyBorder="1" applyAlignment="1">
      <alignment horizontal="center" vertical="center"/>
    </xf>
    <xf numFmtId="0" fontId="6" fillId="0" borderId="2" xfId="0" applyFont="1" applyBorder="1"/>
    <xf numFmtId="0" fontId="6" fillId="0" borderId="2" xfId="0" applyFont="1" applyBorder="1" applyAlignment="1">
      <alignment horizontal="right"/>
    </xf>
    <xf numFmtId="2" fontId="15" fillId="0" borderId="1" xfId="1" applyNumberFormat="1" applyFont="1" applyBorder="1" applyAlignment="1">
      <alignment horizontal="center" vertical="center"/>
    </xf>
    <xf numFmtId="2" fontId="15" fillId="0" borderId="1" xfId="0" applyNumberFormat="1" applyFont="1" applyBorder="1" applyAlignment="1">
      <alignment horizontal="center"/>
    </xf>
    <xf numFmtId="2" fontId="0" fillId="0" borderId="1" xfId="0" applyNumberFormat="1" applyBorder="1" applyAlignment="1">
      <alignment horizontal="center"/>
    </xf>
    <xf numFmtId="0" fontId="0" fillId="0" borderId="1" xfId="0" applyBorder="1" applyAlignment="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calcChain" Target="calcChain.xml"/><Relationship Id="rId5" Type="http://schemas.openxmlformats.org/officeDocument/2006/relationships/externalLink" Target="externalLinks/externalLink2.xml"/><Relationship Id="rId10" Type="http://schemas.openxmlformats.org/officeDocument/2006/relationships/sharedStrings" Target="sharedStrings.xml"/><Relationship Id="rId4" Type="http://schemas.openxmlformats.org/officeDocument/2006/relationships/externalLink" Target="externalLinks/externalLink1.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079-080/Rate%20Analysis/Road-rate-analysis-079-80-shankharapur-as-per-dor-norms-nnn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Dell\Desktop\Ward%209\RATE%20ANALYSIS\Road-rate-analysis-078-79-shankharapur.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081_082/ofc/ofc/For-all-Road-rate-analysis-81-82-shankharapur-as-per-dor-norm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081-082\ofc\For-all-Road-rate-analysis-81-82-shankharapur-as-per-dor-nor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16">
          <cell r="B16" t="str">
            <v>Clearing and Grubbing Road Land ., Clearing and grubbing road land including uprooting rank vegetation, grass, bushes, shrubs, saplings and trees girth up to 300 mm, removal of stumps of trees cut earlier and disposal of unserviceable materials and stacking of serviceable Material to be used or auctioned, up to a lead of 30 meters including removal and disposal of top organic soil not exceeding 150 mm in thickness., By Mechanical Means, In area of light jungle (less than 15 number per 100 sqm )</v>
          </cell>
        </row>
        <row r="22">
          <cell r="B22" t="str">
            <v>Providing and Laying Reinforced cement concrete NP3 Flush jointed pipe for culverts including fixing with cement mortar 1:2 as per Drawing and Technical Specifications., 450 mm  internal dia.</v>
          </cell>
        </row>
        <row r="23">
          <cell r="B23" t="str">
            <v>Providing and Laying Reinforced cement concrete NP3 Flush jointed pipe for culverts including fixing with cement mortar 1:2 as per Drawing and Technical Specifications., 600 mm  internal dia.</v>
          </cell>
        </row>
        <row r="34">
          <cell r="B34" t="str">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v>
          </cell>
        </row>
        <row r="169">
          <cell r="B169" t="str">
            <v>Providing and laying of Plain/Reinforced Cement Concrete in Foundation complete as per Drawing and Technical Specifications, PCC Grade M 15</v>
          </cell>
        </row>
        <row r="171">
          <cell r="B171" t="str">
            <v>Providing and laying of Plain/Reinforced Cement Concrete in Foundation complete as per Drawing and Technical Specifications, PCC Grade M 20</v>
          </cell>
        </row>
        <row r="278">
          <cell r="B278" t="str">
            <v>Providing and laying Brick Masonry Work in Cement mortar  in Foundation / structure complete excluding Pointing and Plastering, as per Drawing and Technical Specifications., Cement sand mortar (1:6)</v>
          </cell>
        </row>
        <row r="301">
          <cell r="B301" t="str">
            <v>Random Rubble Masonry, Providing and laying of Stone Masonry Work in Cement Mortar 1:6 in Foundation complete as per Drawing and Technical Specifications.</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33">
          <cell r="B33" t="str">
            <v>Earthwork Excavation in Cutting., Roadway Excavation in all types of Soil by Manual Means ., Roadway Excavation in all types of soil as per drawing and technical specification, including removal of stumps and other deleterious matter, with all lifts and lead as per Drawing and instruction of the Engineer.</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60">
          <cell r="B60" t="str">
            <v>Providing and laying of hand pack Stone soling with 150 to 200 mm thick stones and packing with smaller stone on prepared surface as per Drawing and Technical Specifications.</v>
          </cell>
        </row>
        <row r="172">
          <cell r="B172" t="str">
            <v>Providing and laying of Plain/Reinforced Cement Concrete in Foundation complete as per Drawing and Technical Specifications., RCC Grade M 20</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61">
          <cell r="B61" t="str">
            <v>Providing and laying  granular sub-base   on prepared surface, mixing  at OMC, and compacting  to achieve the desired density, complete as per Drawing and Technical Specifications., By Mechanical means</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topLeftCell="A7" zoomScaleNormal="100" workbookViewId="0">
      <selection activeCell="I10" sqref="I10"/>
    </sheetView>
  </sheetViews>
  <sheetFormatPr defaultRowHeight="14.4" x14ac:dyDescent="0.3"/>
  <cols>
    <col min="1" max="1" width="6.33203125" customWidth="1"/>
    <col min="2" max="2" width="36.6640625" customWidth="1"/>
    <col min="3" max="3" width="8.88671875" customWidth="1"/>
    <col min="4" max="4" width="9.33203125" bestFit="1" customWidth="1"/>
    <col min="5" max="5" width="11.5546875" bestFit="1" customWidth="1"/>
    <col min="6" max="6" width="12.33203125" bestFit="1" customWidth="1"/>
    <col min="7" max="7" width="9.5546875" bestFit="1" customWidth="1"/>
    <col min="8" max="8" width="11.109375" bestFit="1" customWidth="1"/>
    <col min="9" max="9" width="11.88671875" bestFit="1" customWidth="1"/>
    <col min="10" max="10" width="12.33203125" bestFit="1" customWidth="1"/>
    <col min="11" max="11" width="11" customWidth="1"/>
  </cols>
  <sheetData>
    <row r="1" spans="1:11" x14ac:dyDescent="0.3">
      <c r="A1" s="71" t="s">
        <v>0</v>
      </c>
      <c r="B1" s="71"/>
      <c r="C1" s="71"/>
      <c r="D1" s="71"/>
      <c r="E1" s="71"/>
      <c r="F1" s="71"/>
      <c r="G1" s="71"/>
      <c r="H1" s="71"/>
      <c r="I1" s="71"/>
      <c r="J1" s="71"/>
      <c r="K1" s="71"/>
    </row>
    <row r="2" spans="1:11" ht="24.6" x14ac:dyDescent="0.4">
      <c r="A2" s="72" t="s">
        <v>1</v>
      </c>
      <c r="B2" s="72"/>
      <c r="C2" s="72"/>
      <c r="D2" s="72"/>
      <c r="E2" s="72"/>
      <c r="F2" s="72"/>
      <c r="G2" s="72"/>
      <c r="H2" s="72"/>
      <c r="I2" s="72"/>
      <c r="J2" s="72"/>
      <c r="K2" s="72"/>
    </row>
    <row r="3" spans="1:11" s="1" customFormat="1" x14ac:dyDescent="0.3">
      <c r="A3" s="73" t="s">
        <v>2</v>
      </c>
      <c r="B3" s="73"/>
      <c r="C3" s="73"/>
      <c r="D3" s="73"/>
      <c r="E3" s="73"/>
      <c r="F3" s="73"/>
      <c r="G3" s="73"/>
      <c r="H3" s="73"/>
      <c r="I3" s="73"/>
      <c r="J3" s="73"/>
      <c r="K3" s="73"/>
    </row>
    <row r="4" spans="1:11" s="1" customFormat="1" x14ac:dyDescent="0.3">
      <c r="A4" s="73" t="s">
        <v>3</v>
      </c>
      <c r="B4" s="73"/>
      <c r="C4" s="73"/>
      <c r="D4" s="73"/>
      <c r="E4" s="73"/>
      <c r="F4" s="73"/>
      <c r="G4" s="73"/>
      <c r="H4" s="73"/>
      <c r="I4" s="73"/>
      <c r="J4" s="73"/>
      <c r="K4" s="73"/>
    </row>
    <row r="5" spans="1:11" ht="18" x14ac:dyDescent="0.35">
      <c r="A5" s="74" t="s">
        <v>18</v>
      </c>
      <c r="B5" s="74"/>
      <c r="C5" s="74"/>
      <c r="D5" s="74"/>
      <c r="E5" s="74"/>
      <c r="F5" s="74"/>
      <c r="G5" s="74"/>
      <c r="H5" s="74"/>
      <c r="I5" s="74"/>
      <c r="J5" s="74"/>
      <c r="K5" s="74"/>
    </row>
    <row r="6" spans="1:11" ht="18" x14ac:dyDescent="0.35">
      <c r="A6" s="8" t="s">
        <v>19</v>
      </c>
      <c r="B6" s="8"/>
      <c r="C6" s="69" t="e">
        <f>F18</f>
        <v>#REF!</v>
      </c>
      <c r="D6" s="70"/>
      <c r="E6" s="9"/>
      <c r="F6" s="8"/>
      <c r="G6" s="8"/>
      <c r="H6" s="8" t="s">
        <v>20</v>
      </c>
      <c r="I6" s="8"/>
      <c r="J6" s="69" t="e">
        <f>I18</f>
        <v>#REF!</v>
      </c>
      <c r="K6" s="70"/>
    </row>
    <row r="7" spans="1:11" x14ac:dyDescent="0.3">
      <c r="A7" s="26" t="s">
        <v>29</v>
      </c>
      <c r="B7" s="10"/>
      <c r="C7" s="10"/>
      <c r="D7" s="10"/>
      <c r="F7" s="78"/>
      <c r="G7" s="78"/>
      <c r="I7" s="79" t="s">
        <v>37</v>
      </c>
      <c r="J7" s="79"/>
      <c r="K7" s="79"/>
    </row>
    <row r="8" spans="1:11" ht="15.6" x14ac:dyDescent="0.3">
      <c r="A8" s="77" t="e">
        <f>#REF!</f>
        <v>#REF!</v>
      </c>
      <c r="B8" s="77"/>
      <c r="C8" s="77"/>
      <c r="D8" s="77"/>
      <c r="E8" s="77"/>
      <c r="F8" s="77"/>
      <c r="I8" s="80" t="s">
        <v>38</v>
      </c>
      <c r="J8" s="80"/>
      <c r="K8" s="80"/>
    </row>
    <row r="9" spans="1:11" x14ac:dyDescent="0.3">
      <c r="A9" s="81" t="e">
        <f>#REF!</f>
        <v>#REF!</v>
      </c>
      <c r="B9" s="81"/>
      <c r="C9" s="81"/>
      <c r="D9" s="81"/>
      <c r="E9" s="81"/>
      <c r="F9" s="81"/>
      <c r="I9" s="80" t="s">
        <v>39</v>
      </c>
      <c r="J9" s="80"/>
      <c r="K9" s="80"/>
    </row>
    <row r="11" spans="1:11" x14ac:dyDescent="0.3">
      <c r="A11" s="75" t="s">
        <v>21</v>
      </c>
      <c r="B11" s="75" t="s">
        <v>22</v>
      </c>
      <c r="C11" s="75" t="s">
        <v>12</v>
      </c>
      <c r="D11" s="82" t="s">
        <v>23</v>
      </c>
      <c r="E11" s="82"/>
      <c r="F11" s="82"/>
      <c r="G11" s="82" t="s">
        <v>24</v>
      </c>
      <c r="H11" s="82"/>
      <c r="I11" s="82"/>
      <c r="J11" s="75" t="s">
        <v>25</v>
      </c>
      <c r="K11" s="76" t="s">
        <v>15</v>
      </c>
    </row>
    <row r="12" spans="1:11" x14ac:dyDescent="0.3">
      <c r="A12" s="75"/>
      <c r="B12" s="75"/>
      <c r="C12" s="75"/>
      <c r="D12" s="11" t="s">
        <v>26</v>
      </c>
      <c r="E12" s="11" t="s">
        <v>13</v>
      </c>
      <c r="F12" s="11" t="s">
        <v>14</v>
      </c>
      <c r="G12" s="11" t="s">
        <v>26</v>
      </c>
      <c r="H12" s="11" t="s">
        <v>13</v>
      </c>
      <c r="I12" s="11" t="s">
        <v>14</v>
      </c>
      <c r="J12" s="75"/>
      <c r="K12" s="76"/>
    </row>
    <row r="13" spans="1:11" s="1" customFormat="1" ht="15.6" x14ac:dyDescent="0.3">
      <c r="A13" s="27" t="e">
        <f>#REF!</f>
        <v>#REF!</v>
      </c>
      <c r="B13" s="32" t="e">
        <f>#REF!</f>
        <v>#REF!</v>
      </c>
      <c r="C13" s="12" t="e">
        <f>#REF!</f>
        <v>#REF!</v>
      </c>
      <c r="D13" s="12" t="e">
        <f>#REF!</f>
        <v>#REF!</v>
      </c>
      <c r="E13" s="12" t="e">
        <f>#REF!</f>
        <v>#REF!</v>
      </c>
      <c r="F13" s="12" t="e">
        <f>D13*E13</f>
        <v>#REF!</v>
      </c>
      <c r="G13" s="12" t="e">
        <f>#REF!</f>
        <v>#REF!</v>
      </c>
      <c r="H13" s="12" t="e">
        <f>#REF!</f>
        <v>#REF!</v>
      </c>
      <c r="I13" s="12" t="e">
        <f>G13*H13</f>
        <v>#REF!</v>
      </c>
      <c r="J13" s="28" t="e">
        <f>I13-F13</f>
        <v>#REF!</v>
      </c>
      <c r="K13" s="14"/>
    </row>
    <row r="14" spans="1:11" s="1" customFormat="1" ht="15.6" x14ac:dyDescent="0.3">
      <c r="A14" s="27"/>
      <c r="B14" s="33" t="e">
        <f>#REF!</f>
        <v>#REF!</v>
      </c>
      <c r="C14" s="12"/>
      <c r="D14" s="12"/>
      <c r="E14" s="12"/>
      <c r="F14" s="12" t="e">
        <f>#REF!</f>
        <v>#REF!</v>
      </c>
      <c r="G14" s="12"/>
      <c r="H14" s="12"/>
      <c r="I14" s="12" t="e">
        <f>#REF!</f>
        <v>#REF!</v>
      </c>
      <c r="J14" s="28"/>
      <c r="K14" s="14"/>
    </row>
    <row r="15" spans="1:11" s="1" customFormat="1" x14ac:dyDescent="0.3">
      <c r="A15" s="29"/>
      <c r="B15" s="29"/>
      <c r="C15" s="12"/>
      <c r="D15" s="12"/>
      <c r="E15" s="12"/>
      <c r="F15" s="12"/>
      <c r="G15" s="12"/>
      <c r="H15" s="12"/>
      <c r="I15" s="12"/>
      <c r="J15" s="28"/>
      <c r="K15" s="14"/>
    </row>
    <row r="16" spans="1:11" s="1" customFormat="1" x14ac:dyDescent="0.3">
      <c r="A16" s="27" t="e">
        <f>#REF!</f>
        <v>#REF!</v>
      </c>
      <c r="B16" s="31" t="e">
        <f>#REF!</f>
        <v>#REF!</v>
      </c>
      <c r="C16" s="12" t="e">
        <f>#REF!</f>
        <v>#REF!</v>
      </c>
      <c r="D16" s="12" t="e">
        <f>#REF!</f>
        <v>#REF!</v>
      </c>
      <c r="E16" s="12" t="e">
        <f>#REF!</f>
        <v>#REF!</v>
      </c>
      <c r="F16" s="12" t="e">
        <f>D16*E16</f>
        <v>#REF!</v>
      </c>
      <c r="G16" s="12" t="e">
        <f>#REF!</f>
        <v>#REF!</v>
      </c>
      <c r="H16" s="12" t="e">
        <f>#REF!</f>
        <v>#REF!</v>
      </c>
      <c r="I16" s="12" t="e">
        <f>G16*H16</f>
        <v>#REF!</v>
      </c>
      <c r="J16" s="28" t="e">
        <f>I16-F16</f>
        <v>#REF!</v>
      </c>
      <c r="K16" s="14"/>
    </row>
    <row r="17" spans="1:11" s="1" customFormat="1" x14ac:dyDescent="0.3">
      <c r="A17" s="29"/>
      <c r="B17" s="29"/>
      <c r="C17" s="12"/>
      <c r="D17" s="12"/>
      <c r="E17" s="12"/>
      <c r="F17" s="12"/>
      <c r="G17" s="12"/>
      <c r="H17" s="12"/>
      <c r="I17" s="12"/>
      <c r="J17" s="28"/>
      <c r="K17" s="14"/>
    </row>
    <row r="18" spans="1:11" x14ac:dyDescent="0.3">
      <c r="A18" s="5"/>
      <c r="B18" s="6" t="s">
        <v>16</v>
      </c>
      <c r="C18" s="6"/>
      <c r="D18" s="7"/>
      <c r="E18" s="7"/>
      <c r="F18" s="7" t="e">
        <f>SUM(F13:F16)</f>
        <v>#REF!</v>
      </c>
      <c r="G18" s="7"/>
      <c r="H18" s="7"/>
      <c r="I18" s="7" t="e">
        <f>SUM(I13:I16)</f>
        <v>#REF!</v>
      </c>
      <c r="J18" s="13" t="e">
        <f>I18-F18</f>
        <v>#REF!</v>
      </c>
      <c r="K18" s="5"/>
    </row>
  </sheetData>
  <mergeCells count="20">
    <mergeCell ref="J11:J12"/>
    <mergeCell ref="K11:K12"/>
    <mergeCell ref="A8:F8"/>
    <mergeCell ref="F7:G7"/>
    <mergeCell ref="I7:K7"/>
    <mergeCell ref="I8:K8"/>
    <mergeCell ref="A9:F9"/>
    <mergeCell ref="I9:K9"/>
    <mergeCell ref="A11:A12"/>
    <mergeCell ref="B11:B12"/>
    <mergeCell ref="C11:C12"/>
    <mergeCell ref="D11:F11"/>
    <mergeCell ref="G11:I11"/>
    <mergeCell ref="C6:D6"/>
    <mergeCell ref="J6:K6"/>
    <mergeCell ref="A1:K1"/>
    <mergeCell ref="A2:K2"/>
    <mergeCell ref="A3:K3"/>
    <mergeCell ref="A4:K4"/>
    <mergeCell ref="A5:K5"/>
  </mergeCells>
  <printOptions horizontalCentered="1"/>
  <pageMargins left="0.7" right="0.7" top="0.75" bottom="0.75" header="0.3" footer="0.3"/>
  <pageSetup scale="85" orientation="landscape" horizontalDpi="300" verticalDpi="300" r:id="rId1"/>
  <headerFooter>
    <oddFooter xml:space="preserve">&amp;LPrepared By:
&amp;CChecked By:
&amp;RApproved By: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2"/>
  <sheetViews>
    <sheetView topLeftCell="A34" zoomScaleNormal="100" workbookViewId="0">
      <selection activeCell="B54" sqref="B54"/>
    </sheetView>
  </sheetViews>
  <sheetFormatPr defaultRowHeight="14.4" x14ac:dyDescent="0.3"/>
  <cols>
    <col min="1" max="1" width="4.6640625" customWidth="1"/>
    <col min="2" max="2" width="30.88671875" customWidth="1"/>
    <col min="3" max="3" width="4.5546875" bestFit="1" customWidth="1"/>
    <col min="4" max="4" width="7.5546875" customWidth="1"/>
    <col min="5" max="5" width="8.5546875" customWidth="1"/>
    <col min="6" max="6" width="8" customWidth="1"/>
    <col min="7" max="7" width="9.44140625" customWidth="1"/>
    <col min="8" max="8" width="5" bestFit="1" customWidth="1"/>
    <col min="9" max="9" width="10.6640625" customWidth="1"/>
    <col min="10" max="10" width="10.6640625" bestFit="1" customWidth="1"/>
  </cols>
  <sheetData>
    <row r="1" spans="1:19" s="1" customFormat="1" x14ac:dyDescent="0.3">
      <c r="A1" s="84" t="s">
        <v>0</v>
      </c>
      <c r="B1" s="84"/>
      <c r="C1" s="84"/>
      <c r="D1" s="84"/>
      <c r="E1" s="84"/>
      <c r="F1" s="84"/>
      <c r="G1" s="84"/>
      <c r="H1" s="84"/>
      <c r="I1" s="84"/>
      <c r="J1" s="84"/>
      <c r="K1" s="84"/>
    </row>
    <row r="2" spans="1:19" s="1" customFormat="1" ht="22.8" x14ac:dyDescent="0.3">
      <c r="A2" s="85" t="s">
        <v>1</v>
      </c>
      <c r="B2" s="85"/>
      <c r="C2" s="85"/>
      <c r="D2" s="85"/>
      <c r="E2" s="85"/>
      <c r="F2" s="85"/>
      <c r="G2" s="85"/>
      <c r="H2" s="85"/>
      <c r="I2" s="85"/>
      <c r="J2" s="85"/>
      <c r="K2" s="85"/>
    </row>
    <row r="3" spans="1:19" s="1" customFormat="1" x14ac:dyDescent="0.3">
      <c r="A3" s="73" t="s">
        <v>2</v>
      </c>
      <c r="B3" s="73"/>
      <c r="C3" s="73"/>
      <c r="D3" s="73"/>
      <c r="E3" s="73"/>
      <c r="F3" s="73"/>
      <c r="G3" s="73"/>
      <c r="H3" s="73"/>
      <c r="I3" s="73"/>
      <c r="J3" s="73"/>
      <c r="K3" s="73"/>
    </row>
    <row r="4" spans="1:19" s="1" customFormat="1" x14ac:dyDescent="0.3">
      <c r="A4" s="73" t="s">
        <v>3</v>
      </c>
      <c r="B4" s="73"/>
      <c r="C4" s="73"/>
      <c r="D4" s="73"/>
      <c r="E4" s="73"/>
      <c r="F4" s="73"/>
      <c r="G4" s="73"/>
      <c r="H4" s="73"/>
      <c r="I4" s="73"/>
      <c r="J4" s="73"/>
      <c r="K4" s="73"/>
    </row>
    <row r="5" spans="1:19" ht="17.399999999999999" x14ac:dyDescent="0.3">
      <c r="A5" s="86" t="s">
        <v>4</v>
      </c>
      <c r="B5" s="86"/>
      <c r="C5" s="86"/>
      <c r="D5" s="86"/>
      <c r="E5" s="86"/>
      <c r="F5" s="86"/>
      <c r="G5" s="86"/>
      <c r="H5" s="86"/>
      <c r="I5" s="86"/>
      <c r="J5" s="86"/>
      <c r="K5" s="86"/>
    </row>
    <row r="6" spans="1:19" ht="15.6" x14ac:dyDescent="0.3">
      <c r="A6" s="77" t="s">
        <v>49</v>
      </c>
      <c r="B6" s="77"/>
      <c r="C6" s="77"/>
      <c r="D6" s="77"/>
      <c r="E6" s="77"/>
      <c r="F6" s="77"/>
      <c r="G6" s="2"/>
      <c r="H6" s="83" t="s">
        <v>42</v>
      </c>
      <c r="I6" s="83"/>
      <c r="J6" s="83"/>
      <c r="K6" s="83"/>
    </row>
    <row r="7" spans="1:19" ht="15.6" x14ac:dyDescent="0.3">
      <c r="A7" s="88" t="s">
        <v>28</v>
      </c>
      <c r="B7" s="88"/>
      <c r="C7" s="88"/>
      <c r="D7" s="88"/>
      <c r="E7" s="88"/>
      <c r="F7" s="88"/>
      <c r="G7" s="3"/>
      <c r="H7" s="89" t="s">
        <v>43</v>
      </c>
      <c r="I7" s="89"/>
      <c r="J7" s="89"/>
      <c r="K7" s="89"/>
    </row>
    <row r="8" spans="1:19" ht="15" customHeight="1" x14ac:dyDescent="0.3">
      <c r="A8" s="4" t="s">
        <v>5</v>
      </c>
      <c r="B8" s="15" t="s">
        <v>6</v>
      </c>
      <c r="C8" s="4" t="s">
        <v>7</v>
      </c>
      <c r="D8" s="16" t="s">
        <v>8</v>
      </c>
      <c r="E8" s="16" t="s">
        <v>9</v>
      </c>
      <c r="F8" s="16" t="s">
        <v>10</v>
      </c>
      <c r="G8" s="16" t="s">
        <v>11</v>
      </c>
      <c r="H8" s="4" t="s">
        <v>12</v>
      </c>
      <c r="I8" s="16" t="s">
        <v>13</v>
      </c>
      <c r="J8" s="16" t="s">
        <v>14</v>
      </c>
      <c r="K8" s="17" t="s">
        <v>15</v>
      </c>
    </row>
    <row r="9" spans="1:19" ht="124.2" x14ac:dyDescent="0.3">
      <c r="A9" s="18">
        <v>1</v>
      </c>
      <c r="B9" s="30" t="s">
        <v>44</v>
      </c>
      <c r="C9" s="36"/>
      <c r="D9" s="38"/>
      <c r="E9" s="38"/>
      <c r="F9" s="38"/>
      <c r="G9" s="39"/>
      <c r="H9" s="40"/>
      <c r="I9" s="40"/>
      <c r="J9" s="44"/>
      <c r="K9" s="21"/>
      <c r="M9" s="25"/>
      <c r="N9" s="1"/>
      <c r="O9" s="1"/>
      <c r="P9" s="1"/>
      <c r="Q9" s="1"/>
      <c r="R9" s="25"/>
      <c r="S9" s="25"/>
    </row>
    <row r="10" spans="1:19" ht="15" customHeight="1" x14ac:dyDescent="0.3">
      <c r="A10" s="18"/>
      <c r="B10" s="37" t="s">
        <v>45</v>
      </c>
      <c r="C10" s="36">
        <v>2</v>
      </c>
      <c r="D10" s="38">
        <v>2.5</v>
      </c>
      <c r="E10" s="38">
        <v>0.6</v>
      </c>
      <c r="F10" s="38">
        <v>0.9</v>
      </c>
      <c r="G10" s="39">
        <f t="shared" ref="G10:G11" si="0">PRODUCT(C10:F10)</f>
        <v>2.7</v>
      </c>
      <c r="H10" s="40"/>
      <c r="I10" s="40"/>
      <c r="J10" s="44"/>
      <c r="K10" s="21"/>
      <c r="M10" s="25"/>
      <c r="N10" s="1"/>
      <c r="O10" s="1"/>
      <c r="P10" s="1"/>
      <c r="Q10" s="1"/>
      <c r="R10" s="25"/>
      <c r="S10" s="25"/>
    </row>
    <row r="11" spans="1:19" ht="15" customHeight="1" x14ac:dyDescent="0.3">
      <c r="A11" s="18"/>
      <c r="B11" s="37"/>
      <c r="C11" s="36">
        <v>2</v>
      </c>
      <c r="D11" s="38">
        <v>2.5</v>
      </c>
      <c r="E11" s="38">
        <v>0.6</v>
      </c>
      <c r="F11" s="38">
        <v>0.9</v>
      </c>
      <c r="G11" s="39">
        <f t="shared" si="0"/>
        <v>2.7</v>
      </c>
      <c r="H11" s="40"/>
      <c r="I11" s="40"/>
      <c r="J11" s="44"/>
      <c r="K11" s="21"/>
      <c r="M11" s="25"/>
      <c r="N11" s="1"/>
      <c r="O11" s="1"/>
      <c r="P11" s="1"/>
      <c r="Q11" s="1"/>
      <c r="R11" s="25"/>
      <c r="S11" s="25"/>
    </row>
    <row r="12" spans="1:19" ht="15" customHeight="1" x14ac:dyDescent="0.3">
      <c r="A12" s="18"/>
      <c r="B12" s="37" t="s">
        <v>41</v>
      </c>
      <c r="C12" s="36"/>
      <c r="D12" s="38"/>
      <c r="E12" s="38"/>
      <c r="F12" s="38"/>
      <c r="G12" s="34">
        <f>SUM(G10:G11)</f>
        <v>5.4</v>
      </c>
      <c r="H12" s="40" t="s">
        <v>48</v>
      </c>
      <c r="I12" s="40">
        <v>64.63</v>
      </c>
      <c r="J12" s="44">
        <f>G12*I12</f>
        <v>349.00200000000001</v>
      </c>
      <c r="K12" s="21"/>
      <c r="M12" s="25"/>
      <c r="N12" s="1"/>
      <c r="O12" s="1"/>
      <c r="P12" s="1"/>
      <c r="Q12" s="1"/>
      <c r="R12" s="25"/>
      <c r="S12" s="25"/>
    </row>
    <row r="13" spans="1:19" ht="15" customHeight="1" x14ac:dyDescent="0.3">
      <c r="A13" s="18"/>
      <c r="B13" s="37" t="s">
        <v>40</v>
      </c>
      <c r="C13" s="36"/>
      <c r="D13" s="38"/>
      <c r="E13" s="38"/>
      <c r="F13" s="38"/>
      <c r="G13" s="39"/>
      <c r="H13" s="40"/>
      <c r="I13" s="40"/>
      <c r="J13" s="44">
        <f>0.13*G12*19284/360</f>
        <v>37.603800000000007</v>
      </c>
      <c r="K13" s="21"/>
      <c r="M13" s="25"/>
      <c r="N13" s="1"/>
      <c r="O13" s="1"/>
      <c r="P13" s="1"/>
      <c r="Q13" s="1"/>
      <c r="R13" s="25"/>
      <c r="S13" s="25"/>
    </row>
    <row r="14" spans="1:19" ht="15" customHeight="1" x14ac:dyDescent="0.3">
      <c r="A14" s="18"/>
      <c r="B14" s="37"/>
      <c r="C14" s="36"/>
      <c r="D14" s="38"/>
      <c r="E14" s="38"/>
      <c r="F14" s="38"/>
      <c r="G14" s="39"/>
      <c r="H14" s="40"/>
      <c r="I14" s="40"/>
      <c r="J14" s="44"/>
      <c r="K14" s="21"/>
      <c r="M14" s="25"/>
      <c r="N14" s="1"/>
      <c r="O14" s="1"/>
      <c r="P14" s="1"/>
      <c r="Q14" s="1"/>
      <c r="R14" s="25"/>
      <c r="S14" s="25"/>
    </row>
    <row r="15" spans="1:19" ht="82.8" x14ac:dyDescent="0.3">
      <c r="A15" s="18">
        <v>2</v>
      </c>
      <c r="B15" s="30" t="s">
        <v>50</v>
      </c>
      <c r="C15" s="36"/>
      <c r="D15" s="38"/>
      <c r="E15" s="38"/>
      <c r="F15" s="38"/>
      <c r="G15" s="39"/>
      <c r="H15" s="40"/>
      <c r="I15" s="40"/>
      <c r="J15" s="44"/>
      <c r="K15" s="21"/>
      <c r="M15" s="25"/>
      <c r="N15" s="1"/>
      <c r="O15" s="1"/>
      <c r="P15" s="1"/>
      <c r="Q15" s="1"/>
      <c r="R15" s="25"/>
      <c r="S15" s="25"/>
    </row>
    <row r="16" spans="1:19" ht="15" customHeight="1" x14ac:dyDescent="0.3">
      <c r="A16" s="18"/>
      <c r="B16" s="37" t="s">
        <v>51</v>
      </c>
      <c r="C16" s="36">
        <v>1</v>
      </c>
      <c r="D16" s="38">
        <f>10</f>
        <v>10</v>
      </c>
      <c r="E16" s="38">
        <v>0.45</v>
      </c>
      <c r="F16" s="38">
        <v>0.15</v>
      </c>
      <c r="G16" s="39">
        <f t="shared" ref="G16:G17" si="1">PRODUCT(C16:F16)</f>
        <v>0.67499999999999993</v>
      </c>
      <c r="H16" s="40"/>
      <c r="I16" s="40"/>
      <c r="J16" s="44"/>
      <c r="K16" s="21"/>
      <c r="M16" s="25"/>
      <c r="N16" s="1"/>
      <c r="O16" s="1"/>
      <c r="P16" s="1"/>
      <c r="Q16" s="1"/>
      <c r="R16" s="25"/>
      <c r="S16" s="25"/>
    </row>
    <row r="17" spans="1:19" ht="15" customHeight="1" x14ac:dyDescent="0.3">
      <c r="A17" s="18"/>
      <c r="B17" s="37"/>
      <c r="C17" s="36">
        <v>1</v>
      </c>
      <c r="D17" s="38">
        <v>10</v>
      </c>
      <c r="E17" s="38">
        <v>0.6</v>
      </c>
      <c r="F17" s="38">
        <v>0.15</v>
      </c>
      <c r="G17" s="39">
        <f t="shared" si="1"/>
        <v>0.89999999999999991</v>
      </c>
      <c r="H17" s="40"/>
      <c r="I17" s="40"/>
      <c r="J17" s="44"/>
      <c r="K17" s="21"/>
      <c r="M17" s="25"/>
      <c r="N17" s="1"/>
      <c r="O17" s="1"/>
      <c r="P17" s="1"/>
      <c r="Q17" s="1"/>
      <c r="R17" s="25"/>
      <c r="S17" s="25"/>
    </row>
    <row r="18" spans="1:19" ht="15" customHeight="1" x14ac:dyDescent="0.3">
      <c r="A18" s="18"/>
      <c r="B18" s="37" t="s">
        <v>41</v>
      </c>
      <c r="C18" s="36"/>
      <c r="D18" s="38"/>
      <c r="E18" s="38"/>
      <c r="F18" s="38"/>
      <c r="G18" s="34">
        <f>SUM(G16:G17)</f>
        <v>1.5749999999999997</v>
      </c>
      <c r="H18" s="40" t="s">
        <v>48</v>
      </c>
      <c r="I18" s="40">
        <v>4561.53</v>
      </c>
      <c r="J18" s="44">
        <f>G18*I18</f>
        <v>7184.409749999998</v>
      </c>
      <c r="K18" s="21"/>
      <c r="M18" s="25"/>
      <c r="N18" s="1"/>
      <c r="O18" s="1"/>
      <c r="P18" s="1"/>
      <c r="Q18" s="1"/>
      <c r="R18" s="25"/>
      <c r="S18" s="25"/>
    </row>
    <row r="19" spans="1:19" ht="15" customHeight="1" x14ac:dyDescent="0.3">
      <c r="A19" s="18"/>
      <c r="B19" s="37" t="s">
        <v>40</v>
      </c>
      <c r="C19" s="36"/>
      <c r="D19" s="38"/>
      <c r="E19" s="38"/>
      <c r="F19" s="38"/>
      <c r="G19" s="39"/>
      <c r="H19" s="40"/>
      <c r="I19" s="40"/>
      <c r="J19" s="44">
        <f>0.13*G18*15452.6/5</f>
        <v>632.78396999999984</v>
      </c>
      <c r="K19" s="21"/>
      <c r="M19" s="25"/>
      <c r="N19" s="1"/>
      <c r="O19" s="1"/>
      <c r="P19" s="1"/>
      <c r="Q19" s="1"/>
      <c r="R19" s="25"/>
      <c r="S19" s="25"/>
    </row>
    <row r="20" spans="1:19" ht="15" customHeight="1" x14ac:dyDescent="0.3">
      <c r="A20" s="18"/>
      <c r="B20" s="37"/>
      <c r="C20" s="36"/>
      <c r="D20" s="38"/>
      <c r="E20" s="38"/>
      <c r="F20" s="38"/>
      <c r="G20" s="39"/>
      <c r="H20" s="40"/>
      <c r="I20" s="40"/>
      <c r="J20" s="44"/>
      <c r="K20" s="21"/>
      <c r="M20" s="25"/>
      <c r="N20" s="1"/>
      <c r="O20" s="1"/>
      <c r="P20" s="1"/>
      <c r="Q20" s="1"/>
      <c r="R20" s="25"/>
      <c r="S20" s="25"/>
    </row>
    <row r="21" spans="1:19" s="1" customFormat="1" ht="69" x14ac:dyDescent="0.3">
      <c r="A21" s="62">
        <v>3</v>
      </c>
      <c r="B21" s="30" t="s">
        <v>52</v>
      </c>
      <c r="C21" s="63" t="s">
        <v>7</v>
      </c>
      <c r="D21" s="64" t="s">
        <v>53</v>
      </c>
      <c r="E21" s="64" t="s">
        <v>54</v>
      </c>
      <c r="F21" s="64" t="s">
        <v>55</v>
      </c>
      <c r="G21" s="39"/>
      <c r="H21" s="39"/>
      <c r="I21" s="39"/>
      <c r="J21" s="44"/>
      <c r="K21" s="29"/>
    </row>
    <row r="22" spans="1:19" ht="15" customHeight="1" x14ac:dyDescent="0.3">
      <c r="A22" s="40"/>
      <c r="B22" s="37" t="str">
        <f>B18</f>
        <v>Sub-total</v>
      </c>
      <c r="C22" s="42">
        <f>TRUNC(D23/0.15,0)</f>
        <v>62</v>
      </c>
      <c r="D22" s="43">
        <f>0.6</f>
        <v>0.6</v>
      </c>
      <c r="E22" s="43">
        <f>10*10/162</f>
        <v>0.61728395061728392</v>
      </c>
      <c r="F22" s="43">
        <f>PRODUCT(C22:E22)</f>
        <v>22.962962962962958</v>
      </c>
      <c r="G22" s="43">
        <f>F22/1000</f>
        <v>2.2962962962962959E-2</v>
      </c>
      <c r="H22" s="43"/>
      <c r="I22" s="43"/>
      <c r="J22" s="44"/>
      <c r="K22" s="36"/>
    </row>
    <row r="23" spans="1:19" x14ac:dyDescent="0.3">
      <c r="A23" s="5"/>
      <c r="B23" s="5"/>
      <c r="C23" s="42">
        <f>TRUNC(D22/0.15,0)+1</f>
        <v>5</v>
      </c>
      <c r="D23" s="65">
        <f>D16-0.6</f>
        <v>9.4</v>
      </c>
      <c r="E23" s="43">
        <f>10*10/162</f>
        <v>0.61728395061728392</v>
      </c>
      <c r="F23" s="43">
        <f>PRODUCT(C23:E23)</f>
        <v>29.012345679012345</v>
      </c>
      <c r="G23" s="43">
        <f>F23/1000</f>
        <v>2.9012345679012345E-2</v>
      </c>
      <c r="H23" s="5"/>
      <c r="I23" s="5"/>
      <c r="J23" s="5"/>
      <c r="K23" s="5"/>
      <c r="M23" s="66"/>
      <c r="N23" s="66"/>
    </row>
    <row r="24" spans="1:19" ht="15" customHeight="1" x14ac:dyDescent="0.3">
      <c r="A24" s="40"/>
      <c r="B24" s="37" t="s">
        <v>41</v>
      </c>
      <c r="C24" s="42"/>
      <c r="D24" s="43"/>
      <c r="E24" s="43"/>
      <c r="F24" s="43"/>
      <c r="G24" s="67">
        <f>SUM(G22:G23)</f>
        <v>5.1975308641975304E-2</v>
      </c>
      <c r="H24" s="67" t="s">
        <v>56</v>
      </c>
      <c r="I24" s="67">
        <v>124140</v>
      </c>
      <c r="J24" s="68">
        <f>G24*I24</f>
        <v>6452.2148148148144</v>
      </c>
      <c r="K24" s="36"/>
    </row>
    <row r="25" spans="1:19" ht="15" customHeight="1" x14ac:dyDescent="0.3">
      <c r="A25" s="40"/>
      <c r="B25" s="37" t="s">
        <v>40</v>
      </c>
      <c r="C25" s="42"/>
      <c r="D25" s="43"/>
      <c r="E25" s="43"/>
      <c r="F25" s="43"/>
      <c r="G25" s="43"/>
      <c r="H25" s="43"/>
      <c r="I25" s="43"/>
      <c r="J25" s="44">
        <f>0.13*G24*110960</f>
        <v>749.73343209876532</v>
      </c>
      <c r="K25" s="36"/>
    </row>
    <row r="26" spans="1:19" ht="11.25" customHeight="1" x14ac:dyDescent="0.3">
      <c r="A26" s="5"/>
      <c r="B26" s="5"/>
      <c r="C26" s="5"/>
      <c r="D26" s="5"/>
      <c r="E26" s="5"/>
      <c r="F26" s="5"/>
      <c r="G26" s="5"/>
      <c r="H26" s="5"/>
      <c r="I26" s="5"/>
      <c r="J26" s="5"/>
      <c r="K26" s="5"/>
    </row>
    <row r="27" spans="1:19" s="1" customFormat="1" ht="69" x14ac:dyDescent="0.3">
      <c r="A27" s="62">
        <v>4</v>
      </c>
      <c r="B27" s="30" t="s">
        <v>57</v>
      </c>
      <c r="C27" s="63"/>
      <c r="D27" s="39"/>
      <c r="E27" s="39"/>
      <c r="F27" s="39"/>
      <c r="G27" s="39"/>
      <c r="H27" s="39"/>
      <c r="I27" s="39"/>
      <c r="J27" s="44"/>
      <c r="K27" s="29"/>
    </row>
    <row r="28" spans="1:19" x14ac:dyDescent="0.3">
      <c r="A28" s="40"/>
      <c r="B28" s="24" t="str">
        <f>B18</f>
        <v>Sub-total</v>
      </c>
      <c r="C28" s="42">
        <f>1</f>
        <v>1</v>
      </c>
      <c r="D28" s="43">
        <f>D16</f>
        <v>10</v>
      </c>
      <c r="E28" s="43">
        <f>E10</f>
        <v>0.6</v>
      </c>
      <c r="F28" s="43">
        <v>0.15</v>
      </c>
      <c r="G28" s="39">
        <f>PRODUCT(C28:F28)</f>
        <v>0.89999999999999991</v>
      </c>
      <c r="H28" s="43"/>
      <c r="I28" s="43"/>
      <c r="J28" s="44"/>
      <c r="K28" s="36"/>
    </row>
    <row r="29" spans="1:19" ht="15" customHeight="1" x14ac:dyDescent="0.3">
      <c r="A29" s="40"/>
      <c r="B29" s="37" t="s">
        <v>41</v>
      </c>
      <c r="C29" s="42"/>
      <c r="D29" s="43"/>
      <c r="E29" s="43"/>
      <c r="F29" s="43"/>
      <c r="G29" s="67">
        <f>SUM(G28:G28)</f>
        <v>0.89999999999999991</v>
      </c>
      <c r="H29" s="67" t="s">
        <v>48</v>
      </c>
      <c r="I29" s="67">
        <v>11588.17</v>
      </c>
      <c r="J29" s="68">
        <f>G29*I29</f>
        <v>10429.352999999999</v>
      </c>
      <c r="K29" s="36"/>
    </row>
    <row r="30" spans="1:19" ht="15" customHeight="1" x14ac:dyDescent="0.3">
      <c r="A30" s="40"/>
      <c r="B30" s="37" t="s">
        <v>40</v>
      </c>
      <c r="C30" s="42"/>
      <c r="D30" s="43"/>
      <c r="E30" s="43"/>
      <c r="F30" s="43"/>
      <c r="G30" s="43"/>
      <c r="H30" s="43"/>
      <c r="I30" s="43"/>
      <c r="J30" s="44">
        <f>0.13*G29*((128662.2+6685.5)/15)</f>
        <v>1055.7120600000001</v>
      </c>
      <c r="K30" s="36"/>
    </row>
    <row r="31" spans="1:19" ht="15" customHeight="1" x14ac:dyDescent="0.3">
      <c r="A31" s="40"/>
      <c r="B31" s="37"/>
      <c r="C31" s="42"/>
      <c r="D31" s="43"/>
      <c r="E31" s="43"/>
      <c r="F31" s="43"/>
      <c r="G31" s="43"/>
      <c r="H31" s="43"/>
      <c r="I31" s="43"/>
      <c r="J31" s="44"/>
      <c r="K31" s="36"/>
    </row>
    <row r="32" spans="1:19" ht="96.6" x14ac:dyDescent="0.3">
      <c r="A32" s="18">
        <v>5</v>
      </c>
      <c r="B32" s="30" t="s">
        <v>47</v>
      </c>
      <c r="C32" s="19">
        <v>4</v>
      </c>
      <c r="D32" s="20">
        <v>2.5</v>
      </c>
      <c r="E32" s="21"/>
      <c r="F32" s="21"/>
      <c r="G32" s="34">
        <f>PRODUCT(C32:F32)</f>
        <v>10</v>
      </c>
      <c r="H32" s="5"/>
      <c r="I32" s="5"/>
      <c r="J32" s="5"/>
      <c r="K32" s="21"/>
      <c r="M32" s="25"/>
      <c r="N32" s="1"/>
      <c r="O32" s="1"/>
      <c r="P32" s="1"/>
      <c r="Q32" s="1"/>
      <c r="R32" s="25"/>
      <c r="S32" s="25"/>
    </row>
    <row r="33" spans="1:19" ht="15" customHeight="1" x14ac:dyDescent="0.3">
      <c r="A33" s="18"/>
      <c r="B33" s="37" t="s">
        <v>41</v>
      </c>
      <c r="C33" s="36"/>
      <c r="D33" s="38"/>
      <c r="E33" s="38"/>
      <c r="F33" s="38"/>
      <c r="G33" s="34">
        <f>SUM(G32)</f>
        <v>10</v>
      </c>
      <c r="H33" s="22" t="s">
        <v>46</v>
      </c>
      <c r="I33" s="23">
        <v>5144.96</v>
      </c>
      <c r="J33" s="34">
        <f>G33*I33</f>
        <v>51449.599999999999</v>
      </c>
      <c r="K33" s="21"/>
      <c r="M33" s="25"/>
      <c r="N33" s="1"/>
      <c r="O33" s="1"/>
      <c r="P33" s="1"/>
      <c r="Q33" s="1"/>
      <c r="R33" s="25"/>
      <c r="S33" s="25"/>
    </row>
    <row r="34" spans="1:19" ht="15" customHeight="1" x14ac:dyDescent="0.3">
      <c r="A34" s="18"/>
      <c r="B34" s="37" t="s">
        <v>40</v>
      </c>
      <c r="C34" s="36"/>
      <c r="D34" s="38"/>
      <c r="E34" s="38"/>
      <c r="F34" s="38"/>
      <c r="G34" s="39"/>
      <c r="H34" s="40"/>
      <c r="I34" s="40"/>
      <c r="J34" s="44">
        <f>0.13*G33*57364.6/12.5</f>
        <v>5965.9183999999996</v>
      </c>
      <c r="K34" s="21"/>
      <c r="M34" s="25"/>
      <c r="N34" s="1"/>
      <c r="O34" s="1"/>
      <c r="P34" s="1"/>
      <c r="Q34" s="1"/>
      <c r="R34" s="25"/>
      <c r="S34" s="25"/>
    </row>
    <row r="35" spans="1:19" ht="15" customHeight="1" x14ac:dyDescent="0.3">
      <c r="A35" s="40"/>
      <c r="B35" s="37"/>
      <c r="C35" s="42"/>
      <c r="D35" s="43"/>
      <c r="E35" s="43"/>
      <c r="F35" s="43"/>
      <c r="G35" s="43"/>
      <c r="H35" s="43"/>
      <c r="I35" s="43"/>
      <c r="J35" s="44"/>
      <c r="K35" s="36"/>
    </row>
    <row r="36" spans="1:19" ht="15" customHeight="1" x14ac:dyDescent="0.3">
      <c r="A36" s="18">
        <v>6</v>
      </c>
      <c r="B36" s="30" t="s">
        <v>30</v>
      </c>
      <c r="C36" s="19">
        <v>1</v>
      </c>
      <c r="D36" s="20"/>
      <c r="E36" s="21"/>
      <c r="F36" s="21"/>
      <c r="G36" s="34">
        <f t="shared" ref="G36" si="2">PRODUCT(C36:F36)</f>
        <v>1</v>
      </c>
      <c r="H36" s="22" t="s">
        <v>31</v>
      </c>
      <c r="I36" s="23">
        <v>500</v>
      </c>
      <c r="J36" s="34">
        <f>G36*I36</f>
        <v>500</v>
      </c>
      <c r="K36" s="21"/>
      <c r="M36" s="25"/>
      <c r="N36" s="1"/>
      <c r="O36" s="1"/>
      <c r="P36" s="1"/>
      <c r="Q36" s="1"/>
      <c r="R36" s="25"/>
      <c r="S36" s="25"/>
    </row>
    <row r="37" spans="1:19" ht="15" customHeight="1" x14ac:dyDescent="0.3">
      <c r="A37" s="18"/>
      <c r="B37" s="24"/>
      <c r="C37" s="19"/>
      <c r="D37" s="20"/>
      <c r="E37" s="21"/>
      <c r="F37" s="21"/>
      <c r="G37" s="23"/>
      <c r="H37" s="22"/>
      <c r="I37" s="23"/>
      <c r="J37" s="41"/>
      <c r="K37" s="21"/>
      <c r="M37" s="25"/>
      <c r="N37" s="1"/>
      <c r="O37" s="1"/>
      <c r="P37" s="1"/>
      <c r="Q37" s="1"/>
      <c r="R37" s="25"/>
      <c r="S37" s="25"/>
    </row>
    <row r="38" spans="1:19" x14ac:dyDescent="0.3">
      <c r="A38" s="40"/>
      <c r="B38" s="45" t="s">
        <v>17</v>
      </c>
      <c r="C38" s="46"/>
      <c r="D38" s="38"/>
      <c r="E38" s="38"/>
      <c r="F38" s="38"/>
      <c r="G38" s="41"/>
      <c r="H38" s="41"/>
      <c r="I38" s="41"/>
      <c r="J38" s="41">
        <f>SUM(J9:J36)</f>
        <v>84806.331226913579</v>
      </c>
      <c r="K38" s="36"/>
    </row>
    <row r="39" spans="1:19" x14ac:dyDescent="0.3">
      <c r="A39" s="57"/>
      <c r="B39" s="60"/>
      <c r="C39" s="61"/>
      <c r="D39" s="58"/>
      <c r="E39" s="58"/>
      <c r="F39" s="58"/>
      <c r="G39" s="59"/>
      <c r="H39" s="59"/>
      <c r="I39" s="59"/>
      <c r="J39" s="59"/>
      <c r="K39" s="56"/>
    </row>
    <row r="40" spans="1:19" s="1" customFormat="1" x14ac:dyDescent="0.3">
      <c r="A40" s="49"/>
      <c r="B40" s="29" t="s">
        <v>27</v>
      </c>
      <c r="C40" s="87">
        <f>J38</f>
        <v>84806.331226913579</v>
      </c>
      <c r="D40" s="87"/>
      <c r="E40" s="39">
        <v>100</v>
      </c>
      <c r="F40" s="50"/>
      <c r="G40" s="51"/>
      <c r="H40" s="50"/>
      <c r="I40" s="52"/>
      <c r="J40" s="53"/>
      <c r="K40" s="54"/>
    </row>
    <row r="41" spans="1:19" x14ac:dyDescent="0.3">
      <c r="A41" s="55"/>
      <c r="B41" s="29" t="s">
        <v>32</v>
      </c>
      <c r="C41" s="90">
        <v>75500</v>
      </c>
      <c r="D41" s="90"/>
      <c r="E41" s="39"/>
      <c r="F41" s="48"/>
      <c r="G41" s="47"/>
      <c r="H41" s="47"/>
      <c r="I41" s="47"/>
      <c r="J41" s="47"/>
      <c r="K41" s="48"/>
    </row>
    <row r="42" spans="1:19" x14ac:dyDescent="0.3">
      <c r="A42" s="55"/>
      <c r="B42" s="29" t="s">
        <v>33</v>
      </c>
      <c r="C42" s="90">
        <f>C41-C44-C45</f>
        <v>71725</v>
      </c>
      <c r="D42" s="90"/>
      <c r="E42" s="39">
        <f>C42/C40*100</f>
        <v>84.575053492277263</v>
      </c>
      <c r="F42" s="48"/>
      <c r="G42" s="47"/>
      <c r="H42" s="47"/>
      <c r="I42" s="47"/>
      <c r="J42" s="47"/>
      <c r="K42" s="48"/>
    </row>
    <row r="43" spans="1:19" x14ac:dyDescent="0.3">
      <c r="A43" s="55"/>
      <c r="B43" s="29" t="s">
        <v>34</v>
      </c>
      <c r="C43" s="87">
        <f>C40-C42</f>
        <v>13081.331226913579</v>
      </c>
      <c r="D43" s="87"/>
      <c r="E43" s="39">
        <f>100-E42</f>
        <v>15.424946507722737</v>
      </c>
      <c r="F43" s="48"/>
      <c r="G43" s="47"/>
      <c r="H43" s="47"/>
      <c r="I43" s="47"/>
      <c r="J43" s="47"/>
      <c r="K43" s="48"/>
    </row>
    <row r="44" spans="1:19" x14ac:dyDescent="0.3">
      <c r="A44" s="55"/>
      <c r="B44" s="29" t="s">
        <v>35</v>
      </c>
      <c r="C44" s="87">
        <f>C41*0.03</f>
        <v>2265</v>
      </c>
      <c r="D44" s="87"/>
      <c r="E44" s="39">
        <v>3</v>
      </c>
      <c r="F44" s="48"/>
      <c r="G44" s="47"/>
      <c r="H44" s="47"/>
      <c r="I44" s="47"/>
      <c r="J44" s="47"/>
      <c r="K44" s="48"/>
    </row>
    <row r="45" spans="1:19" x14ac:dyDescent="0.3">
      <c r="A45" s="55"/>
      <c r="B45" s="29" t="s">
        <v>36</v>
      </c>
      <c r="C45" s="87">
        <f>C41*0.02</f>
        <v>1510</v>
      </c>
      <c r="D45" s="87"/>
      <c r="E45" s="39">
        <v>2</v>
      </c>
      <c r="F45" s="48"/>
      <c r="G45" s="47"/>
      <c r="H45" s="47"/>
      <c r="I45" s="47"/>
      <c r="J45" s="47"/>
      <c r="K45" s="48"/>
    </row>
    <row r="46" spans="1:19" s="35" customFormat="1" x14ac:dyDescent="0.3">
      <c r="A46" s="56"/>
      <c r="B46" s="56"/>
      <c r="C46" s="56"/>
      <c r="D46" s="56"/>
      <c r="E46" s="56"/>
      <c r="F46" s="56"/>
      <c r="G46" s="56"/>
      <c r="H46" s="56"/>
      <c r="I46" s="56"/>
      <c r="J46" s="56"/>
      <c r="K46" s="56"/>
    </row>
    <row r="47" spans="1:19" s="35" customFormat="1" x14ac:dyDescent="0.3"/>
    <row r="48" spans="1:19" s="35" customFormat="1" x14ac:dyDescent="0.3"/>
    <row r="49" s="35" customFormat="1" x14ac:dyDescent="0.3"/>
    <row r="50" s="35" customFormat="1" x14ac:dyDescent="0.3"/>
    <row r="51" s="35" customFormat="1" x14ac:dyDescent="0.3"/>
    <row r="52" s="35" customFormat="1" x14ac:dyDescent="0.3"/>
    <row r="53" s="35" customFormat="1" x14ac:dyDescent="0.3"/>
    <row r="54" s="35" customFormat="1" x14ac:dyDescent="0.3"/>
    <row r="55" s="35" customFormat="1" x14ac:dyDescent="0.3"/>
    <row r="56" s="35" customFormat="1" x14ac:dyDescent="0.3"/>
    <row r="57" s="35" customFormat="1" x14ac:dyDescent="0.3"/>
    <row r="58" s="35" customFormat="1" x14ac:dyDescent="0.3"/>
    <row r="59" s="35" customFormat="1" x14ac:dyDescent="0.3"/>
    <row r="60" s="35" customFormat="1" x14ac:dyDescent="0.3"/>
    <row r="61" s="35" customFormat="1" x14ac:dyDescent="0.3"/>
    <row r="62" s="35" customFormat="1" x14ac:dyDescent="0.3"/>
    <row r="63" s="35" customFormat="1" x14ac:dyDescent="0.3"/>
    <row r="64" s="35" customFormat="1" x14ac:dyDescent="0.3"/>
    <row r="65" s="35" customFormat="1" x14ac:dyDescent="0.3"/>
    <row r="66" s="35" customFormat="1" x14ac:dyDescent="0.3"/>
    <row r="67" s="35" customFormat="1" x14ac:dyDescent="0.3"/>
    <row r="68" s="35" customFormat="1" x14ac:dyDescent="0.3"/>
    <row r="69" s="35" customFormat="1" x14ac:dyDescent="0.3"/>
    <row r="70" s="35" customFormat="1" x14ac:dyDescent="0.3"/>
    <row r="71" s="35" customFormat="1" x14ac:dyDescent="0.3"/>
    <row r="72" s="35" customFormat="1" x14ac:dyDescent="0.3"/>
    <row r="73" s="35" customFormat="1" x14ac:dyDescent="0.3"/>
    <row r="74" s="35" customFormat="1" x14ac:dyDescent="0.3"/>
    <row r="75" s="35" customFormat="1" x14ac:dyDescent="0.3"/>
    <row r="76" s="35" customFormat="1" x14ac:dyDescent="0.3"/>
    <row r="77" s="35" customFormat="1" x14ac:dyDescent="0.3"/>
    <row r="78" s="35" customFormat="1" x14ac:dyDescent="0.3"/>
    <row r="79" s="35" customFormat="1" x14ac:dyDescent="0.3"/>
    <row r="80" s="35" customFormat="1" x14ac:dyDescent="0.3"/>
    <row r="81" s="35" customFormat="1" x14ac:dyDescent="0.3"/>
    <row r="82" s="35" customFormat="1" x14ac:dyDescent="0.3"/>
    <row r="83" s="35" customFormat="1" x14ac:dyDescent="0.3"/>
    <row r="84" s="35" customFormat="1" x14ac:dyDescent="0.3"/>
    <row r="85" s="35" customFormat="1" x14ac:dyDescent="0.3"/>
    <row r="86" s="35" customFormat="1" x14ac:dyDescent="0.3"/>
    <row r="87" s="35" customFormat="1" x14ac:dyDescent="0.3"/>
    <row r="88" s="35" customFormat="1" x14ac:dyDescent="0.3"/>
    <row r="89" s="35" customFormat="1" x14ac:dyDescent="0.3"/>
    <row r="90" s="35" customFormat="1" x14ac:dyDescent="0.3"/>
    <row r="91" s="35" customFormat="1" x14ac:dyDescent="0.3"/>
    <row r="92" s="35" customFormat="1" x14ac:dyDescent="0.3"/>
    <row r="93" s="35" customFormat="1" x14ac:dyDescent="0.3"/>
    <row r="94" s="35" customFormat="1" x14ac:dyDescent="0.3"/>
    <row r="95" s="35" customFormat="1" x14ac:dyDescent="0.3"/>
    <row r="96" s="35" customFormat="1" x14ac:dyDescent="0.3"/>
    <row r="97" s="35" customFormat="1" x14ac:dyDescent="0.3"/>
    <row r="98" s="35" customFormat="1" x14ac:dyDescent="0.3"/>
    <row r="99" s="35" customFormat="1" x14ac:dyDescent="0.3"/>
    <row r="100" s="35" customFormat="1" x14ac:dyDescent="0.3"/>
    <row r="101" s="35" customFormat="1" x14ac:dyDescent="0.3"/>
    <row r="102" s="35" customFormat="1" x14ac:dyDescent="0.3"/>
  </sheetData>
  <mergeCells count="15">
    <mergeCell ref="C44:D44"/>
    <mergeCell ref="C45:D45"/>
    <mergeCell ref="A7:F7"/>
    <mergeCell ref="H7:K7"/>
    <mergeCell ref="C40:D40"/>
    <mergeCell ref="C41:D41"/>
    <mergeCell ref="C42:D42"/>
    <mergeCell ref="C43:D43"/>
    <mergeCell ref="A6:F6"/>
    <mergeCell ref="H6:K6"/>
    <mergeCell ref="A1:K1"/>
    <mergeCell ref="A2:K2"/>
    <mergeCell ref="A3:K3"/>
    <mergeCell ref="A4:K4"/>
    <mergeCell ref="A5:K5"/>
  </mergeCells>
  <pageMargins left="0.7" right="0.7" top="0.75" bottom="0.75" header="0.3" footer="0.3"/>
  <pageSetup paperSize="9" scale="80" orientation="portrait" r:id="rId1"/>
  <headerFooter>
    <oddFooter>&amp;LPrepared By:&amp;CChecked By:&amp;RApproved By:</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2"/>
  <sheetViews>
    <sheetView tabSelected="1" topLeftCell="A24" zoomScaleNormal="100" workbookViewId="0">
      <selection activeCell="I28" sqref="I28"/>
    </sheetView>
  </sheetViews>
  <sheetFormatPr defaultRowHeight="14.4" x14ac:dyDescent="0.3"/>
  <cols>
    <col min="1" max="1" width="4.6640625" customWidth="1"/>
    <col min="2" max="2" width="30.88671875" customWidth="1"/>
    <col min="3" max="3" width="4.5546875" bestFit="1" customWidth="1"/>
    <col min="4" max="4" width="7.5546875" customWidth="1"/>
    <col min="5" max="5" width="8.5546875" customWidth="1"/>
    <col min="6" max="6" width="8" customWidth="1"/>
    <col min="7" max="7" width="9.44140625" customWidth="1"/>
    <col min="8" max="8" width="5" bestFit="1" customWidth="1"/>
    <col min="9" max="9" width="10.6640625" customWidth="1"/>
    <col min="10" max="10" width="10.6640625" bestFit="1" customWidth="1"/>
  </cols>
  <sheetData>
    <row r="1" spans="1:19" s="1" customFormat="1" x14ac:dyDescent="0.3">
      <c r="A1" s="84" t="s">
        <v>0</v>
      </c>
      <c r="B1" s="84"/>
      <c r="C1" s="84"/>
      <c r="D1" s="84"/>
      <c r="E1" s="84"/>
      <c r="F1" s="84"/>
      <c r="G1" s="84"/>
      <c r="H1" s="84"/>
      <c r="I1" s="84"/>
      <c r="J1" s="84"/>
      <c r="K1" s="84"/>
    </row>
    <row r="2" spans="1:19" s="1" customFormat="1" ht="22.8" x14ac:dyDescent="0.3">
      <c r="A2" s="85" t="s">
        <v>1</v>
      </c>
      <c r="B2" s="85"/>
      <c r="C2" s="85"/>
      <c r="D2" s="85"/>
      <c r="E2" s="85"/>
      <c r="F2" s="85"/>
      <c r="G2" s="85"/>
      <c r="H2" s="85"/>
      <c r="I2" s="85"/>
      <c r="J2" s="85"/>
      <c r="K2" s="85"/>
    </row>
    <row r="3" spans="1:19" s="1" customFormat="1" x14ac:dyDescent="0.3">
      <c r="A3" s="73" t="s">
        <v>2</v>
      </c>
      <c r="B3" s="73"/>
      <c r="C3" s="73"/>
      <c r="D3" s="73"/>
      <c r="E3" s="73"/>
      <c r="F3" s="73"/>
      <c r="G3" s="73"/>
      <c r="H3" s="73"/>
      <c r="I3" s="73"/>
      <c r="J3" s="73"/>
      <c r="K3" s="73"/>
    </row>
    <row r="4" spans="1:19" s="1" customFormat="1" x14ac:dyDescent="0.3">
      <c r="A4" s="73" t="s">
        <v>3</v>
      </c>
      <c r="B4" s="73"/>
      <c r="C4" s="73"/>
      <c r="D4" s="73"/>
      <c r="E4" s="73"/>
      <c r="F4" s="73"/>
      <c r="G4" s="73"/>
      <c r="H4" s="73"/>
      <c r="I4" s="73"/>
      <c r="J4" s="73"/>
      <c r="K4" s="73"/>
    </row>
    <row r="5" spans="1:19" ht="17.399999999999999" x14ac:dyDescent="0.3">
      <c r="A5" s="86" t="s">
        <v>4</v>
      </c>
      <c r="B5" s="86"/>
      <c r="C5" s="86"/>
      <c r="D5" s="86"/>
      <c r="E5" s="86"/>
      <c r="F5" s="86"/>
      <c r="G5" s="86"/>
      <c r="H5" s="86"/>
      <c r="I5" s="86"/>
      <c r="J5" s="86"/>
      <c r="K5" s="86"/>
    </row>
    <row r="6" spans="1:19" ht="15.6" x14ac:dyDescent="0.3">
      <c r="A6" s="77" t="s">
        <v>49</v>
      </c>
      <c r="B6" s="77"/>
      <c r="C6" s="77"/>
      <c r="D6" s="77"/>
      <c r="E6" s="77"/>
      <c r="F6" s="77"/>
      <c r="G6" s="2"/>
      <c r="H6" s="83" t="s">
        <v>42</v>
      </c>
      <c r="I6" s="83"/>
      <c r="J6" s="83"/>
      <c r="K6" s="83"/>
    </row>
    <row r="7" spans="1:19" ht="15.6" x14ac:dyDescent="0.3">
      <c r="A7" s="88" t="s">
        <v>28</v>
      </c>
      <c r="B7" s="88"/>
      <c r="C7" s="88"/>
      <c r="D7" s="88"/>
      <c r="E7" s="88"/>
      <c r="F7" s="88"/>
      <c r="G7" s="3"/>
      <c r="H7" s="89" t="s">
        <v>43</v>
      </c>
      <c r="I7" s="89"/>
      <c r="J7" s="89"/>
      <c r="K7" s="89"/>
    </row>
    <row r="8" spans="1:19" ht="15" customHeight="1" x14ac:dyDescent="0.3">
      <c r="A8" s="4" t="s">
        <v>5</v>
      </c>
      <c r="B8" s="15" t="s">
        <v>6</v>
      </c>
      <c r="C8" s="4" t="s">
        <v>7</v>
      </c>
      <c r="D8" s="16" t="s">
        <v>8</v>
      </c>
      <c r="E8" s="16" t="s">
        <v>9</v>
      </c>
      <c r="F8" s="16" t="s">
        <v>10</v>
      </c>
      <c r="G8" s="16" t="s">
        <v>11</v>
      </c>
      <c r="H8" s="4" t="s">
        <v>12</v>
      </c>
      <c r="I8" s="16" t="s">
        <v>13</v>
      </c>
      <c r="J8" s="16" t="s">
        <v>14</v>
      </c>
      <c r="K8" s="17" t="s">
        <v>15</v>
      </c>
    </row>
    <row r="9" spans="1:19" ht="124.2" x14ac:dyDescent="0.3">
      <c r="A9" s="18">
        <v>1</v>
      </c>
      <c r="B9" s="30" t="s">
        <v>44</v>
      </c>
      <c r="C9" s="36"/>
      <c r="D9" s="38"/>
      <c r="E9" s="38"/>
      <c r="F9" s="38"/>
      <c r="G9" s="39"/>
      <c r="H9" s="40"/>
      <c r="I9" s="40"/>
      <c r="J9" s="44"/>
      <c r="K9" s="21"/>
      <c r="M9" s="25"/>
      <c r="N9" s="1"/>
      <c r="O9" s="1"/>
      <c r="P9" s="1"/>
      <c r="Q9" s="1"/>
      <c r="R9" s="25"/>
      <c r="S9" s="25"/>
    </row>
    <row r="10" spans="1:19" ht="15" customHeight="1" x14ac:dyDescent="0.3">
      <c r="A10" s="18"/>
      <c r="B10" s="37" t="s">
        <v>45</v>
      </c>
      <c r="C10" s="36">
        <v>2</v>
      </c>
      <c r="D10" s="38">
        <v>2.5</v>
      </c>
      <c r="E10" s="38">
        <v>0.6</v>
      </c>
      <c r="F10" s="38">
        <v>0.9</v>
      </c>
      <c r="G10" s="39">
        <f t="shared" ref="G10:G11" si="0">PRODUCT(C10:F10)</f>
        <v>2.7</v>
      </c>
      <c r="H10" s="40"/>
      <c r="I10" s="40"/>
      <c r="J10" s="44"/>
      <c r="K10" s="21"/>
      <c r="M10" s="25"/>
      <c r="N10" s="1"/>
      <c r="O10" s="1"/>
      <c r="P10" s="1"/>
      <c r="Q10" s="1"/>
      <c r="R10" s="25"/>
      <c r="S10" s="25"/>
    </row>
    <row r="11" spans="1:19" ht="15" customHeight="1" x14ac:dyDescent="0.3">
      <c r="A11" s="18"/>
      <c r="B11" s="37"/>
      <c r="C11" s="36">
        <v>2</v>
      </c>
      <c r="D11" s="38">
        <v>2.5</v>
      </c>
      <c r="E11" s="38">
        <v>0.6</v>
      </c>
      <c r="F11" s="38">
        <v>0.9</v>
      </c>
      <c r="G11" s="39">
        <f t="shared" si="0"/>
        <v>2.7</v>
      </c>
      <c r="H11" s="40"/>
      <c r="I11" s="40"/>
      <c r="J11" s="44"/>
      <c r="K11" s="21"/>
      <c r="M11" s="25"/>
      <c r="N11" s="1"/>
      <c r="O11" s="1"/>
      <c r="P11" s="1"/>
      <c r="Q11" s="1"/>
      <c r="R11" s="25"/>
      <c r="S11" s="25"/>
    </row>
    <row r="12" spans="1:19" ht="15" customHeight="1" x14ac:dyDescent="0.3">
      <c r="A12" s="18"/>
      <c r="B12" s="37" t="s">
        <v>41</v>
      </c>
      <c r="C12" s="36"/>
      <c r="D12" s="38"/>
      <c r="E12" s="38"/>
      <c r="F12" s="38"/>
      <c r="G12" s="34">
        <f>SUM(G10:G11)</f>
        <v>5.4</v>
      </c>
      <c r="H12" s="40" t="s">
        <v>48</v>
      </c>
      <c r="I12" s="41">
        <f>64.63*1.15</f>
        <v>74.324499999999986</v>
      </c>
      <c r="J12" s="44">
        <f>G12*I12</f>
        <v>401.35229999999996</v>
      </c>
      <c r="K12" s="21"/>
      <c r="M12" s="25"/>
      <c r="N12" s="1"/>
      <c r="O12" s="1"/>
      <c r="P12" s="1"/>
      <c r="Q12" s="1"/>
      <c r="R12" s="25"/>
      <c r="S12" s="25"/>
    </row>
    <row r="13" spans="1:19" ht="15" customHeight="1" x14ac:dyDescent="0.3">
      <c r="A13" s="18"/>
      <c r="B13" s="37"/>
      <c r="C13" s="36"/>
      <c r="D13" s="38"/>
      <c r="E13" s="38"/>
      <c r="F13" s="38"/>
      <c r="G13" s="39"/>
      <c r="H13" s="40"/>
      <c r="I13" s="41"/>
      <c r="J13" s="44"/>
      <c r="K13" s="21"/>
      <c r="M13" s="25"/>
      <c r="N13" s="1"/>
      <c r="O13" s="1"/>
      <c r="P13" s="1"/>
      <c r="Q13" s="1"/>
      <c r="R13" s="25"/>
      <c r="S13" s="25"/>
    </row>
    <row r="14" spans="1:19" ht="82.8" x14ac:dyDescent="0.3">
      <c r="A14" s="18">
        <v>2</v>
      </c>
      <c r="B14" s="30" t="s">
        <v>50</v>
      </c>
      <c r="C14" s="36"/>
      <c r="D14" s="38"/>
      <c r="E14" s="38"/>
      <c r="F14" s="38"/>
      <c r="G14" s="39"/>
      <c r="H14" s="40"/>
      <c r="I14" s="41"/>
      <c r="J14" s="44"/>
      <c r="K14" s="21"/>
      <c r="M14" s="25"/>
      <c r="N14" s="1"/>
      <c r="O14" s="1"/>
      <c r="P14" s="1"/>
      <c r="Q14" s="1"/>
      <c r="R14" s="25"/>
      <c r="S14" s="25"/>
    </row>
    <row r="15" spans="1:19" ht="15" customHeight="1" x14ac:dyDescent="0.3">
      <c r="A15" s="18"/>
      <c r="B15" s="37" t="s">
        <v>51</v>
      </c>
      <c r="C15" s="36">
        <v>1</v>
      </c>
      <c r="D15" s="38">
        <f>10</f>
        <v>10</v>
      </c>
      <c r="E15" s="38">
        <v>0.45</v>
      </c>
      <c r="F15" s="38">
        <v>0.15</v>
      </c>
      <c r="G15" s="39">
        <f t="shared" ref="G15:G16" si="1">PRODUCT(C15:F15)</f>
        <v>0.67499999999999993</v>
      </c>
      <c r="H15" s="40"/>
      <c r="I15" s="41"/>
      <c r="J15" s="44"/>
      <c r="K15" s="21"/>
      <c r="M15" s="25"/>
      <c r="N15" s="1"/>
      <c r="O15" s="1"/>
      <c r="P15" s="1"/>
      <c r="Q15" s="1"/>
      <c r="R15" s="25"/>
      <c r="S15" s="25"/>
    </row>
    <row r="16" spans="1:19" ht="15" customHeight="1" x14ac:dyDescent="0.3">
      <c r="A16" s="18"/>
      <c r="B16" s="37"/>
      <c r="C16" s="36">
        <v>1</v>
      </c>
      <c r="D16" s="38">
        <v>10</v>
      </c>
      <c r="E16" s="38">
        <v>0.6</v>
      </c>
      <c r="F16" s="38">
        <v>0.15</v>
      </c>
      <c r="G16" s="39">
        <f t="shared" si="1"/>
        <v>0.89999999999999991</v>
      </c>
      <c r="H16" s="40"/>
      <c r="I16" s="41"/>
      <c r="J16" s="44"/>
      <c r="K16" s="21"/>
      <c r="M16" s="25"/>
      <c r="N16" s="1"/>
      <c r="O16" s="1"/>
      <c r="P16" s="1"/>
      <c r="Q16" s="1"/>
      <c r="R16" s="25"/>
      <c r="S16" s="25"/>
    </row>
    <row r="17" spans="1:19" ht="15" customHeight="1" x14ac:dyDescent="0.3">
      <c r="A17" s="18"/>
      <c r="B17" s="37" t="s">
        <v>41</v>
      </c>
      <c r="C17" s="36"/>
      <c r="D17" s="38"/>
      <c r="E17" s="38"/>
      <c r="F17" s="38"/>
      <c r="G17" s="34">
        <f>SUM(G15:G16)</f>
        <v>1.5749999999999997</v>
      </c>
      <c r="H17" s="40" t="s">
        <v>48</v>
      </c>
      <c r="I17" s="41">
        <f>1.15*4561.53</f>
        <v>5245.7594999999992</v>
      </c>
      <c r="J17" s="44">
        <f>G17*I17</f>
        <v>8262.0712124999973</v>
      </c>
      <c r="K17" s="21"/>
      <c r="M17" s="25"/>
      <c r="N17" s="1"/>
      <c r="O17" s="1"/>
      <c r="P17" s="1"/>
      <c r="Q17" s="1"/>
      <c r="R17" s="25"/>
      <c r="S17" s="25"/>
    </row>
    <row r="18" spans="1:19" ht="15" customHeight="1" x14ac:dyDescent="0.3">
      <c r="A18" s="18"/>
      <c r="B18" s="37"/>
      <c r="C18" s="36"/>
      <c r="D18" s="38"/>
      <c r="E18" s="38"/>
      <c r="F18" s="38"/>
      <c r="G18" s="39"/>
      <c r="H18" s="40"/>
      <c r="I18" s="41"/>
      <c r="J18" s="44"/>
      <c r="K18" s="21"/>
      <c r="M18" s="25"/>
      <c r="N18" s="1"/>
      <c r="O18" s="1"/>
      <c r="P18" s="1"/>
      <c r="Q18" s="1"/>
      <c r="R18" s="25"/>
      <c r="S18" s="25"/>
    </row>
    <row r="19" spans="1:19" s="1" customFormat="1" ht="69" x14ac:dyDescent="0.3">
      <c r="A19" s="62">
        <v>3</v>
      </c>
      <c r="B19" s="30" t="s">
        <v>52</v>
      </c>
      <c r="C19" s="63" t="s">
        <v>7</v>
      </c>
      <c r="D19" s="64" t="s">
        <v>53</v>
      </c>
      <c r="E19" s="64" t="s">
        <v>54</v>
      </c>
      <c r="F19" s="64" t="s">
        <v>55</v>
      </c>
      <c r="G19" s="39"/>
      <c r="H19" s="39"/>
      <c r="I19" s="39"/>
      <c r="J19" s="44"/>
      <c r="K19" s="29"/>
    </row>
    <row r="20" spans="1:19" ht="15" customHeight="1" x14ac:dyDescent="0.3">
      <c r="A20" s="40"/>
      <c r="B20" s="37" t="str">
        <f>B17</f>
        <v>Sub-total</v>
      </c>
      <c r="C20" s="42">
        <f>TRUNC(D21/0.15,0)</f>
        <v>62</v>
      </c>
      <c r="D20" s="43">
        <f>0.6</f>
        <v>0.6</v>
      </c>
      <c r="E20" s="43">
        <f>10*10/162</f>
        <v>0.61728395061728392</v>
      </c>
      <c r="F20" s="43">
        <f>PRODUCT(C20:E20)</f>
        <v>22.962962962962958</v>
      </c>
      <c r="G20" s="43">
        <f>F20/1000</f>
        <v>2.2962962962962959E-2</v>
      </c>
      <c r="H20" s="43"/>
      <c r="I20" s="43"/>
      <c r="J20" s="44"/>
      <c r="K20" s="36"/>
    </row>
    <row r="21" spans="1:19" x14ac:dyDescent="0.3">
      <c r="A21" s="5"/>
      <c r="B21" s="5"/>
      <c r="C21" s="42">
        <f>TRUNC(D20/0.15,0)+1</f>
        <v>5</v>
      </c>
      <c r="D21" s="65">
        <f>D15-0.6</f>
        <v>9.4</v>
      </c>
      <c r="E21" s="43">
        <f>10*10/162</f>
        <v>0.61728395061728392</v>
      </c>
      <c r="F21" s="43">
        <f>PRODUCT(C21:E21)</f>
        <v>29.012345679012345</v>
      </c>
      <c r="G21" s="43">
        <f>F21/1000</f>
        <v>2.9012345679012345E-2</v>
      </c>
      <c r="H21" s="5"/>
      <c r="I21" s="65"/>
      <c r="J21" s="5"/>
      <c r="K21" s="5"/>
      <c r="M21" s="66"/>
      <c r="N21" s="66"/>
    </row>
    <row r="22" spans="1:19" ht="15" customHeight="1" x14ac:dyDescent="0.3">
      <c r="A22" s="40"/>
      <c r="B22" s="37" t="s">
        <v>41</v>
      </c>
      <c r="C22" s="42"/>
      <c r="D22" s="43"/>
      <c r="E22" s="43"/>
      <c r="F22" s="43"/>
      <c r="G22" s="67">
        <f>SUM(G20:G21)</f>
        <v>5.1975308641975304E-2</v>
      </c>
      <c r="H22" s="67" t="s">
        <v>56</v>
      </c>
      <c r="I22" s="67">
        <f>1.15*124140</f>
        <v>142761</v>
      </c>
      <c r="J22" s="68">
        <f>G22*I22</f>
        <v>7420.0470370370367</v>
      </c>
      <c r="K22" s="36"/>
    </row>
    <row r="23" spans="1:19" ht="11.25" customHeight="1" x14ac:dyDescent="0.3">
      <c r="A23" s="5"/>
      <c r="B23" s="5"/>
      <c r="C23" s="5"/>
      <c r="D23" s="5"/>
      <c r="E23" s="5"/>
      <c r="F23" s="5"/>
      <c r="G23" s="5"/>
      <c r="H23" s="5"/>
      <c r="I23" s="65"/>
      <c r="J23" s="5"/>
      <c r="K23" s="5"/>
    </row>
    <row r="24" spans="1:19" s="1" customFormat="1" ht="69" x14ac:dyDescent="0.3">
      <c r="A24" s="62">
        <v>4</v>
      </c>
      <c r="B24" s="30" t="s">
        <v>57</v>
      </c>
      <c r="C24" s="63"/>
      <c r="D24" s="39"/>
      <c r="E24" s="39"/>
      <c r="F24" s="39"/>
      <c r="G24" s="39"/>
      <c r="H24" s="39"/>
      <c r="I24" s="39"/>
      <c r="J24" s="44"/>
      <c r="K24" s="29"/>
    </row>
    <row r="25" spans="1:19" x14ac:dyDescent="0.3">
      <c r="A25" s="40"/>
      <c r="B25" s="24" t="str">
        <f>B17</f>
        <v>Sub-total</v>
      </c>
      <c r="C25" s="42">
        <f>1</f>
        <v>1</v>
      </c>
      <c r="D25" s="43">
        <f>D15</f>
        <v>10</v>
      </c>
      <c r="E25" s="43">
        <f>E10</f>
        <v>0.6</v>
      </c>
      <c r="F25" s="43">
        <v>0.15</v>
      </c>
      <c r="G25" s="39">
        <f>PRODUCT(C25:F25)</f>
        <v>0.89999999999999991</v>
      </c>
      <c r="H25" s="43"/>
      <c r="I25" s="43"/>
      <c r="J25" s="44"/>
      <c r="K25" s="36"/>
    </row>
    <row r="26" spans="1:19" ht="15" customHeight="1" x14ac:dyDescent="0.3">
      <c r="A26" s="40"/>
      <c r="B26" s="37" t="s">
        <v>41</v>
      </c>
      <c r="C26" s="42"/>
      <c r="D26" s="43"/>
      <c r="E26" s="43"/>
      <c r="F26" s="43"/>
      <c r="G26" s="67">
        <f>SUM(G25:G25)</f>
        <v>0.89999999999999991</v>
      </c>
      <c r="H26" s="67" t="s">
        <v>48</v>
      </c>
      <c r="I26" s="67">
        <f>1.15*11588.17</f>
        <v>13326.395499999999</v>
      </c>
      <c r="J26" s="68">
        <f>G26*I26</f>
        <v>11993.755949999997</v>
      </c>
      <c r="K26" s="36"/>
    </row>
    <row r="27" spans="1:19" ht="11.4" customHeight="1" x14ac:dyDescent="0.3">
      <c r="A27" s="40"/>
      <c r="B27" s="37"/>
      <c r="C27" s="42"/>
      <c r="D27" s="43"/>
      <c r="E27" s="43"/>
      <c r="F27" s="43"/>
      <c r="G27" s="43"/>
      <c r="H27" s="43"/>
      <c r="I27" s="43"/>
      <c r="J27" s="44"/>
      <c r="K27" s="36"/>
    </row>
    <row r="28" spans="1:19" ht="87" customHeight="1" x14ac:dyDescent="0.3">
      <c r="A28" s="18">
        <v>5</v>
      </c>
      <c r="B28" s="30" t="s">
        <v>47</v>
      </c>
      <c r="C28" s="19">
        <v>4</v>
      </c>
      <c r="D28" s="20">
        <v>2.5</v>
      </c>
      <c r="E28" s="21"/>
      <c r="F28" s="21"/>
      <c r="G28" s="34">
        <f>PRODUCT(C28:F28)</f>
        <v>10</v>
      </c>
      <c r="H28" s="5"/>
      <c r="I28" s="65"/>
      <c r="J28" s="5"/>
      <c r="K28" s="21"/>
      <c r="M28" s="25"/>
      <c r="N28" s="1"/>
      <c r="O28" s="1"/>
      <c r="P28" s="1"/>
      <c r="Q28" s="1"/>
      <c r="R28" s="25"/>
      <c r="S28" s="25"/>
    </row>
    <row r="29" spans="1:19" ht="15" customHeight="1" x14ac:dyDescent="0.3">
      <c r="A29" s="18"/>
      <c r="B29" s="37" t="s">
        <v>41</v>
      </c>
      <c r="C29" s="36"/>
      <c r="D29" s="38"/>
      <c r="E29" s="38"/>
      <c r="F29" s="38"/>
      <c r="G29" s="34">
        <f>SUM(G28)</f>
        <v>10</v>
      </c>
      <c r="H29" s="22" t="s">
        <v>46</v>
      </c>
      <c r="I29" s="23">
        <f>1.15*5144.96</f>
        <v>5916.7039999999997</v>
      </c>
      <c r="J29" s="34">
        <f>G29*I29</f>
        <v>59167.039999999994</v>
      </c>
      <c r="K29" s="21"/>
      <c r="M29" s="25"/>
      <c r="N29" s="1"/>
      <c r="O29" s="1"/>
      <c r="P29" s="1"/>
      <c r="Q29" s="1"/>
      <c r="R29" s="25"/>
      <c r="S29" s="25"/>
    </row>
    <row r="30" spans="1:19" ht="12" customHeight="1" x14ac:dyDescent="0.3">
      <c r="A30" s="40"/>
      <c r="B30" s="37"/>
      <c r="C30" s="42"/>
      <c r="D30" s="43"/>
      <c r="E30" s="43"/>
      <c r="F30" s="43"/>
      <c r="G30" s="43"/>
      <c r="H30" s="43"/>
      <c r="I30" s="43"/>
      <c r="J30" s="44"/>
      <c r="K30" s="36"/>
    </row>
    <row r="31" spans="1:19" ht="15" customHeight="1" x14ac:dyDescent="0.3">
      <c r="A31" s="18">
        <v>6</v>
      </c>
      <c r="B31" s="30" t="s">
        <v>30</v>
      </c>
      <c r="C31" s="19">
        <v>1</v>
      </c>
      <c r="D31" s="20"/>
      <c r="E31" s="21"/>
      <c r="F31" s="21"/>
      <c r="G31" s="34">
        <f t="shared" ref="G31" si="2">PRODUCT(C31:F31)</f>
        <v>1</v>
      </c>
      <c r="H31" s="22" t="s">
        <v>31</v>
      </c>
      <c r="I31" s="23">
        <v>1000</v>
      </c>
      <c r="J31" s="34">
        <f>G31*I31</f>
        <v>1000</v>
      </c>
      <c r="K31" s="21"/>
      <c r="M31" s="25"/>
      <c r="N31" s="1"/>
      <c r="O31" s="1"/>
      <c r="P31" s="1"/>
      <c r="Q31" s="1"/>
      <c r="R31" s="25"/>
      <c r="S31" s="25"/>
    </row>
    <row r="32" spans="1:19" ht="15" customHeight="1" x14ac:dyDescent="0.3">
      <c r="A32" s="18"/>
      <c r="B32" s="24"/>
      <c r="C32" s="19"/>
      <c r="D32" s="20"/>
      <c r="E32" s="21"/>
      <c r="F32" s="21"/>
      <c r="G32" s="23"/>
      <c r="H32" s="22"/>
      <c r="I32" s="23"/>
      <c r="J32" s="41"/>
      <c r="K32" s="21"/>
      <c r="M32" s="25"/>
      <c r="N32" s="1"/>
      <c r="O32" s="1"/>
      <c r="P32" s="1"/>
      <c r="Q32" s="1"/>
      <c r="R32" s="25"/>
      <c r="S32" s="25"/>
    </row>
    <row r="33" spans="1:11" x14ac:dyDescent="0.3">
      <c r="A33" s="40"/>
      <c r="B33" s="45" t="s">
        <v>16</v>
      </c>
      <c r="C33" s="46"/>
      <c r="D33" s="38"/>
      <c r="E33" s="38"/>
      <c r="F33" s="38"/>
      <c r="G33" s="41"/>
      <c r="H33" s="41"/>
      <c r="I33" s="41"/>
      <c r="J33" s="41">
        <f>SUM(J9:J31)</f>
        <v>88244.266499537029</v>
      </c>
      <c r="K33" s="36"/>
    </row>
    <row r="34" spans="1:11" x14ac:dyDescent="0.3">
      <c r="A34" s="57"/>
      <c r="B34" s="60"/>
      <c r="C34" s="61"/>
      <c r="D34" s="58"/>
      <c r="E34" s="58"/>
      <c r="F34" s="58"/>
      <c r="G34" s="59"/>
      <c r="H34" s="59"/>
      <c r="I34" s="59"/>
      <c r="J34" s="59"/>
      <c r="K34" s="56"/>
    </row>
    <row r="35" spans="1:11" s="1" customFormat="1" x14ac:dyDescent="0.3">
      <c r="A35" s="49"/>
      <c r="B35" s="29" t="s">
        <v>27</v>
      </c>
      <c r="C35" s="87">
        <f>J33</f>
        <v>88244.266499537029</v>
      </c>
      <c r="D35" s="87"/>
      <c r="E35" s="51"/>
      <c r="F35" s="50"/>
      <c r="G35" s="51"/>
      <c r="H35" s="50"/>
      <c r="I35" s="52"/>
      <c r="J35" s="53"/>
      <c r="K35" s="54"/>
    </row>
    <row r="36" spans="1:11" s="35" customFormat="1" x14ac:dyDescent="0.3">
      <c r="A36" s="56"/>
      <c r="B36" s="36" t="s">
        <v>58</v>
      </c>
      <c r="C36" s="91">
        <f>0.13*C35</f>
        <v>11471.754644939814</v>
      </c>
      <c r="D36" s="91"/>
      <c r="E36" s="56"/>
      <c r="F36" s="56"/>
      <c r="G36" s="56"/>
      <c r="H36" s="56"/>
      <c r="I36" s="56"/>
      <c r="J36" s="56"/>
      <c r="K36" s="56"/>
    </row>
    <row r="37" spans="1:11" s="35" customFormat="1" x14ac:dyDescent="0.3">
      <c r="B37" s="5" t="s">
        <v>17</v>
      </c>
      <c r="C37" s="92">
        <f>SUM(C35:D36)</f>
        <v>99716.021144476836</v>
      </c>
      <c r="D37" s="93"/>
    </row>
    <row r="38" spans="1:11" s="35" customFormat="1" x14ac:dyDescent="0.3"/>
    <row r="39" spans="1:11" s="35" customFormat="1" x14ac:dyDescent="0.3"/>
    <row r="40" spans="1:11" s="35" customFormat="1" x14ac:dyDescent="0.3"/>
    <row r="41" spans="1:11" s="35" customFormat="1" x14ac:dyDescent="0.3"/>
    <row r="42" spans="1:11" s="35" customFormat="1" x14ac:dyDescent="0.3"/>
    <row r="43" spans="1:11" s="35" customFormat="1" x14ac:dyDescent="0.3"/>
    <row r="44" spans="1:11" s="35" customFormat="1" x14ac:dyDescent="0.3"/>
    <row r="45" spans="1:11" s="35" customFormat="1" x14ac:dyDescent="0.3"/>
    <row r="46" spans="1:11" s="35" customFormat="1" x14ac:dyDescent="0.3"/>
    <row r="47" spans="1:11" s="35" customFormat="1" x14ac:dyDescent="0.3"/>
    <row r="48" spans="1:11" s="35" customFormat="1" x14ac:dyDescent="0.3"/>
    <row r="49" s="35" customFormat="1" x14ac:dyDescent="0.3"/>
    <row r="50" s="35" customFormat="1" x14ac:dyDescent="0.3"/>
    <row r="51" s="35" customFormat="1" x14ac:dyDescent="0.3"/>
    <row r="52" s="35" customFormat="1" x14ac:dyDescent="0.3"/>
    <row r="53" s="35" customFormat="1" x14ac:dyDescent="0.3"/>
    <row r="54" s="35" customFormat="1" x14ac:dyDescent="0.3"/>
    <row r="55" s="35" customFormat="1" x14ac:dyDescent="0.3"/>
    <row r="56" s="35" customFormat="1" x14ac:dyDescent="0.3"/>
    <row r="57" s="35" customFormat="1" x14ac:dyDescent="0.3"/>
    <row r="58" s="35" customFormat="1" x14ac:dyDescent="0.3"/>
    <row r="59" s="35" customFormat="1" x14ac:dyDescent="0.3"/>
    <row r="60" s="35" customFormat="1" x14ac:dyDescent="0.3"/>
    <row r="61" s="35" customFormat="1" x14ac:dyDescent="0.3"/>
    <row r="62" s="35" customFormat="1" x14ac:dyDescent="0.3"/>
    <row r="63" s="35" customFormat="1" x14ac:dyDescent="0.3"/>
    <row r="64" s="35" customFormat="1" x14ac:dyDescent="0.3"/>
    <row r="65" s="35" customFormat="1" x14ac:dyDescent="0.3"/>
    <row r="66" s="35" customFormat="1" x14ac:dyDescent="0.3"/>
    <row r="67" s="35" customFormat="1" x14ac:dyDescent="0.3"/>
    <row r="68" s="35" customFormat="1" x14ac:dyDescent="0.3"/>
    <row r="69" s="35" customFormat="1" x14ac:dyDescent="0.3"/>
    <row r="70" s="35" customFormat="1" x14ac:dyDescent="0.3"/>
    <row r="71" s="35" customFormat="1" x14ac:dyDescent="0.3"/>
    <row r="72" s="35" customFormat="1" x14ac:dyDescent="0.3"/>
    <row r="73" s="35" customFormat="1" x14ac:dyDescent="0.3"/>
    <row r="74" s="35" customFormat="1" x14ac:dyDescent="0.3"/>
    <row r="75" s="35" customFormat="1" x14ac:dyDescent="0.3"/>
    <row r="76" s="35" customFormat="1" x14ac:dyDescent="0.3"/>
    <row r="77" s="35" customFormat="1" x14ac:dyDescent="0.3"/>
    <row r="78" s="35" customFormat="1" x14ac:dyDescent="0.3"/>
    <row r="79" s="35" customFormat="1" x14ac:dyDescent="0.3"/>
    <row r="80" s="35" customFormat="1" x14ac:dyDescent="0.3"/>
    <row r="81" s="35" customFormat="1" x14ac:dyDescent="0.3"/>
    <row r="82" s="35" customFormat="1" x14ac:dyDescent="0.3"/>
    <row r="83" s="35" customFormat="1" x14ac:dyDescent="0.3"/>
    <row r="84" s="35" customFormat="1" x14ac:dyDescent="0.3"/>
    <row r="85" s="35" customFormat="1" x14ac:dyDescent="0.3"/>
    <row r="86" s="35" customFormat="1" x14ac:dyDescent="0.3"/>
    <row r="87" s="35" customFormat="1" x14ac:dyDescent="0.3"/>
    <row r="88" s="35" customFormat="1" x14ac:dyDescent="0.3"/>
    <row r="89" s="35" customFormat="1" x14ac:dyDescent="0.3"/>
    <row r="90" s="35" customFormat="1" x14ac:dyDescent="0.3"/>
    <row r="91" s="35" customFormat="1" x14ac:dyDescent="0.3"/>
    <row r="92" s="35" customFormat="1" x14ac:dyDescent="0.3"/>
  </sheetData>
  <mergeCells count="12">
    <mergeCell ref="C36:D36"/>
    <mergeCell ref="C37:D37"/>
    <mergeCell ref="A7:F7"/>
    <mergeCell ref="H7:K7"/>
    <mergeCell ref="C35:D35"/>
    <mergeCell ref="A1:K1"/>
    <mergeCell ref="A2:K2"/>
    <mergeCell ref="A3:K3"/>
    <mergeCell ref="A4:K4"/>
    <mergeCell ref="A5:K5"/>
    <mergeCell ref="A6:F6"/>
    <mergeCell ref="H6:K6"/>
  </mergeCells>
  <pageMargins left="0.7" right="0.7" top="0.75" bottom="0.75" header="0.3" footer="0.3"/>
  <pageSetup paperSize="9" scale="80" orientation="portrait" r:id="rId1"/>
  <headerFooter>
    <oddFooter>&amp;LPrepared By:&amp;CChecked By:&amp;RApproved By: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WCR</vt:lpstr>
      <vt:lpstr>Sheet4 (2)</vt:lpstr>
      <vt:lpstr>Sheet4 (3)</vt:lpstr>
      <vt:lpstr>'Sheet4 (2)'!Print_Area</vt:lpstr>
      <vt:lpstr>'Sheet4 (3)'!Print_Area</vt:lpstr>
      <vt:lpstr>'Sheet4 (2)'!Print_Titles</vt:lpstr>
      <vt:lpstr>'Sheet4 (3)'!Print_Titles</vt:lpstr>
      <vt:lpstr>WCR!Print_Titles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 Hub</dc:creator>
  <cp:lastModifiedBy>DELL</cp:lastModifiedBy>
  <cp:lastPrinted>2024-12-29T06:13:15Z</cp:lastPrinted>
  <dcterms:created xsi:type="dcterms:W3CDTF">2015-06-05T18:17:20Z</dcterms:created>
  <dcterms:modified xsi:type="dcterms:W3CDTF">2024-12-29T06:13:27Z</dcterms:modified>
</cp:coreProperties>
</file>