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Estimate" sheetId="1" r:id="rId1"/>
    <sheet name="WCR" sheetId="7" r:id="rId2"/>
  </sheets>
  <externalReferences>
    <externalReference r:id="rId3"/>
    <externalReference r:id="rId4"/>
    <externalReference r:id="rId5"/>
    <externalReference r:id="rId6"/>
    <externalReference r:id="rId7"/>
  </externalReferences>
  <definedNames>
    <definedName name="description_103">[1]Abstract!$B$16</definedName>
    <definedName name="description_124">#REF!</definedName>
    <definedName name="description_247">[1]Abstract!$B$22</definedName>
    <definedName name="description_248">[1]Abstract!$B$23</definedName>
    <definedName name="description_261">[2]Abstract!$B$33</definedName>
    <definedName name="description_262">[1]Abstract!$B$34</definedName>
    <definedName name="description_3">[1]Abstract!$B$169</definedName>
    <definedName name="description_310">[3]Abstract!$B$60</definedName>
    <definedName name="description_312">[4]Abstract!$B$61</definedName>
    <definedName name="description_5">[1]Abstract!$B$171</definedName>
    <definedName name="description_6">[3]Abstract!$B$172</definedName>
    <definedName name="description_759">[1]Abstract!$B$278</definedName>
    <definedName name="description_781">[5]Abstract!$B$299</definedName>
    <definedName name="description_783">[1]Abstract!$B$301</definedName>
    <definedName name="_xlnm.Print_Area" localSheetId="1">WCR!$A$1:$K$29</definedName>
    <definedName name="_xlnm.Print_Titles" localSheetId="1">WCR!$1:$12</definedName>
  </definedNames>
  <calcPr calcId="152511"/>
</workbook>
</file>

<file path=xl/calcChain.xml><?xml version="1.0" encoding="utf-8"?>
<calcChain xmlns="http://schemas.openxmlformats.org/spreadsheetml/2006/main">
  <c r="D15" i="1" l="1"/>
  <c r="E20" i="1"/>
  <c r="E10" i="1"/>
  <c r="H27" i="7" l="1"/>
  <c r="G27" i="7"/>
  <c r="E27" i="7"/>
  <c r="D27" i="7"/>
  <c r="C27" i="7"/>
  <c r="H25" i="7"/>
  <c r="G25" i="7"/>
  <c r="E25" i="7"/>
  <c r="D25" i="7"/>
  <c r="F25" i="7" s="1"/>
  <c r="C25" i="7"/>
  <c r="H22" i="7"/>
  <c r="E22" i="7"/>
  <c r="C22" i="7"/>
  <c r="H19" i="7"/>
  <c r="E19" i="7"/>
  <c r="C19" i="7"/>
  <c r="H16" i="7"/>
  <c r="E16" i="7"/>
  <c r="C16" i="7"/>
  <c r="H13" i="7"/>
  <c r="E13" i="7"/>
  <c r="C13" i="7"/>
  <c r="B27" i="7"/>
  <c r="A27" i="7"/>
  <c r="B25" i="7"/>
  <c r="A25" i="7"/>
  <c r="B23" i="7"/>
  <c r="B22" i="7"/>
  <c r="A22" i="7"/>
  <c r="B20" i="7"/>
  <c r="B19" i="7"/>
  <c r="A19" i="7"/>
  <c r="B17" i="7"/>
  <c r="B16" i="7"/>
  <c r="A16" i="7"/>
  <c r="B14" i="7"/>
  <c r="B13" i="7"/>
  <c r="A13" i="7"/>
  <c r="A9" i="7"/>
  <c r="A8" i="7"/>
  <c r="F27" i="7"/>
  <c r="I27" i="7" l="1"/>
  <c r="J27" i="7" s="1"/>
  <c r="I25" i="7"/>
  <c r="J25" i="7" s="1"/>
  <c r="D26" i="1" l="1"/>
  <c r="C41" i="1"/>
  <c r="C40" i="1"/>
  <c r="G32" i="1"/>
  <c r="J32" i="1" s="1"/>
  <c r="G30" i="1"/>
  <c r="J30" i="1" s="1"/>
  <c r="B26" i="1"/>
  <c r="C38" i="1" l="1"/>
  <c r="E21" i="1"/>
  <c r="D21" i="1"/>
  <c r="C20" i="1" s="1"/>
  <c r="G19" i="7" l="1"/>
  <c r="I19" i="7" s="1"/>
  <c r="G22" i="7"/>
  <c r="I22" i="7" s="1"/>
  <c r="I20" i="7" l="1"/>
  <c r="G16" i="7"/>
  <c r="I16" i="7" s="1"/>
  <c r="I17" i="7"/>
  <c r="I23" i="7"/>
  <c r="G13" i="7"/>
  <c r="I13" i="7" s="1"/>
  <c r="I14" i="7"/>
  <c r="I29" i="7" l="1"/>
  <c r="J6" i="7" s="1"/>
  <c r="C15" i="1" l="1"/>
  <c r="C26" i="1" s="1"/>
  <c r="B15" i="1"/>
  <c r="B20" i="1" s="1"/>
  <c r="E15" i="1"/>
  <c r="D20" i="1" l="1"/>
  <c r="F20" i="1" s="1"/>
  <c r="G20" i="1" s="1"/>
  <c r="E26" i="1"/>
  <c r="G26" i="1" s="1"/>
  <c r="G27" i="1" s="1"/>
  <c r="D22" i="7" s="1"/>
  <c r="F22" i="7" s="1"/>
  <c r="J22" i="7" s="1"/>
  <c r="G10" i="1"/>
  <c r="G11" i="1" s="1"/>
  <c r="G15" i="1"/>
  <c r="C21" i="1"/>
  <c r="F21" i="1" s="1"/>
  <c r="G21" i="1" s="1"/>
  <c r="G16" i="1" l="1"/>
  <c r="J12" i="1"/>
  <c r="F14" i="7" s="1"/>
  <c r="J14" i="7" s="1"/>
  <c r="D13" i="7"/>
  <c r="F13" i="7" s="1"/>
  <c r="J28" i="1"/>
  <c r="F23" i="7" s="1"/>
  <c r="J23" i="7" s="1"/>
  <c r="J27" i="1"/>
  <c r="J11" i="1"/>
  <c r="G22" i="1"/>
  <c r="D19" i="7" s="1"/>
  <c r="F19" i="7" s="1"/>
  <c r="J19" i="7" s="1"/>
  <c r="J16" i="1" l="1"/>
  <c r="J17" i="1"/>
  <c r="F17" i="7" s="1"/>
  <c r="J17" i="7" s="1"/>
  <c r="D16" i="7"/>
  <c r="F16" i="7" s="1"/>
  <c r="J16" i="7" s="1"/>
  <c r="J13" i="7"/>
  <c r="J23" i="1"/>
  <c r="F20" i="7" s="1"/>
  <c r="J20" i="7" s="1"/>
  <c r="J22" i="1"/>
  <c r="F29" i="7" l="1"/>
  <c r="J29" i="7" s="1"/>
  <c r="J34" i="1"/>
  <c r="C36" i="1" s="1"/>
  <c r="C39" i="1" s="1"/>
  <c r="E38" i="1" l="1"/>
  <c r="E39" i="1" s="1"/>
  <c r="C6" i="7"/>
</calcChain>
</file>

<file path=xl/sharedStrings.xml><?xml version="1.0" encoding="utf-8"?>
<sst xmlns="http://schemas.openxmlformats.org/spreadsheetml/2006/main" count="77" uniqueCount="58">
  <si>
    <t>Government of Nepal</t>
  </si>
  <si>
    <t>Shankharapur Municipality Office</t>
  </si>
  <si>
    <t>Bagmati Province</t>
  </si>
  <si>
    <t>Sankhu, Kathmandu</t>
  </si>
  <si>
    <t>Detail Estimated Sheet</t>
  </si>
  <si>
    <t>F.Y.: 2081/2082</t>
  </si>
  <si>
    <t>Location:- Shankharapur Municipality 9</t>
  </si>
  <si>
    <t>S.N.</t>
  </si>
  <si>
    <t>Description of work</t>
  </si>
  <si>
    <t>No.</t>
  </si>
  <si>
    <t>Length</t>
  </si>
  <si>
    <t>Breadth</t>
  </si>
  <si>
    <t>Height</t>
  </si>
  <si>
    <t>Quantity</t>
  </si>
  <si>
    <t>Unit</t>
  </si>
  <si>
    <t>Rate</t>
  </si>
  <si>
    <t>Amount</t>
  </si>
  <si>
    <t>Remark</t>
  </si>
  <si>
    <t>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t>
  </si>
  <si>
    <t>-Road</t>
  </si>
  <si>
    <t>Sub-total</t>
  </si>
  <si>
    <t>m3</t>
  </si>
  <si>
    <t>VAT calculation</t>
  </si>
  <si>
    <t>Providing and laying of hand pack Stone soling with 150 to 200 mm thick stones and packing with smaller stone on prepared surface as per Drawing and Technical Specifications.</t>
  </si>
  <si>
    <t>Providing and laying , fitting and placing HYSD bar reinforcement in sub-structure complete as per Drawing and Technical Specifications</t>
  </si>
  <si>
    <t>Length (m)</t>
  </si>
  <si>
    <t>Unit Weight (kg/m)</t>
  </si>
  <si>
    <t>Total Weight (Kg)</t>
  </si>
  <si>
    <t>MT</t>
  </si>
  <si>
    <t>Providing and laying of Plain/Reinforced Cement Concrete in Foundation complete as per Drawing and Technical Specifications., RCC Grade M 20</t>
  </si>
  <si>
    <t>Provisional sum for lab test</t>
  </si>
  <si>
    <t>PS</t>
  </si>
  <si>
    <t>Information board (सुचना पाटि)</t>
  </si>
  <si>
    <t>no.</t>
  </si>
  <si>
    <t>Total Estimated</t>
  </si>
  <si>
    <t>Budget allocated</t>
  </si>
  <si>
    <t>Municipal payment</t>
  </si>
  <si>
    <t>User Contribution</t>
  </si>
  <si>
    <t xml:space="preserve">Contingencies </t>
  </si>
  <si>
    <t>Grand Total</t>
  </si>
  <si>
    <t>Work Completion Report</t>
  </si>
  <si>
    <t>Total Estimated Amount:</t>
  </si>
  <si>
    <t>Total Valuated Amount :</t>
  </si>
  <si>
    <t xml:space="preserve">Work Started : </t>
  </si>
  <si>
    <t xml:space="preserve">Work Finished:           </t>
  </si>
  <si>
    <t>S.No.</t>
  </si>
  <si>
    <t>Description</t>
  </si>
  <si>
    <t>Estimated</t>
  </si>
  <si>
    <t>Valuated</t>
  </si>
  <si>
    <t>Difference</t>
  </si>
  <si>
    <t>Remarks</t>
  </si>
  <si>
    <t xml:space="preserve">Quantity </t>
  </si>
  <si>
    <t>Total</t>
  </si>
  <si>
    <t xml:space="preserve">F.Y:2081/2082             </t>
  </si>
  <si>
    <t xml:space="preserve">Date:2081/10/20       </t>
  </si>
  <si>
    <t xml:space="preserve">Maintenance </t>
  </si>
  <si>
    <t>Project:-सुयाल चोक चनौटे फुट्सल जाने सडक ढलान</t>
  </si>
  <si>
    <t xml:space="preserve">Date: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</si>
</sst>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65" formatCode="0.000"/>
  </numFmts>
  <fonts count="16"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Times New Roman"/>
      <family val="1"/>
    </font>
    <font>
      <b/>
      <sz val="18"/>
      <color theme="1"/>
      <name val="Times New Roman"/>
      <family val="1"/>
    </font>
    <font>
      <b/>
      <sz val="14"/>
      <color theme="1"/>
      <name val="Times New Roman"/>
      <family val="1"/>
    </font>
    <font>
      <sz val="12"/>
      <color theme="1"/>
      <name val="Times New Roman"/>
      <family val="1"/>
    </font>
    <font>
      <b/>
      <sz val="12"/>
      <color theme="1"/>
      <name val="Times New Roman"/>
      <family val="1"/>
    </font>
    <font>
      <sz val="11"/>
      <name val="Times New Roman"/>
      <family val="1"/>
    </font>
    <font>
      <b/>
      <sz val="11"/>
      <name val="Times New Roman"/>
      <family val="1"/>
    </font>
    <font>
      <sz val="11"/>
      <color theme="1"/>
      <name val="Times New Roman"/>
      <family val="1"/>
    </font>
    <font>
      <sz val="16"/>
      <name val="Preeti"/>
    </font>
    <font>
      <b/>
      <sz val="20"/>
      <color theme="1"/>
      <name val="Times New Roman"/>
      <family val="1"/>
    </font>
    <font>
      <b/>
      <sz val="14"/>
      <color theme="1"/>
      <name val="Calibri"/>
      <family val="2"/>
      <scheme val="minor"/>
    </font>
    <font>
      <sz val="12"/>
      <color theme="1"/>
      <name val="Calibri"/>
      <family val="2"/>
      <scheme val="minor"/>
    </font>
    <font>
      <sz val="14"/>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88">
    <xf numFmtId="0" fontId="0" fillId="0" borderId="0" xfId="0"/>
    <xf numFmtId="0" fontId="7" fillId="0" borderId="0" xfId="0" applyFont="1" applyAlignment="1">
      <alignment horizontal="center"/>
    </xf>
    <xf numFmtId="43" fontId="7" fillId="0" borderId="0" xfId="1" applyFont="1"/>
    <xf numFmtId="0" fontId="7" fillId="0" borderId="2" xfId="0" applyFont="1" applyBorder="1" applyAlignment="1">
      <alignment horizontal="center"/>
    </xf>
    <xf numFmtId="0" fontId="7" fillId="0" borderId="2" xfId="0" applyFont="1" applyBorder="1" applyAlignment="1">
      <alignment horizontal="center" vertical="top" wrapText="1"/>
    </xf>
    <xf numFmtId="43" fontId="7" fillId="0" borderId="2" xfId="1" applyFont="1" applyBorder="1" applyAlignment="1">
      <alignment horizontal="center"/>
    </xf>
    <xf numFmtId="0" fontId="7" fillId="0" borderId="2" xfId="0" applyFont="1" applyBorder="1" applyAlignment="1">
      <alignment horizontal="center" wrapText="1"/>
    </xf>
    <xf numFmtId="1" fontId="8" fillId="0" borderId="2" xfId="0" applyNumberFormat="1" applyFont="1" applyFill="1" applyBorder="1" applyAlignment="1">
      <alignment vertical="center" wrapText="1"/>
    </xf>
    <xf numFmtId="0" fontId="0" fillId="0" borderId="0" xfId="0" applyAlignment="1"/>
    <xf numFmtId="1" fontId="9" fillId="0" borderId="2" xfId="0" applyNumberFormat="1" applyFont="1" applyFill="1" applyBorder="1" applyAlignment="1">
      <alignment vertical="center"/>
    </xf>
    <xf numFmtId="0" fontId="10" fillId="0" borderId="2" xfId="0" quotePrefix="1" applyFont="1" applyBorder="1" applyAlignment="1">
      <alignment horizontal="right" wrapText="1"/>
    </xf>
    <xf numFmtId="164" fontId="8" fillId="0" borderId="2" xfId="0" applyNumberFormat="1" applyFont="1" applyFill="1" applyBorder="1" applyAlignment="1">
      <alignment vertical="center"/>
    </xf>
    <xf numFmtId="2" fontId="8" fillId="0" borderId="2" xfId="1" applyNumberFormat="1" applyFont="1" applyFill="1" applyBorder="1" applyAlignment="1">
      <alignment vertical="center"/>
    </xf>
    <xf numFmtId="2" fontId="8" fillId="0" borderId="2" xfId="0" applyNumberFormat="1" applyFont="1" applyFill="1" applyBorder="1" applyAlignment="1">
      <alignment vertical="center"/>
    </xf>
    <xf numFmtId="2" fontId="9" fillId="0" borderId="2" xfId="1" applyNumberFormat="1" applyFont="1" applyFill="1" applyBorder="1" applyAlignment="1">
      <alignment vertical="center"/>
    </xf>
    <xf numFmtId="2" fontId="9" fillId="0" borderId="2" xfId="0" applyNumberFormat="1" applyFont="1" applyFill="1" applyBorder="1" applyAlignment="1">
      <alignment vertical="center"/>
    </xf>
    <xf numFmtId="2" fontId="3" fillId="0" borderId="2" xfId="0" applyNumberFormat="1" applyFont="1" applyBorder="1"/>
    <xf numFmtId="0" fontId="11" fillId="0" borderId="0" xfId="0" applyFont="1" applyBorder="1" applyAlignment="1"/>
    <xf numFmtId="0" fontId="0" fillId="0" borderId="0" xfId="0" applyAlignment="1">
      <alignment vertical="center"/>
    </xf>
    <xf numFmtId="0" fontId="10" fillId="0" borderId="2" xfId="0" applyFont="1" applyBorder="1"/>
    <xf numFmtId="2" fontId="10" fillId="0" borderId="2" xfId="0" applyNumberFormat="1" applyFont="1" applyBorder="1"/>
    <xf numFmtId="2" fontId="10" fillId="0" borderId="2" xfId="0" applyNumberFormat="1" applyFont="1" applyBorder="1" applyAlignment="1">
      <alignment vertical="center"/>
    </xf>
    <xf numFmtId="0" fontId="3" fillId="0" borderId="2" xfId="0" applyFont="1" applyBorder="1"/>
    <xf numFmtId="164" fontId="10" fillId="0" borderId="2" xfId="0" applyNumberFormat="1" applyFont="1" applyBorder="1" applyAlignment="1"/>
    <xf numFmtId="2" fontId="10" fillId="0" borderId="2" xfId="0" applyNumberFormat="1" applyFont="1" applyBorder="1" applyAlignment="1"/>
    <xf numFmtId="2" fontId="3" fillId="0" borderId="2" xfId="0" applyNumberFormat="1" applyFont="1" applyBorder="1" applyAlignment="1"/>
    <xf numFmtId="2" fontId="3" fillId="0" borderId="2" xfId="1" applyNumberFormat="1" applyFont="1" applyBorder="1" applyAlignment="1"/>
    <xf numFmtId="2" fontId="3" fillId="0" borderId="2" xfId="1" applyNumberFormat="1" applyFont="1" applyBorder="1" applyAlignment="1">
      <alignment vertical="center"/>
    </xf>
    <xf numFmtId="0" fontId="3" fillId="0" borderId="2" xfId="0" applyFont="1" applyBorder="1" applyAlignment="1">
      <alignment vertical="center"/>
    </xf>
    <xf numFmtId="164" fontId="10" fillId="0" borderId="2" xfId="0" applyNumberFormat="1" applyFont="1" applyBorder="1" applyAlignment="1">
      <alignment vertical="center"/>
    </xf>
    <xf numFmtId="2" fontId="10" fillId="0" borderId="2" xfId="0" applyNumberFormat="1" applyFont="1" applyBorder="1" applyAlignment="1">
      <alignment vertical="center" wrapText="1"/>
    </xf>
    <xf numFmtId="0" fontId="10" fillId="0" borderId="2" xfId="0" applyFont="1" applyBorder="1" applyAlignment="1">
      <alignment vertical="center"/>
    </xf>
    <xf numFmtId="0" fontId="0" fillId="0" borderId="2" xfId="0" applyBorder="1"/>
    <xf numFmtId="2" fontId="0" fillId="0" borderId="2" xfId="0" applyNumberFormat="1" applyBorder="1"/>
    <xf numFmtId="165" fontId="0" fillId="0" borderId="0" xfId="0" applyNumberFormat="1"/>
    <xf numFmtId="1" fontId="8" fillId="0" borderId="2" xfId="0" applyNumberFormat="1" applyFont="1" applyFill="1" applyBorder="1" applyAlignment="1">
      <alignment horizontal="right" vertical="center" wrapText="1"/>
    </xf>
    <xf numFmtId="2" fontId="3" fillId="0" borderId="2" xfId="0" applyNumberFormat="1" applyFont="1" applyBorder="1" applyAlignment="1">
      <alignment vertical="center"/>
    </xf>
    <xf numFmtId="0" fontId="10" fillId="0" borderId="0" xfId="0" applyFont="1" applyAlignment="1">
      <alignment vertical="center"/>
    </xf>
    <xf numFmtId="0" fontId="10" fillId="0" borderId="0" xfId="0" applyFont="1" applyBorder="1" applyAlignment="1">
      <alignment vertical="center"/>
    </xf>
    <xf numFmtId="2" fontId="10" fillId="0" borderId="0" xfId="0" applyNumberFormat="1" applyFont="1" applyBorder="1" applyAlignment="1">
      <alignment vertical="center"/>
    </xf>
    <xf numFmtId="0" fontId="3" fillId="0" borderId="0" xfId="0" applyFont="1" applyBorder="1" applyAlignment="1">
      <alignment horizontal="right" vertical="center"/>
    </xf>
    <xf numFmtId="43" fontId="3" fillId="0" borderId="0" xfId="1"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0" fontId="10" fillId="0" borderId="0" xfId="0" applyFont="1"/>
    <xf numFmtId="0" fontId="3" fillId="0" borderId="0" xfId="0" applyFont="1"/>
    <xf numFmtId="0" fontId="3" fillId="0" borderId="2" xfId="0" applyFont="1" applyBorder="1" applyAlignment="1">
      <alignment horizontal="right" wrapText="1"/>
    </xf>
    <xf numFmtId="164" fontId="10" fillId="0" borderId="2" xfId="0" applyNumberFormat="1" applyFont="1" applyBorder="1"/>
    <xf numFmtId="0" fontId="0" fillId="0" borderId="2" xfId="0" applyBorder="1" applyAlignment="1"/>
    <xf numFmtId="0" fontId="0" fillId="0" borderId="2" xfId="0" quotePrefix="1" applyBorder="1" applyAlignment="1">
      <alignment horizontal="right"/>
    </xf>
    <xf numFmtId="0" fontId="14" fillId="0" borderId="0" xfId="0" applyFont="1"/>
    <xf numFmtId="0" fontId="15" fillId="0" borderId="0" xfId="0" applyFont="1" applyAlignment="1">
      <alignment horizontal="center"/>
    </xf>
    <xf numFmtId="0" fontId="0" fillId="0" borderId="0" xfId="0" applyAlignment="1">
      <alignment horizontal="left"/>
    </xf>
    <xf numFmtId="0" fontId="0" fillId="2" borderId="2" xfId="0" applyFill="1" applyBorder="1"/>
    <xf numFmtId="2" fontId="0" fillId="0" borderId="2" xfId="0" applyNumberFormat="1" applyBorder="1" applyAlignment="1">
      <alignment vertical="center"/>
    </xf>
    <xf numFmtId="43" fontId="2" fillId="0" borderId="2" xfId="1" applyFont="1" applyBorder="1" applyAlignment="1">
      <alignment vertical="center"/>
    </xf>
    <xf numFmtId="0" fontId="0" fillId="0" borderId="2" xfId="0" applyBorder="1" applyAlignment="1">
      <alignment vertical="center" wrapText="1"/>
    </xf>
    <xf numFmtId="1" fontId="6" fillId="0" borderId="2" xfId="0" applyNumberFormat="1" applyFont="1" applyFill="1" applyBorder="1" applyAlignment="1">
      <alignment horizontal="left" vertical="center" wrapText="1"/>
    </xf>
    <xf numFmtId="1" fontId="10" fillId="0" borderId="2" xfId="0" applyNumberFormat="1" applyFont="1" applyBorder="1" applyAlignment="1">
      <alignment vertical="center" wrapText="1"/>
    </xf>
    <xf numFmtId="0" fontId="2" fillId="0" borderId="2" xfId="0" applyFont="1" applyBorder="1" applyAlignment="1">
      <alignment horizontal="right"/>
    </xf>
    <xf numFmtId="2" fontId="2" fillId="0" borderId="2" xfId="0" applyNumberFormat="1" applyFont="1" applyBorder="1"/>
    <xf numFmtId="43" fontId="2" fillId="0" borderId="2" xfId="1" applyFont="1" applyBorder="1"/>
    <xf numFmtId="1" fontId="6" fillId="0" borderId="2" xfId="0" applyNumberFormat="1" applyFont="1" applyFill="1" applyBorder="1" applyAlignment="1">
      <alignment horizontal="right" vertical="center" wrapText="1"/>
    </xf>
    <xf numFmtId="0" fontId="2" fillId="0" borderId="2" xfId="0" applyFont="1" applyBorder="1" applyAlignment="1">
      <alignment vertical="center"/>
    </xf>
    <xf numFmtId="1" fontId="3" fillId="0" borderId="2" xfId="0" applyNumberFormat="1" applyFont="1" applyBorder="1" applyAlignment="1">
      <alignment vertical="center"/>
    </xf>
    <xf numFmtId="43" fontId="0" fillId="0" borderId="0" xfId="0" applyNumberFormat="1" applyAlignment="1">
      <alignment vertical="center"/>
    </xf>
    <xf numFmtId="0" fontId="6" fillId="0" borderId="0" xfId="0" applyFont="1" applyAlignment="1">
      <alignment horizontal="left"/>
    </xf>
    <xf numFmtId="0" fontId="6" fillId="0" borderId="0" xfId="0" applyFont="1" applyAlignment="1">
      <alignment horizontal="right"/>
    </xf>
    <xf numFmtId="0" fontId="3"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xf>
    <xf numFmtId="2" fontId="10" fillId="0" borderId="2" xfId="0" applyNumberFormat="1" applyFont="1" applyBorder="1" applyAlignment="1">
      <alignment horizontal="center" vertical="center"/>
    </xf>
    <xf numFmtId="0" fontId="6" fillId="0" borderId="1" xfId="0" applyFont="1" applyBorder="1"/>
    <xf numFmtId="0" fontId="6" fillId="0" borderId="1" xfId="0" applyFont="1" applyBorder="1" applyAlignment="1">
      <alignment horizontal="right"/>
    </xf>
    <xf numFmtId="2" fontId="10" fillId="0" borderId="2" xfId="1" applyNumberFormat="1" applyFont="1" applyBorder="1" applyAlignment="1">
      <alignment horizontal="center" vertical="center"/>
    </xf>
    <xf numFmtId="0" fontId="0" fillId="2" borderId="2" xfId="0" applyFill="1" applyBorder="1" applyAlignment="1">
      <alignment horizontal="center" vertical="center" wrapText="1"/>
    </xf>
    <xf numFmtId="0" fontId="0" fillId="2" borderId="2" xfId="0" applyFill="1" applyBorder="1" applyAlignment="1">
      <alignment horizontal="center" vertical="center"/>
    </xf>
    <xf numFmtId="0" fontId="0" fillId="2" borderId="2" xfId="0" applyFill="1" applyBorder="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0" xfId="0" applyAlignment="1">
      <alignment horizontal="right"/>
    </xf>
    <xf numFmtId="0" fontId="0" fillId="0" borderId="0" xfId="0" applyAlignment="1">
      <alignment horizontal="left"/>
    </xf>
    <xf numFmtId="43" fontId="14" fillId="0" borderId="0" xfId="0" applyNumberFormat="1" applyFont="1" applyAlignment="1">
      <alignment horizontal="center"/>
    </xf>
    <xf numFmtId="0" fontId="14" fillId="0" borderId="0" xfId="0" applyFont="1" applyAlignment="1">
      <alignment horizontal="center"/>
    </xf>
    <xf numFmtId="0" fontId="3" fillId="0" borderId="0" xfId="0" applyFont="1" applyAlignment="1">
      <alignment horizontal="center"/>
    </xf>
    <xf numFmtId="0" fontId="12" fillId="0" borderId="0" xfId="0" applyFont="1" applyAlignment="1">
      <alignment horizontal="center"/>
    </xf>
    <xf numFmtId="0" fontId="13" fillId="0" borderId="0" xfId="0" applyFont="1" applyAlignment="1">
      <alignment horizontal="center"/>
    </xf>
  </cellXfs>
  <cellStyles count="2">
    <cellStyle name="Comma" xfId="1" builtinId="3"/>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calcChain" Target="calcChain.xml"/><Relationship Id="rId5" Type="http://schemas.openxmlformats.org/officeDocument/2006/relationships/externalLink" Target="externalLinks/externalLink3.xml"/><Relationship Id="rId10" Type="http://schemas.openxmlformats.org/officeDocument/2006/relationships/sharedStrings" Target="sharedStrings.xml"/><Relationship Id="rId4" Type="http://schemas.openxmlformats.org/officeDocument/2006/relationships/externalLink" Target="externalLinks/externalLink2.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079-080\Rate%20Analysis\Road-rate-analysis-079-80-shankharapur-as-per-dor-norms-nnn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Dell\Desktop\Ward%209\RATE%20ANALYSIS\Road-rate-analysis-078-79-shankharapur.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081_082\ofc\ofc\For-all-Road-rate-analysis-81-82-shankharapur-as-per-dor-norm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081-082\ofc\For-all-Road-rate-analysis-81-82-shankharapur-as-per-dor-norm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081-082\ofc\Rate%20analysis\For-all-Road-rate-analysis-81-82-shankharapur-as-per-dor-nor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16">
          <cell r="B16" t="str">
            <v>Clearing and Grubbing Road Land ., Clearing and grubbing road land including uprooting rank vegetation, grass, bushes, shrubs, saplings and trees girth up to 300 mm, removal of stumps of trees cut earlier and disposal of unserviceable materials and stacking of serviceable Material to be used or auctioned, up to a lead of 30 meters including removal and disposal of top organic soil not exceeding 150 mm in thickness., By Mechanical Means, In area of light jungle (less than 15 number per 100 sqm )</v>
          </cell>
        </row>
        <row r="22">
          <cell r="B22" t="str">
            <v>Providing and Laying Reinforced cement concrete NP3 Flush jointed pipe for culverts including fixing with cement mortar 1:2 as per Drawing and Technical Specifications., 450 mm  internal dia.</v>
          </cell>
        </row>
        <row r="23">
          <cell r="B23" t="str">
            <v>Providing and Laying Reinforced cement concrete NP3 Flush jointed pipe for culverts including fixing with cement mortar 1:2 as per Drawing and Technical Specifications., 600 mm  internal dia.</v>
          </cell>
        </row>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row r="169">
          <cell r="B169" t="str">
            <v>Providing and laying of Plain/Reinforced Cement Concrete in Foundation complete as per Drawing and Technical Specifications, PCC Grade M 15</v>
          </cell>
        </row>
        <row r="171">
          <cell r="B171" t="str">
            <v>Providing and laying of Plain/Reinforced Cement Concrete in Foundation complete as per Drawing and Technical Specifications, PCC Grade M 20</v>
          </cell>
        </row>
        <row r="278">
          <cell r="B278" t="str">
            <v>Providing and laying Brick Masonry Work in Cement mortar  in Foundation / structure complete excluding Pointing and Plastering, as per Drawing and Technical Specifications., Cement sand mortar (1:6)</v>
          </cell>
        </row>
        <row r="301">
          <cell r="B301" t="str">
            <v>Random Rubble Masonry, Providing and laying of Stone Masonry Work in Cement Mortar 1:6 in Foundation complete as per Drawing and Technical Specifications.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33">
          <cell r="B33" t="str">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60">
          <cell r="B60" t="str">
            <v>Providing and laying of hand pack Stone soling with 150 to 200 mm thick stones and packing with smaller stone on prepared surface as per Drawing and Technical Specifications.</v>
          </cell>
        </row>
        <row r="172">
          <cell r="B172" t="str">
            <v>Providing and laying of Plain/Reinforced Cement Concrete in Foundation complete as per Drawing and Technical Specifications., RCC Grade M 20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61">
          <cell r="B61" t="str">
            <v>Providing and laying  granular sub-base   on prepared surface, mixing  at OMC, and compacting  to achieve the desired density, complete as per Drawing and Technical Specifications., By Mechanical means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299">
          <cell r="B299" t="str">
            <v>Random Rubble Masonry, Providing and laying of Stone Masonry Work in Cement Mortar 1:4 in Foundation complete as per Drawing and Technical Specifications.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1"/>
  <sheetViews>
    <sheetView tabSelected="1" zoomScale="90" zoomScaleNormal="90" workbookViewId="0">
      <selection activeCell="H8" sqref="H8"/>
    </sheetView>
  </sheetViews>
  <sheetFormatPr defaultRowHeight="15" x14ac:dyDescent="0.25"/>
  <cols>
    <col min="1" max="1" width="4.7109375" customWidth="1"/>
    <col min="2" max="2" width="30.85546875" customWidth="1"/>
    <col min="3" max="3" width="4.42578125" bestFit="1" customWidth="1"/>
    <col min="4" max="4" width="7.85546875" customWidth="1"/>
    <col min="5" max="5" width="8.5703125" customWidth="1"/>
    <col min="6" max="6" width="7.28515625" customWidth="1"/>
    <col min="8" max="8" width="5" bestFit="1" customWidth="1"/>
    <col min="9" max="9" width="11.140625" customWidth="1"/>
    <col min="10" max="10" width="10.42578125" customWidth="1"/>
  </cols>
  <sheetData>
    <row r="1" spans="1:19" x14ac:dyDescent="0.25">
      <c r="A1" s="68" t="s">
        <v>0</v>
      </c>
      <c r="B1" s="68"/>
      <c r="C1" s="68"/>
      <c r="D1" s="68"/>
      <c r="E1" s="68"/>
      <c r="F1" s="68"/>
      <c r="G1" s="68"/>
      <c r="H1" s="68"/>
      <c r="I1" s="68"/>
      <c r="J1" s="68"/>
      <c r="K1" s="68"/>
    </row>
    <row r="2" spans="1:19" ht="22.5" x14ac:dyDescent="0.25">
      <c r="A2" s="69" t="s">
        <v>1</v>
      </c>
      <c r="B2" s="69"/>
      <c r="C2" s="69"/>
      <c r="D2" s="69"/>
      <c r="E2" s="69"/>
      <c r="F2" s="69"/>
      <c r="G2" s="69"/>
      <c r="H2" s="69"/>
      <c r="I2" s="69"/>
      <c r="J2" s="69"/>
      <c r="K2" s="69"/>
    </row>
    <row r="3" spans="1:19" x14ac:dyDescent="0.25">
      <c r="A3" s="70" t="s">
        <v>2</v>
      </c>
      <c r="B3" s="70"/>
      <c r="C3" s="70"/>
      <c r="D3" s="70"/>
      <c r="E3" s="70"/>
      <c r="F3" s="70"/>
      <c r="G3" s="70"/>
      <c r="H3" s="70"/>
      <c r="I3" s="70"/>
      <c r="J3" s="70"/>
      <c r="K3" s="70"/>
    </row>
    <row r="4" spans="1:19" x14ac:dyDescent="0.25">
      <c r="A4" s="70" t="s">
        <v>3</v>
      </c>
      <c r="B4" s="70"/>
      <c r="C4" s="70"/>
      <c r="D4" s="70"/>
      <c r="E4" s="70"/>
      <c r="F4" s="70"/>
      <c r="G4" s="70"/>
      <c r="H4" s="70"/>
      <c r="I4" s="70"/>
      <c r="J4" s="70"/>
      <c r="K4" s="70"/>
    </row>
    <row r="5" spans="1:19" ht="18.75" x14ac:dyDescent="0.3">
      <c r="A5" s="71" t="s">
        <v>4</v>
      </c>
      <c r="B5" s="71"/>
      <c r="C5" s="71"/>
      <c r="D5" s="71"/>
      <c r="E5" s="71"/>
      <c r="F5" s="71"/>
      <c r="G5" s="71"/>
      <c r="H5" s="71"/>
      <c r="I5" s="71"/>
      <c r="J5" s="71"/>
      <c r="K5" s="71"/>
    </row>
    <row r="6" spans="1:19" ht="15.75" x14ac:dyDescent="0.25">
      <c r="A6" s="66" t="s">
        <v>56</v>
      </c>
      <c r="B6" s="66"/>
      <c r="C6" s="66"/>
      <c r="D6" s="66"/>
      <c r="E6" s="66"/>
      <c r="F6" s="66"/>
      <c r="G6" s="1"/>
      <c r="H6" s="67" t="s">
        <v>5</v>
      </c>
      <c r="I6" s="67"/>
      <c r="J6" s="67"/>
      <c r="K6" s="67"/>
    </row>
    <row r="7" spans="1:19" ht="15.75" x14ac:dyDescent="0.25">
      <c r="A7" s="73" t="s">
        <v>6</v>
      </c>
      <c r="B7" s="73"/>
      <c r="C7" s="73"/>
      <c r="D7" s="73"/>
      <c r="E7" s="73"/>
      <c r="F7" s="73"/>
      <c r="G7" s="2"/>
      <c r="H7" s="74" t="s">
        <v>57</v>
      </c>
      <c r="I7" s="74"/>
      <c r="J7" s="74"/>
      <c r="K7" s="74"/>
    </row>
    <row r="8" spans="1:19" ht="15.75" x14ac:dyDescent="0.25">
      <c r="A8" s="3" t="s">
        <v>7</v>
      </c>
      <c r="B8" s="4" t="s">
        <v>8</v>
      </c>
      <c r="C8" s="3" t="s">
        <v>9</v>
      </c>
      <c r="D8" s="5" t="s">
        <v>10</v>
      </c>
      <c r="E8" s="5" t="s">
        <v>11</v>
      </c>
      <c r="F8" s="5" t="s">
        <v>12</v>
      </c>
      <c r="G8" s="5" t="s">
        <v>13</v>
      </c>
      <c r="H8" s="3" t="s">
        <v>14</v>
      </c>
      <c r="I8" s="5" t="s">
        <v>15</v>
      </c>
      <c r="J8" s="5" t="s">
        <v>16</v>
      </c>
      <c r="K8" s="6" t="s">
        <v>17</v>
      </c>
    </row>
    <row r="9" spans="1:19" s="8" customFormat="1" ht="150" x14ac:dyDescent="0.25">
      <c r="A9" s="63">
        <v>1</v>
      </c>
      <c r="B9" s="7" t="s">
        <v>18</v>
      </c>
      <c r="C9" s="48"/>
      <c r="D9" s="48"/>
      <c r="E9" s="48"/>
      <c r="F9" s="48"/>
      <c r="G9" s="48"/>
      <c r="H9" s="48"/>
      <c r="I9" s="48"/>
      <c r="J9" s="48"/>
      <c r="K9" s="48"/>
    </row>
    <row r="10" spans="1:19" x14ac:dyDescent="0.25">
      <c r="A10" s="63"/>
      <c r="B10" s="49" t="s">
        <v>19</v>
      </c>
      <c r="C10" s="32">
        <v>1</v>
      </c>
      <c r="D10" s="33">
        <v>130</v>
      </c>
      <c r="E10" s="33">
        <f>13/3.281</f>
        <v>3.9622066443157573</v>
      </c>
      <c r="F10" s="33">
        <v>0.15</v>
      </c>
      <c r="G10" s="33">
        <f>PRODUCT(C10:F10)</f>
        <v>77.263029564157264</v>
      </c>
      <c r="H10" s="32"/>
      <c r="I10" s="32"/>
      <c r="J10" s="32"/>
      <c r="K10" s="32"/>
    </row>
    <row r="11" spans="1:19" ht="15" customHeight="1" x14ac:dyDescent="0.25">
      <c r="A11" s="9"/>
      <c r="B11" s="10" t="s">
        <v>20</v>
      </c>
      <c r="C11" s="11"/>
      <c r="D11" s="12"/>
      <c r="E11" s="13"/>
      <c r="F11" s="13"/>
      <c r="G11" s="14">
        <f>SUM(G10:G10)</f>
        <v>77.263029564157264</v>
      </c>
      <c r="H11" s="15" t="s">
        <v>21</v>
      </c>
      <c r="I11" s="14">
        <v>64.63</v>
      </c>
      <c r="J11" s="16">
        <f>G11*I11</f>
        <v>4993.5096007314833</v>
      </c>
      <c r="K11" s="13"/>
      <c r="M11" s="17"/>
      <c r="N11" s="18"/>
      <c r="O11" s="18"/>
      <c r="P11" s="18"/>
      <c r="Q11" s="18"/>
      <c r="R11" s="17"/>
      <c r="S11" s="17"/>
    </row>
    <row r="12" spans="1:19" ht="15" customHeight="1" x14ac:dyDescent="0.25">
      <c r="A12" s="9"/>
      <c r="B12" s="10" t="s">
        <v>22</v>
      </c>
      <c r="C12" s="11"/>
      <c r="D12" s="12"/>
      <c r="E12" s="13"/>
      <c r="F12" s="13"/>
      <c r="G12" s="14"/>
      <c r="H12" s="15"/>
      <c r="I12" s="14"/>
      <c r="J12" s="16">
        <f>0.13*G11*19284/360</f>
        <v>538.03398354160322</v>
      </c>
      <c r="K12" s="13"/>
      <c r="M12" s="17"/>
      <c r="N12" s="18"/>
      <c r="O12" s="18"/>
      <c r="P12" s="18"/>
      <c r="Q12" s="18"/>
      <c r="R12" s="17"/>
      <c r="S12" s="17"/>
    </row>
    <row r="13" spans="1:19" x14ac:dyDescent="0.25">
      <c r="A13" s="63"/>
      <c r="B13" s="32"/>
      <c r="C13" s="32"/>
      <c r="D13" s="32"/>
      <c r="E13" s="32"/>
      <c r="F13" s="32"/>
      <c r="G13" s="32"/>
      <c r="H13" s="32"/>
      <c r="I13" s="32"/>
      <c r="J13" s="32"/>
      <c r="K13" s="32"/>
    </row>
    <row r="14" spans="1:19" ht="90" hidden="1" x14ac:dyDescent="0.25">
      <c r="A14" s="63">
        <v>2</v>
      </c>
      <c r="B14" s="7" t="s">
        <v>23</v>
      </c>
      <c r="C14" s="32"/>
      <c r="D14" s="32"/>
      <c r="E14" s="32"/>
      <c r="F14" s="32"/>
      <c r="G14" s="32"/>
      <c r="H14" s="32"/>
      <c r="I14" s="32"/>
      <c r="J14" s="32"/>
      <c r="K14" s="32"/>
    </row>
    <row r="15" spans="1:19" ht="15" hidden="1" customHeight="1" x14ac:dyDescent="0.25">
      <c r="A15" s="9"/>
      <c r="B15" s="10" t="str">
        <f>B10</f>
        <v>-Road</v>
      </c>
      <c r="C15" s="19">
        <f>C10</f>
        <v>1</v>
      </c>
      <c r="D15" s="20">
        <f>D10</f>
        <v>130</v>
      </c>
      <c r="E15" s="20">
        <f>E10</f>
        <v>3.9622066443157573</v>
      </c>
      <c r="F15" s="20">
        <v>0.15</v>
      </c>
      <c r="G15" s="21">
        <f>PRODUCT(C15:F15)</f>
        <v>77.263029564157264</v>
      </c>
      <c r="H15" s="22"/>
      <c r="I15" s="22"/>
      <c r="J15" s="22"/>
      <c r="K15" s="13"/>
      <c r="M15" s="17"/>
      <c r="N15" s="18"/>
      <c r="O15" s="18"/>
      <c r="P15" s="18"/>
      <c r="Q15" s="18"/>
      <c r="R15" s="17"/>
      <c r="S15" s="17"/>
    </row>
    <row r="16" spans="1:19" ht="15" hidden="1" customHeight="1" x14ac:dyDescent="0.25">
      <c r="A16" s="28"/>
      <c r="B16" s="10" t="s">
        <v>20</v>
      </c>
      <c r="C16" s="23"/>
      <c r="D16" s="24"/>
      <c r="E16" s="24"/>
      <c r="F16" s="24"/>
      <c r="G16" s="25">
        <f>0*SUM(G15:G15)</f>
        <v>0</v>
      </c>
      <c r="H16" s="25" t="s">
        <v>21</v>
      </c>
      <c r="I16" s="25">
        <v>4561.53</v>
      </c>
      <c r="J16" s="26">
        <f>G16*I16</f>
        <v>0</v>
      </c>
      <c r="K16" s="19"/>
    </row>
    <row r="17" spans="1:19" hidden="1" x14ac:dyDescent="0.25">
      <c r="A17" s="28"/>
      <c r="B17" s="10" t="s">
        <v>22</v>
      </c>
      <c r="C17" s="23"/>
      <c r="D17" s="24"/>
      <c r="E17" s="24"/>
      <c r="F17" s="24"/>
      <c r="G17" s="24"/>
      <c r="H17" s="24"/>
      <c r="I17" s="24"/>
      <c r="J17" s="27">
        <f>0.13*G16*(15452.6/5)</f>
        <v>0</v>
      </c>
      <c r="K17" s="19"/>
    </row>
    <row r="18" spans="1:19" hidden="1" x14ac:dyDescent="0.25">
      <c r="A18" s="63"/>
      <c r="B18" s="32"/>
      <c r="C18" s="32"/>
      <c r="D18" s="32"/>
      <c r="E18" s="32"/>
      <c r="F18" s="32"/>
      <c r="G18" s="32"/>
      <c r="H18" s="32"/>
      <c r="I18" s="32"/>
      <c r="J18" s="32"/>
      <c r="K18" s="32"/>
    </row>
    <row r="19" spans="1:19" s="18" customFormat="1" ht="75" x14ac:dyDescent="0.25">
      <c r="A19" s="28">
        <v>2</v>
      </c>
      <c r="B19" s="7" t="s">
        <v>24</v>
      </c>
      <c r="C19" s="29" t="s">
        <v>9</v>
      </c>
      <c r="D19" s="30" t="s">
        <v>25</v>
      </c>
      <c r="E19" s="30" t="s">
        <v>26</v>
      </c>
      <c r="F19" s="30" t="s">
        <v>27</v>
      </c>
      <c r="G19" s="21"/>
      <c r="H19" s="21"/>
      <c r="I19" s="21"/>
      <c r="J19" s="27"/>
      <c r="K19" s="31"/>
    </row>
    <row r="20" spans="1:19" ht="15" customHeight="1" x14ac:dyDescent="0.25">
      <c r="A20" s="28"/>
      <c r="B20" s="10" t="str">
        <f>B15</f>
        <v>-Road</v>
      </c>
      <c r="C20" s="23">
        <f>TRUNC(D21/0.15,0)</f>
        <v>864</v>
      </c>
      <c r="D20" s="24">
        <f>E15-0.1</f>
        <v>3.8622066443157572</v>
      </c>
      <c r="E20" s="24">
        <f>10*10/162</f>
        <v>0.61728395061728392</v>
      </c>
      <c r="F20" s="24">
        <f>PRODUCT(C20:E20)</f>
        <v>2059.8435436350705</v>
      </c>
      <c r="G20" s="24">
        <f>F20/1000</f>
        <v>2.0598435436350706</v>
      </c>
      <c r="H20" s="24"/>
      <c r="I20" s="24"/>
      <c r="J20" s="27"/>
      <c r="K20" s="19"/>
    </row>
    <row r="21" spans="1:19" x14ac:dyDescent="0.25">
      <c r="A21" s="63"/>
      <c r="B21" s="32"/>
      <c r="C21" s="23">
        <f>TRUNC(D20/0.15,0)</f>
        <v>25</v>
      </c>
      <c r="D21" s="33">
        <f>D15-0.1*3</f>
        <v>129.69999999999999</v>
      </c>
      <c r="E21" s="24">
        <f>8*8/162</f>
        <v>0.39506172839506171</v>
      </c>
      <c r="F21" s="24">
        <f>PRODUCT(C21:E21)</f>
        <v>1280.9876543209873</v>
      </c>
      <c r="G21" s="24">
        <f>F21/1000</f>
        <v>1.2809876543209873</v>
      </c>
      <c r="H21" s="32"/>
      <c r="I21" s="32"/>
      <c r="J21" s="32"/>
      <c r="K21" s="32"/>
      <c r="M21" s="34"/>
      <c r="N21" s="34"/>
    </row>
    <row r="22" spans="1:19" ht="15" customHeight="1" x14ac:dyDescent="0.25">
      <c r="A22" s="28"/>
      <c r="B22" s="10" t="s">
        <v>20</v>
      </c>
      <c r="C22" s="23"/>
      <c r="D22" s="24"/>
      <c r="E22" s="24"/>
      <c r="F22" s="24"/>
      <c r="G22" s="25">
        <f>SUM(G20:G21)</f>
        <v>3.3408311979560579</v>
      </c>
      <c r="H22" s="25" t="s">
        <v>28</v>
      </c>
      <c r="I22" s="25">
        <v>124140</v>
      </c>
      <c r="J22" s="26">
        <f>G22*I22</f>
        <v>414730.78491426504</v>
      </c>
      <c r="K22" s="19"/>
    </row>
    <row r="23" spans="1:19" ht="15" customHeight="1" x14ac:dyDescent="0.25">
      <c r="A23" s="28"/>
      <c r="B23" s="10" t="s">
        <v>22</v>
      </c>
      <c r="C23" s="23"/>
      <c r="D23" s="24"/>
      <c r="E23" s="24"/>
      <c r="F23" s="24"/>
      <c r="G23" s="24"/>
      <c r="H23" s="24"/>
      <c r="I23" s="24"/>
      <c r="J23" s="27">
        <f>0.13*G22*110960</f>
        <v>48190.82186427655</v>
      </c>
      <c r="K23" s="19"/>
    </row>
    <row r="24" spans="1:19" ht="11.25" customHeight="1" x14ac:dyDescent="0.25">
      <c r="A24" s="63"/>
      <c r="B24" s="32"/>
      <c r="C24" s="32"/>
      <c r="D24" s="32"/>
      <c r="E24" s="32"/>
      <c r="F24" s="32"/>
      <c r="G24" s="32"/>
      <c r="H24" s="32"/>
      <c r="I24" s="32"/>
      <c r="J24" s="32"/>
      <c r="K24" s="32"/>
    </row>
    <row r="25" spans="1:19" s="18" customFormat="1" ht="75" x14ac:dyDescent="0.25">
      <c r="A25" s="28">
        <v>3</v>
      </c>
      <c r="B25" s="7" t="s">
        <v>29</v>
      </c>
      <c r="C25" s="29"/>
      <c r="D25" s="21"/>
      <c r="E25" s="21"/>
      <c r="F25" s="21"/>
      <c r="G25" s="21"/>
      <c r="H25" s="21"/>
      <c r="I25" s="21"/>
      <c r="J25" s="27"/>
      <c r="K25" s="31"/>
    </row>
    <row r="26" spans="1:19" x14ac:dyDescent="0.25">
      <c r="A26" s="28"/>
      <c r="B26" s="35" t="str">
        <f>B16</f>
        <v>Sub-total</v>
      </c>
      <c r="C26" s="23">
        <f>C15</f>
        <v>1</v>
      </c>
      <c r="D26" s="24">
        <f>D15</f>
        <v>130</v>
      </c>
      <c r="E26" s="24">
        <f>E15</f>
        <v>3.9622066443157573</v>
      </c>
      <c r="F26" s="24">
        <v>0.15</v>
      </c>
      <c r="G26" s="21">
        <f>PRODUCT(C26:F26)</f>
        <v>77.263029564157264</v>
      </c>
      <c r="H26" s="24"/>
      <c r="I26" s="24"/>
      <c r="J26" s="27"/>
      <c r="K26" s="19"/>
    </row>
    <row r="27" spans="1:19" ht="15" customHeight="1" x14ac:dyDescent="0.25">
      <c r="A27" s="28"/>
      <c r="B27" s="10" t="s">
        <v>20</v>
      </c>
      <c r="C27" s="23"/>
      <c r="D27" s="24"/>
      <c r="E27" s="24"/>
      <c r="F27" s="24"/>
      <c r="G27" s="25">
        <f>SUM(G26:G26)</f>
        <v>77.263029564157264</v>
      </c>
      <c r="H27" s="25" t="s">
        <v>21</v>
      </c>
      <c r="I27" s="25">
        <v>11588.17</v>
      </c>
      <c r="J27" s="26">
        <f>G27*I27</f>
        <v>895337.12130448024</v>
      </c>
      <c r="K27" s="19"/>
    </row>
    <row r="28" spans="1:19" ht="15" customHeight="1" x14ac:dyDescent="0.25">
      <c r="A28" s="28"/>
      <c r="B28" s="10" t="s">
        <v>22</v>
      </c>
      <c r="C28" s="23"/>
      <c r="D28" s="24"/>
      <c r="E28" s="24"/>
      <c r="F28" s="24"/>
      <c r="G28" s="24"/>
      <c r="H28" s="24"/>
      <c r="I28" s="24"/>
      <c r="J28" s="27">
        <f>0.13*G27*((128662.2+6685.5)/15)</f>
        <v>90630.569003352633</v>
      </c>
      <c r="K28" s="19"/>
    </row>
    <row r="29" spans="1:19" ht="15" customHeight="1" x14ac:dyDescent="0.25">
      <c r="A29" s="28"/>
      <c r="B29" s="10"/>
      <c r="C29" s="23"/>
      <c r="D29" s="24"/>
      <c r="E29" s="24"/>
      <c r="F29" s="24"/>
      <c r="G29" s="24"/>
      <c r="H29" s="24"/>
      <c r="I29" s="24"/>
      <c r="J29" s="27"/>
      <c r="K29" s="19"/>
    </row>
    <row r="30" spans="1:19" ht="15" customHeight="1" x14ac:dyDescent="0.25">
      <c r="A30" s="9">
        <v>4</v>
      </c>
      <c r="B30" s="7" t="s">
        <v>30</v>
      </c>
      <c r="C30" s="11">
        <v>1</v>
      </c>
      <c r="D30" s="12"/>
      <c r="E30" s="13"/>
      <c r="F30" s="13"/>
      <c r="G30" s="36">
        <f t="shared" ref="G30" si="0">PRODUCT(C30:F30)</f>
        <v>1</v>
      </c>
      <c r="H30" s="15" t="s">
        <v>31</v>
      </c>
      <c r="I30" s="14">
        <v>15000</v>
      </c>
      <c r="J30" s="36">
        <f>G30*I30</f>
        <v>15000</v>
      </c>
      <c r="K30" s="13"/>
      <c r="M30" s="17"/>
      <c r="N30" s="18"/>
      <c r="O30" s="18"/>
      <c r="P30" s="18"/>
      <c r="Q30" s="18"/>
      <c r="R30" s="17"/>
      <c r="S30" s="17"/>
    </row>
    <row r="31" spans="1:19" ht="15" customHeight="1" x14ac:dyDescent="0.25">
      <c r="A31" s="9"/>
      <c r="B31" s="7"/>
      <c r="C31" s="11"/>
      <c r="D31" s="12"/>
      <c r="E31" s="13"/>
      <c r="F31" s="13"/>
      <c r="G31" s="36"/>
      <c r="H31" s="15"/>
      <c r="I31" s="14"/>
      <c r="J31" s="36"/>
      <c r="K31" s="13"/>
      <c r="M31" s="17"/>
      <c r="N31" s="18"/>
      <c r="O31" s="18"/>
      <c r="P31" s="18"/>
      <c r="Q31" s="18"/>
      <c r="R31" s="17"/>
      <c r="S31" s="17"/>
    </row>
    <row r="32" spans="1:19" ht="15" customHeight="1" x14ac:dyDescent="0.25">
      <c r="A32" s="9">
        <v>5</v>
      </c>
      <c r="B32" s="7" t="s">
        <v>32</v>
      </c>
      <c r="C32" s="11">
        <v>1</v>
      </c>
      <c r="D32" s="12"/>
      <c r="E32" s="13"/>
      <c r="F32" s="13"/>
      <c r="G32" s="36">
        <f t="shared" ref="G32" si="1">PRODUCT(C32:F32)</f>
        <v>1</v>
      </c>
      <c r="H32" s="15" t="s">
        <v>33</v>
      </c>
      <c r="I32" s="14">
        <v>500</v>
      </c>
      <c r="J32" s="36">
        <f>G32*I32</f>
        <v>500</v>
      </c>
      <c r="K32" s="13"/>
      <c r="M32" s="17"/>
      <c r="N32" s="18"/>
      <c r="O32" s="18"/>
      <c r="P32" s="18"/>
      <c r="Q32" s="18"/>
      <c r="R32" s="17"/>
      <c r="S32" s="17"/>
    </row>
    <row r="33" spans="1:19" ht="11.25" customHeight="1" x14ac:dyDescent="0.25">
      <c r="A33" s="9"/>
      <c r="B33" s="35"/>
      <c r="C33" s="11"/>
      <c r="D33" s="12"/>
      <c r="E33" s="13"/>
      <c r="F33" s="13"/>
      <c r="G33" s="14"/>
      <c r="H33" s="15"/>
      <c r="I33" s="14"/>
      <c r="J33" s="16"/>
      <c r="K33" s="13"/>
      <c r="M33" s="17"/>
      <c r="N33" s="18"/>
      <c r="O33" s="18"/>
      <c r="P33" s="18"/>
      <c r="Q33" s="18"/>
      <c r="R33" s="17"/>
      <c r="S33" s="17"/>
    </row>
    <row r="34" spans="1:19" x14ac:dyDescent="0.25">
      <c r="A34" s="22"/>
      <c r="B34" s="46" t="s">
        <v>39</v>
      </c>
      <c r="C34" s="47"/>
      <c r="D34" s="20"/>
      <c r="E34" s="20"/>
      <c r="F34" s="20"/>
      <c r="G34" s="16"/>
      <c r="H34" s="16"/>
      <c r="I34" s="16"/>
      <c r="J34" s="16">
        <f>SUM(J11:J32)</f>
        <v>1469920.8406706476</v>
      </c>
      <c r="K34" s="19"/>
    </row>
    <row r="36" spans="1:19" s="18" customFormat="1" x14ac:dyDescent="0.25">
      <c r="A36" s="37"/>
      <c r="B36" s="31" t="s">
        <v>34</v>
      </c>
      <c r="C36" s="72">
        <f>J34</f>
        <v>1469920.8406706476</v>
      </c>
      <c r="D36" s="72"/>
      <c r="E36" s="21">
        <v>100</v>
      </c>
      <c r="F36" s="38"/>
      <c r="G36" s="39"/>
      <c r="H36" s="38"/>
      <c r="I36" s="40"/>
      <c r="J36" s="41"/>
      <c r="K36" s="42"/>
    </row>
    <row r="37" spans="1:19" hidden="1" x14ac:dyDescent="0.25">
      <c r="A37" s="43"/>
      <c r="B37" s="31" t="s">
        <v>35</v>
      </c>
      <c r="C37" s="75">
        <v>1200000</v>
      </c>
      <c r="D37" s="75"/>
      <c r="E37" s="21"/>
      <c r="F37" s="44"/>
      <c r="G37" s="45"/>
      <c r="H37" s="45"/>
      <c r="I37" s="45"/>
      <c r="J37" s="45"/>
      <c r="K37" s="44"/>
    </row>
    <row r="38" spans="1:19" hidden="1" x14ac:dyDescent="0.25">
      <c r="A38" s="43"/>
      <c r="B38" s="31" t="s">
        <v>36</v>
      </c>
      <c r="C38" s="75">
        <f>C37-C40-C41</f>
        <v>1140000</v>
      </c>
      <c r="D38" s="75"/>
      <c r="E38" s="21">
        <f>C38/C36*100</f>
        <v>77.555196746504933</v>
      </c>
      <c r="F38" s="44"/>
      <c r="G38" s="45"/>
      <c r="H38" s="45"/>
      <c r="I38" s="45"/>
      <c r="J38" s="45"/>
      <c r="K38" s="44"/>
    </row>
    <row r="39" spans="1:19" hidden="1" x14ac:dyDescent="0.25">
      <c r="A39" s="43"/>
      <c r="B39" s="31" t="s">
        <v>37</v>
      </c>
      <c r="C39" s="72">
        <f>C36-C38</f>
        <v>329920.84067064757</v>
      </c>
      <c r="D39" s="72"/>
      <c r="E39" s="21">
        <f>100-E38</f>
        <v>22.444803253495067</v>
      </c>
      <c r="F39" s="44"/>
      <c r="G39" s="45"/>
      <c r="H39" s="45"/>
      <c r="I39" s="45"/>
      <c r="J39" s="45"/>
      <c r="K39" s="44"/>
    </row>
    <row r="40" spans="1:19" hidden="1" x14ac:dyDescent="0.25">
      <c r="A40" s="43"/>
      <c r="B40" s="31" t="s">
        <v>38</v>
      </c>
      <c r="C40" s="72">
        <f>C37*0.03</f>
        <v>36000</v>
      </c>
      <c r="D40" s="72"/>
      <c r="E40" s="21">
        <v>3</v>
      </c>
      <c r="F40" s="44"/>
      <c r="G40" s="45"/>
      <c r="H40" s="45"/>
      <c r="I40" s="45"/>
      <c r="J40" s="45"/>
      <c r="K40" s="44"/>
    </row>
    <row r="41" spans="1:19" hidden="1" x14ac:dyDescent="0.25">
      <c r="A41" s="43"/>
      <c r="B41" s="31" t="s">
        <v>55</v>
      </c>
      <c r="C41" s="72">
        <f>C37*0.02</f>
        <v>24000</v>
      </c>
      <c r="D41" s="72"/>
      <c r="E41" s="21">
        <v>2</v>
      </c>
      <c r="F41" s="44"/>
      <c r="G41" s="45"/>
      <c r="H41" s="45"/>
      <c r="I41" s="45"/>
      <c r="J41" s="45"/>
      <c r="K41" s="44"/>
    </row>
  </sheetData>
  <mergeCells count="15">
    <mergeCell ref="C40:D40"/>
    <mergeCell ref="C41:D41"/>
    <mergeCell ref="A7:F7"/>
    <mergeCell ref="H7:K7"/>
    <mergeCell ref="C36:D36"/>
    <mergeCell ref="C37:D37"/>
    <mergeCell ref="C38:D38"/>
    <mergeCell ref="C39:D39"/>
    <mergeCell ref="A6:F6"/>
    <mergeCell ref="H6:K6"/>
    <mergeCell ref="A1:K1"/>
    <mergeCell ref="A2:K2"/>
    <mergeCell ref="A3:K3"/>
    <mergeCell ref="A4:K4"/>
    <mergeCell ref="A5:K5"/>
  </mergeCells>
  <pageMargins left="0.7" right="0.7" top="0.75" bottom="0.75" header="0.3" footer="0.3"/>
  <pageSetup paperSize="9" scale="80"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topLeftCell="A20" zoomScaleNormal="100" workbookViewId="0">
      <selection activeCell="B13" sqref="B13"/>
    </sheetView>
  </sheetViews>
  <sheetFormatPr defaultRowHeight="15" x14ac:dyDescent="0.25"/>
  <cols>
    <col min="1" max="1" width="6.28515625" customWidth="1"/>
    <col min="2" max="2" width="39.28515625" customWidth="1"/>
    <col min="3" max="3" width="8.85546875" customWidth="1"/>
    <col min="4" max="4" width="9.28515625" bestFit="1" customWidth="1"/>
    <col min="5" max="5" width="11.5703125" bestFit="1" customWidth="1"/>
    <col min="6" max="6" width="12.28515625" bestFit="1" customWidth="1"/>
    <col min="7" max="7" width="9.5703125" bestFit="1" customWidth="1"/>
    <col min="8" max="8" width="11.140625" bestFit="1" customWidth="1"/>
    <col min="9" max="9" width="11.85546875" bestFit="1" customWidth="1"/>
    <col min="10" max="10" width="12.28515625" bestFit="1" customWidth="1"/>
    <col min="11" max="11" width="11" customWidth="1"/>
    <col min="13" max="13" width="9.5703125" bestFit="1" customWidth="1"/>
  </cols>
  <sheetData>
    <row r="1" spans="1:11" x14ac:dyDescent="0.25">
      <c r="A1" s="85" t="s">
        <v>0</v>
      </c>
      <c r="B1" s="85"/>
      <c r="C1" s="85"/>
      <c r="D1" s="85"/>
      <c r="E1" s="85"/>
      <c r="F1" s="85"/>
      <c r="G1" s="85"/>
      <c r="H1" s="85"/>
      <c r="I1" s="85"/>
      <c r="J1" s="85"/>
      <c r="K1" s="85"/>
    </row>
    <row r="2" spans="1:11" ht="25.5" x14ac:dyDescent="0.35">
      <c r="A2" s="86" t="s">
        <v>1</v>
      </c>
      <c r="B2" s="86"/>
      <c r="C2" s="86"/>
      <c r="D2" s="86"/>
      <c r="E2" s="86"/>
      <c r="F2" s="86"/>
      <c r="G2" s="86"/>
      <c r="H2" s="86"/>
      <c r="I2" s="86"/>
      <c r="J2" s="86"/>
      <c r="K2" s="86"/>
    </row>
    <row r="3" spans="1:11" s="18" customFormat="1" x14ac:dyDescent="0.25">
      <c r="A3" s="70" t="s">
        <v>2</v>
      </c>
      <c r="B3" s="70"/>
      <c r="C3" s="70"/>
      <c r="D3" s="70"/>
      <c r="E3" s="70"/>
      <c r="F3" s="70"/>
      <c r="G3" s="70"/>
      <c r="H3" s="70"/>
      <c r="I3" s="70"/>
      <c r="J3" s="70"/>
      <c r="K3" s="70"/>
    </row>
    <row r="4" spans="1:11" s="18" customFormat="1" x14ac:dyDescent="0.25">
      <c r="A4" s="70" t="s">
        <v>3</v>
      </c>
      <c r="B4" s="70"/>
      <c r="C4" s="70"/>
      <c r="D4" s="70"/>
      <c r="E4" s="70"/>
      <c r="F4" s="70"/>
      <c r="G4" s="70"/>
      <c r="H4" s="70"/>
      <c r="I4" s="70"/>
      <c r="J4" s="70"/>
      <c r="K4" s="70"/>
    </row>
    <row r="5" spans="1:11" ht="18.75" x14ac:dyDescent="0.3">
      <c r="A5" s="87" t="s">
        <v>40</v>
      </c>
      <c r="B5" s="87"/>
      <c r="C5" s="87"/>
      <c r="D5" s="87"/>
      <c r="E5" s="87"/>
      <c r="F5" s="87"/>
      <c r="G5" s="87"/>
      <c r="H5" s="87"/>
      <c r="I5" s="87"/>
      <c r="J5" s="87"/>
      <c r="K5" s="87"/>
    </row>
    <row r="6" spans="1:11" ht="18.75" x14ac:dyDescent="0.3">
      <c r="A6" s="50" t="s">
        <v>41</v>
      </c>
      <c r="B6" s="50"/>
      <c r="C6" s="83">
        <f>F29</f>
        <v>1469920.8406706476</v>
      </c>
      <c r="D6" s="84"/>
      <c r="E6" s="51"/>
      <c r="F6" s="50"/>
      <c r="G6" s="50"/>
      <c r="H6" s="50" t="s">
        <v>42</v>
      </c>
      <c r="I6" s="50"/>
      <c r="J6" s="83" t="e">
        <f>I29</f>
        <v>#REF!</v>
      </c>
      <c r="K6" s="84"/>
    </row>
    <row r="7" spans="1:11" x14ac:dyDescent="0.25">
      <c r="A7" s="52" t="s">
        <v>43</v>
      </c>
      <c r="B7" s="52"/>
      <c r="C7" s="52"/>
      <c r="D7" s="52"/>
      <c r="F7" s="79"/>
      <c r="G7" s="79"/>
      <c r="I7" s="80" t="s">
        <v>44</v>
      </c>
      <c r="J7" s="80"/>
      <c r="K7" s="80"/>
    </row>
    <row r="8" spans="1:11" ht="15.75" x14ac:dyDescent="0.25">
      <c r="A8" s="66" t="str">
        <f>Estimate!A6</f>
        <v>Project:-सुयाल चोक चनौटे फुट्सल जाने सडक ढलान</v>
      </c>
      <c r="B8" s="66"/>
      <c r="C8" s="66"/>
      <c r="D8" s="66"/>
      <c r="E8" s="66"/>
      <c r="F8" s="66"/>
      <c r="I8" s="81" t="s">
        <v>53</v>
      </c>
      <c r="J8" s="81"/>
      <c r="K8" s="81"/>
    </row>
    <row r="9" spans="1:11" x14ac:dyDescent="0.25">
      <c r="A9" s="82" t="str">
        <f>Estimate!A7</f>
        <v>Location:- Shankharapur Municipality 9</v>
      </c>
      <c r="B9" s="82"/>
      <c r="C9" s="82"/>
      <c r="D9" s="82"/>
      <c r="E9" s="82"/>
      <c r="F9" s="82"/>
      <c r="I9" s="81" t="s">
        <v>54</v>
      </c>
      <c r="J9" s="81"/>
      <c r="K9" s="81"/>
    </row>
    <row r="11" spans="1:11" x14ac:dyDescent="0.25">
      <c r="A11" s="77" t="s">
        <v>45</v>
      </c>
      <c r="B11" s="77" t="s">
        <v>46</v>
      </c>
      <c r="C11" s="77" t="s">
        <v>14</v>
      </c>
      <c r="D11" s="78" t="s">
        <v>47</v>
      </c>
      <c r="E11" s="78"/>
      <c r="F11" s="78"/>
      <c r="G11" s="78" t="s">
        <v>48</v>
      </c>
      <c r="H11" s="78"/>
      <c r="I11" s="78"/>
      <c r="J11" s="77" t="s">
        <v>49</v>
      </c>
      <c r="K11" s="76" t="s">
        <v>50</v>
      </c>
    </row>
    <row r="12" spans="1:11" x14ac:dyDescent="0.25">
      <c r="A12" s="77"/>
      <c r="B12" s="77"/>
      <c r="C12" s="77"/>
      <c r="D12" s="53" t="s">
        <v>51</v>
      </c>
      <c r="E12" s="53" t="s">
        <v>15</v>
      </c>
      <c r="F12" s="53" t="s">
        <v>16</v>
      </c>
      <c r="G12" s="53" t="s">
        <v>51</v>
      </c>
      <c r="H12" s="53" t="s">
        <v>15</v>
      </c>
      <c r="I12" s="53" t="s">
        <v>16</v>
      </c>
      <c r="J12" s="77"/>
      <c r="K12" s="76"/>
    </row>
    <row r="13" spans="1:11" s="18" customFormat="1" ht="126" x14ac:dyDescent="0.25">
      <c r="A13" s="64">
        <f>Estimate!A9</f>
        <v>1</v>
      </c>
      <c r="B13" s="57" t="str">
        <f>Estimate!B9</f>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
      <c r="C13" s="54" t="str">
        <f>Estimate!H11</f>
        <v>m3</v>
      </c>
      <c r="D13" s="54">
        <f>Estimate!G11</f>
        <v>77.263029564157264</v>
      </c>
      <c r="E13" s="54">
        <f>Estimate!I11</f>
        <v>64.63</v>
      </c>
      <c r="F13" s="54">
        <f>D13*E13</f>
        <v>4993.5096007314833</v>
      </c>
      <c r="G13" s="54" t="e">
        <f>#REF!</f>
        <v>#REF!</v>
      </c>
      <c r="H13" s="54" t="e">
        <f>#REF!</f>
        <v>#REF!</v>
      </c>
      <c r="I13" s="54" t="e">
        <f>G13*H13</f>
        <v>#REF!</v>
      </c>
      <c r="J13" s="55" t="e">
        <f>I13-F13</f>
        <v>#REF!</v>
      </c>
      <c r="K13" s="56"/>
    </row>
    <row r="14" spans="1:11" s="18" customFormat="1" ht="15.75" x14ac:dyDescent="0.25">
      <c r="A14" s="64"/>
      <c r="B14" s="62" t="str">
        <f>Estimate!B12</f>
        <v>VAT calculation</v>
      </c>
      <c r="C14" s="54"/>
      <c r="D14" s="54"/>
      <c r="E14" s="54"/>
      <c r="F14" s="54">
        <f>Estimate!J12</f>
        <v>538.03398354160322</v>
      </c>
      <c r="G14" s="54"/>
      <c r="H14" s="54"/>
      <c r="I14" s="54" t="e">
        <f>#REF!</f>
        <v>#REF!</v>
      </c>
      <c r="J14" s="55" t="e">
        <f>I14-F14</f>
        <v>#REF!</v>
      </c>
      <c r="K14" s="56"/>
    </row>
    <row r="15" spans="1:11" s="18" customFormat="1" x14ac:dyDescent="0.25">
      <c r="A15" s="28"/>
      <c r="B15" s="31"/>
      <c r="C15" s="54"/>
      <c r="D15" s="54"/>
      <c r="E15" s="54"/>
      <c r="F15" s="54"/>
      <c r="G15" s="54"/>
      <c r="H15" s="54"/>
      <c r="I15" s="54"/>
      <c r="J15" s="55"/>
      <c r="K15" s="56"/>
    </row>
    <row r="16" spans="1:11" s="18" customFormat="1" ht="78.75" x14ac:dyDescent="0.25">
      <c r="A16" s="64">
        <f>Estimate!A14</f>
        <v>2</v>
      </c>
      <c r="B16" s="57" t="str">
        <f>Estimate!B14</f>
        <v>Providing and laying of hand pack Stone soling with 150 to 200 mm thick stones and packing with smaller stone on prepared surface as per Drawing and Technical Specifications.</v>
      </c>
      <c r="C16" s="54" t="str">
        <f>Estimate!H16</f>
        <v>m3</v>
      </c>
      <c r="D16" s="54">
        <f>Estimate!G16</f>
        <v>0</v>
      </c>
      <c r="E16" s="54">
        <f>Estimate!I16</f>
        <v>4561.53</v>
      </c>
      <c r="F16" s="54">
        <f>D16*E16</f>
        <v>0</v>
      </c>
      <c r="G16" s="54" t="e">
        <f>#REF!</f>
        <v>#REF!</v>
      </c>
      <c r="H16" s="54" t="e">
        <f>#REF!</f>
        <v>#REF!</v>
      </c>
      <c r="I16" s="54" t="e">
        <f>G16*H16</f>
        <v>#REF!</v>
      </c>
      <c r="J16" s="55" t="e">
        <f>I16-F16</f>
        <v>#REF!</v>
      </c>
      <c r="K16" s="56"/>
    </row>
    <row r="17" spans="1:13" s="18" customFormat="1" ht="15.75" x14ac:dyDescent="0.25">
      <c r="A17" s="64"/>
      <c r="B17" s="62" t="str">
        <f>Estimate!B17</f>
        <v>VAT calculation</v>
      </c>
      <c r="C17" s="54"/>
      <c r="D17" s="54"/>
      <c r="E17" s="54"/>
      <c r="F17" s="54">
        <f>Estimate!J17</f>
        <v>0</v>
      </c>
      <c r="G17" s="54"/>
      <c r="H17" s="54"/>
      <c r="I17" s="54" t="e">
        <f>#REF!</f>
        <v>#REF!</v>
      </c>
      <c r="J17" s="55" t="e">
        <f>I17-F17</f>
        <v>#REF!</v>
      </c>
      <c r="K17" s="56"/>
    </row>
    <row r="18" spans="1:13" s="18" customFormat="1" x14ac:dyDescent="0.25">
      <c r="A18" s="28"/>
      <c r="B18" s="31"/>
      <c r="C18" s="54"/>
      <c r="D18" s="54"/>
      <c r="E18" s="54"/>
      <c r="F18" s="54"/>
      <c r="G18" s="54"/>
      <c r="H18" s="54"/>
      <c r="I18" s="54"/>
      <c r="J18" s="55"/>
      <c r="K18" s="56"/>
    </row>
    <row r="19" spans="1:13" s="18" customFormat="1" ht="63" x14ac:dyDescent="0.25">
      <c r="A19" s="64">
        <f>Estimate!A19</f>
        <v>2</v>
      </c>
      <c r="B19" s="57" t="str">
        <f>Estimate!B19</f>
        <v>Providing and laying , fitting and placing HYSD bar reinforcement in sub-structure complete as per Drawing and Technical Specifications</v>
      </c>
      <c r="C19" s="54" t="str">
        <f>Estimate!H22</f>
        <v>MT</v>
      </c>
      <c r="D19" s="54">
        <f>Estimate!G22</f>
        <v>3.3408311979560579</v>
      </c>
      <c r="E19" s="54">
        <f>Estimate!I22</f>
        <v>124140</v>
      </c>
      <c r="F19" s="54">
        <f>D19*E19</f>
        <v>414730.78491426504</v>
      </c>
      <c r="G19" s="54" t="e">
        <f>#REF!</f>
        <v>#REF!</v>
      </c>
      <c r="H19" s="54" t="e">
        <f>#REF!</f>
        <v>#REF!</v>
      </c>
      <c r="I19" s="54" t="e">
        <f>G19*H19</f>
        <v>#REF!</v>
      </c>
      <c r="J19" s="55" t="e">
        <f>I19-F19</f>
        <v>#REF!</v>
      </c>
      <c r="K19" s="56"/>
    </row>
    <row r="20" spans="1:13" s="18" customFormat="1" ht="15.75" x14ac:dyDescent="0.25">
      <c r="A20" s="64"/>
      <c r="B20" s="62" t="str">
        <f>Estimate!B23</f>
        <v>VAT calculation</v>
      </c>
      <c r="C20" s="54"/>
      <c r="D20" s="54"/>
      <c r="E20" s="54"/>
      <c r="F20" s="54">
        <f>Estimate!J23</f>
        <v>48190.82186427655</v>
      </c>
      <c r="G20" s="54"/>
      <c r="H20" s="54"/>
      <c r="I20" s="54" t="e">
        <f>#REF!</f>
        <v>#REF!</v>
      </c>
      <c r="J20" s="55" t="e">
        <f>I20-F20</f>
        <v>#REF!</v>
      </c>
      <c r="K20" s="56"/>
    </row>
    <row r="21" spans="1:13" s="18" customFormat="1" x14ac:dyDescent="0.25">
      <c r="A21" s="28"/>
      <c r="B21" s="31"/>
      <c r="C21" s="54"/>
      <c r="D21" s="54"/>
      <c r="E21" s="54"/>
      <c r="F21" s="54"/>
      <c r="G21" s="54"/>
      <c r="H21" s="54"/>
      <c r="I21" s="54"/>
      <c r="J21" s="55"/>
      <c r="K21" s="56"/>
    </row>
    <row r="22" spans="1:13" s="18" customFormat="1" ht="63" x14ac:dyDescent="0.25">
      <c r="A22" s="64">
        <f>Estimate!A25</f>
        <v>3</v>
      </c>
      <c r="B22" s="57" t="str">
        <f>Estimate!B25</f>
        <v>Providing and laying of Plain/Reinforced Cement Concrete in Foundation complete as per Drawing and Technical Specifications., RCC Grade M 20</v>
      </c>
      <c r="C22" s="54" t="str">
        <f>Estimate!H27</f>
        <v>m3</v>
      </c>
      <c r="D22" s="54">
        <f>Estimate!G27</f>
        <v>77.263029564157264</v>
      </c>
      <c r="E22" s="54">
        <f>Estimate!I27</f>
        <v>11588.17</v>
      </c>
      <c r="F22" s="54">
        <f>D22*E22</f>
        <v>895337.12130448024</v>
      </c>
      <c r="G22" s="54" t="e">
        <f>#REF!</f>
        <v>#REF!</v>
      </c>
      <c r="H22" s="54" t="e">
        <f>#REF!</f>
        <v>#REF!</v>
      </c>
      <c r="I22" s="54" t="e">
        <f>G22*H22</f>
        <v>#REF!</v>
      </c>
      <c r="J22" s="55" t="e">
        <f>I22-F22</f>
        <v>#REF!</v>
      </c>
      <c r="K22" s="56"/>
    </row>
    <row r="23" spans="1:13" s="18" customFormat="1" ht="15.75" x14ac:dyDescent="0.25">
      <c r="A23" s="64"/>
      <c r="B23" s="62" t="str">
        <f>Estimate!B28</f>
        <v>VAT calculation</v>
      </c>
      <c r="C23" s="54"/>
      <c r="D23" s="54"/>
      <c r="E23" s="54"/>
      <c r="F23" s="54">
        <f>Estimate!J28</f>
        <v>90630.569003352633</v>
      </c>
      <c r="G23" s="54"/>
      <c r="H23" s="54"/>
      <c r="I23" s="54" t="e">
        <f>#REF!</f>
        <v>#REF!</v>
      </c>
      <c r="J23" s="55" t="e">
        <f>I23-F23</f>
        <v>#REF!</v>
      </c>
      <c r="K23" s="56"/>
    </row>
    <row r="24" spans="1:13" s="18" customFormat="1" x14ac:dyDescent="0.25">
      <c r="A24" s="28"/>
      <c r="B24" s="31"/>
      <c r="C24" s="54"/>
      <c r="D24" s="54"/>
      <c r="E24" s="54"/>
      <c r="F24" s="54"/>
      <c r="G24" s="54"/>
      <c r="H24" s="54"/>
      <c r="I24" s="54"/>
      <c r="J24" s="55"/>
      <c r="K24" s="56"/>
      <c r="M24" s="65"/>
    </row>
    <row r="25" spans="1:13" s="18" customFormat="1" ht="15.75" x14ac:dyDescent="0.25">
      <c r="A25" s="64">
        <f>Estimate!A30</f>
        <v>4</v>
      </c>
      <c r="B25" s="57" t="str">
        <f>Estimate!B30</f>
        <v>Provisional sum for lab test</v>
      </c>
      <c r="C25" s="54" t="str">
        <f>Estimate!H30</f>
        <v>PS</v>
      </c>
      <c r="D25" s="54">
        <f>Estimate!G30</f>
        <v>1</v>
      </c>
      <c r="E25" s="54">
        <f>Estimate!I30</f>
        <v>15000</v>
      </c>
      <c r="F25" s="54">
        <f>D25*E25</f>
        <v>15000</v>
      </c>
      <c r="G25" s="54" t="e">
        <f>#REF!</f>
        <v>#REF!</v>
      </c>
      <c r="H25" s="54" t="e">
        <f>#REF!</f>
        <v>#REF!</v>
      </c>
      <c r="I25" s="54" t="e">
        <f>G25*H25</f>
        <v>#REF!</v>
      </c>
      <c r="J25" s="55" t="e">
        <f>I25-F25</f>
        <v>#REF!</v>
      </c>
      <c r="K25" s="56"/>
    </row>
    <row r="26" spans="1:13" s="18" customFormat="1" x14ac:dyDescent="0.25">
      <c r="A26" s="28"/>
      <c r="B26" s="31"/>
      <c r="C26" s="54"/>
      <c r="D26" s="54"/>
      <c r="E26" s="54"/>
      <c r="F26" s="54"/>
      <c r="G26" s="54"/>
      <c r="H26" s="54"/>
      <c r="I26" s="54"/>
      <c r="J26" s="55"/>
      <c r="K26" s="56"/>
    </row>
    <row r="27" spans="1:13" s="18" customFormat="1" x14ac:dyDescent="0.25">
      <c r="A27" s="64">
        <f>Estimate!A32</f>
        <v>5</v>
      </c>
      <c r="B27" s="58" t="str">
        <f>Estimate!B32</f>
        <v>Information board (सुचना पाटि)</v>
      </c>
      <c r="C27" s="54" t="str">
        <f>Estimate!H32</f>
        <v>no.</v>
      </c>
      <c r="D27" s="54">
        <f>Estimate!G32</f>
        <v>1</v>
      </c>
      <c r="E27" s="54">
        <f>Estimate!I32</f>
        <v>500</v>
      </c>
      <c r="F27" s="54">
        <f>D27*E27</f>
        <v>500</v>
      </c>
      <c r="G27" s="54" t="e">
        <f>#REF!</f>
        <v>#REF!</v>
      </c>
      <c r="H27" s="54" t="e">
        <f>#REF!</f>
        <v>#REF!</v>
      </c>
      <c r="I27" s="54" t="e">
        <f>G27*H27</f>
        <v>#REF!</v>
      </c>
      <c r="J27" s="55" t="e">
        <f>I27-F27</f>
        <v>#REF!</v>
      </c>
      <c r="K27" s="56"/>
    </row>
    <row r="28" spans="1:13" s="18" customFormat="1" x14ac:dyDescent="0.25">
      <c r="A28" s="31"/>
      <c r="B28" s="31"/>
      <c r="C28" s="54"/>
      <c r="D28" s="54"/>
      <c r="E28" s="54"/>
      <c r="F28" s="54"/>
      <c r="G28" s="54"/>
      <c r="H28" s="54"/>
      <c r="I28" s="54"/>
      <c r="J28" s="55"/>
      <c r="K28" s="56"/>
    </row>
    <row r="29" spans="1:13" x14ac:dyDescent="0.25">
      <c r="A29" s="32"/>
      <c r="B29" s="59" t="s">
        <v>52</v>
      </c>
      <c r="C29" s="59"/>
      <c r="D29" s="60"/>
      <c r="E29" s="60"/>
      <c r="F29" s="60">
        <f>SUM(F13:F27)</f>
        <v>1469920.8406706476</v>
      </c>
      <c r="G29" s="60"/>
      <c r="H29" s="60"/>
      <c r="I29" s="60" t="e">
        <f>SUM(I13:I27)</f>
        <v>#REF!</v>
      </c>
      <c r="J29" s="61" t="e">
        <f>I29-F29</f>
        <v>#REF!</v>
      </c>
      <c r="K29" s="32"/>
    </row>
  </sheetData>
  <mergeCells count="20">
    <mergeCell ref="C6:D6"/>
    <mergeCell ref="J6:K6"/>
    <mergeCell ref="A1:K1"/>
    <mergeCell ref="A2:K2"/>
    <mergeCell ref="A3:K3"/>
    <mergeCell ref="A4:K4"/>
    <mergeCell ref="A5:K5"/>
    <mergeCell ref="F7:G7"/>
    <mergeCell ref="I7:K7"/>
    <mergeCell ref="A8:F8"/>
    <mergeCell ref="I8:K8"/>
    <mergeCell ref="A9:F9"/>
    <mergeCell ref="I9:K9"/>
    <mergeCell ref="K11:K12"/>
    <mergeCell ref="A11:A12"/>
    <mergeCell ref="B11:B12"/>
    <mergeCell ref="C11:C12"/>
    <mergeCell ref="D11:F11"/>
    <mergeCell ref="G11:I11"/>
    <mergeCell ref="J11:J12"/>
  </mergeCells>
  <printOptions horizontalCentered="1"/>
  <pageMargins left="0.7" right="0.7" top="0.75" bottom="0.75" header="0.3" footer="0.3"/>
  <pageSetup scale="80" orientation="landscape" horizontalDpi="300" verticalDpi="300" r:id="rId1"/>
  <headerFooter>
    <oddFooter xml:space="preserve">&amp;LPrepared By:
&amp;CChecked By:
&amp;RApproved By: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Estimate</vt:lpstr>
      <vt:lpstr>WCR</vt:lpstr>
      <vt:lpstr>WCR!Print_Area</vt:lpstr>
      <vt:lpstr>WCR!Print_Titles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2025-05-28T08:46:37Z</dcterms:modified>
</cp:coreProperties>
</file>