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kalimasta mandir\"/>
    </mc:Choice>
  </mc:AlternateContent>
  <bookViews>
    <workbookView xWindow="-120" yWindow="-120" windowWidth="20736" windowHeight="11160" activeTab="1"/>
  </bookViews>
  <sheets>
    <sheet name="WCR" sheetId="6" r:id="rId1"/>
    <sheet name="kalimasta mandir final" sheetId="17"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'kalimasta mandir final'!$A$1:$K$52</definedName>
    <definedName name="_xlnm.Print_Titles" localSheetId="1">'kalimasta mandir final'!$1:$8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8" i="17" l="1"/>
  <c r="C39" i="17"/>
  <c r="F38" i="17"/>
  <c r="G38" i="17" s="1"/>
  <c r="D39" i="17"/>
  <c r="D38" i="17"/>
  <c r="E38" i="17"/>
  <c r="E39" i="17"/>
  <c r="E37" i="17"/>
  <c r="E36" i="17"/>
  <c r="C35" i="17"/>
  <c r="F35" i="17" s="1"/>
  <c r="G35" i="17" s="1"/>
  <c r="C37" i="17"/>
  <c r="C36" i="17"/>
  <c r="C34" i="17"/>
  <c r="F34" i="17" s="1"/>
  <c r="G34" i="17" s="1"/>
  <c r="D35" i="17"/>
  <c r="D34" i="17"/>
  <c r="E35" i="17"/>
  <c r="E34" i="17"/>
  <c r="D22" i="17"/>
  <c r="D29" i="17" s="1"/>
  <c r="D21" i="17"/>
  <c r="D28" i="17" s="1"/>
  <c r="E20" i="17"/>
  <c r="E27" i="17" s="1"/>
  <c r="D20" i="17"/>
  <c r="D36" i="17" s="1"/>
  <c r="F29" i="17"/>
  <c r="F28" i="17"/>
  <c r="C29" i="17"/>
  <c r="C28" i="17"/>
  <c r="C27" i="17"/>
  <c r="B28" i="17"/>
  <c r="B36" i="17" s="1"/>
  <c r="B27" i="17"/>
  <c r="B34" i="17" s="1"/>
  <c r="E15" i="17"/>
  <c r="D15" i="17"/>
  <c r="G15" i="17" s="1"/>
  <c r="G16" i="17" s="1"/>
  <c r="J17" i="17" s="1"/>
  <c r="G10" i="17"/>
  <c r="G11" i="17" s="1"/>
  <c r="J12" i="17" s="1"/>
  <c r="E10" i="17"/>
  <c r="D10" i="17"/>
  <c r="F36" i="17" l="1"/>
  <c r="G36" i="17" s="1"/>
  <c r="D27" i="17"/>
  <c r="G20" i="17"/>
  <c r="F39" i="17"/>
  <c r="G39" i="17" s="1"/>
  <c r="G22" i="17"/>
  <c r="G21" i="17"/>
  <c r="D37" i="17"/>
  <c r="F37" i="17" s="1"/>
  <c r="G37" i="17" s="1"/>
  <c r="G29" i="17"/>
  <c r="G28" i="17"/>
  <c r="G27" i="17"/>
  <c r="J16" i="17"/>
  <c r="J45" i="17" s="1"/>
  <c r="G40" i="17" l="1"/>
  <c r="G23" i="17"/>
  <c r="J24" i="17" s="1"/>
  <c r="G30" i="17"/>
  <c r="J23" i="17"/>
  <c r="J30" i="17"/>
  <c r="J40" i="17" l="1"/>
  <c r="J41" i="17"/>
  <c r="J31" i="17"/>
  <c r="C52" i="17" l="1"/>
  <c r="C51" i="17"/>
  <c r="G43" i="17"/>
  <c r="J43" i="17" s="1"/>
  <c r="C49" i="17" l="1"/>
  <c r="J11" i="17" l="1"/>
  <c r="C47" i="17" l="1"/>
  <c r="E49" i="17" s="1"/>
  <c r="E50" i="17" s="1"/>
  <c r="C50" i="17" l="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<sst xmlns="http://schemas.openxmlformats.org/spreadsheetml/2006/main" count="83" uniqueCount="58">
  <si>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</si>
  <si>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</si>
  <si>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</si>
  <si>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</si>
  <si>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</si>
  <si>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</si>
  <si>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</si>
  <si>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</si>
  <si>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</si>
  <si>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</si>
  <si>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</si>
  <si>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</si>
  <si>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</si>
  <si>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</si>
  <si>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</si>
  <si>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</si>
  <si>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</si>
  <si>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</si>
  <si>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</si>
  <si>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</si>
  <si>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</si>
  <si>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</si>
  <si>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</si>
  <si>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</si>
  <si>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</si>
  <si>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</si>
  <si>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</si>
  <si>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</si>
  <si>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</si>
  <si>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</si>
  <si>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</si>
  <si>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</si>
  <si>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</si>
  <si>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</si>
  <si>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</si>
  <si>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</si>
  <si>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</si>
  <si>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</si>
  <si>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</si>
  <si>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</si>
  <si>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</si>
  <si>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</si>
  <si>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</si>
  <si>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Total weight (kg)</t>
  </si>
  <si>
    <t>Length (m)</t>
  </si>
  <si>
    <t>F.Y.: 2081/2082</t>
  </si>
  <si>
    <t>Date:2081/06/08</t>
  </si>
  <si>
    <t xml:space="preserve">Project:- सुन्दरबस्ती सडक ग्राबेल र ढलान (ढल निर्माण कार्य) </t>
  </si>
  <si>
    <t>husf] vf8ndf 9'+uf eg]{ / n]en ug]{ sfddf</t>
  </si>
  <si>
    <t>-For plinth level floor</t>
  </si>
  <si>
    <t>d]lzgsf] k|of]u u/L hu leQf kvf{ndf l;d]G6 s+lqm6 ug]{ sfd -!M@M$_</t>
  </si>
  <si>
    <t>d]lzgsf] k|of]u u/L ;'k/ :6«Sr/df l;d]G6 s+lqm6 ug]{ sfd -!M!=%M#_</t>
  </si>
  <si>
    <t>-slab</t>
  </si>
  <si>
    <t>-beam</t>
  </si>
  <si>
    <t>kmnfd]sf] kfOk / KnfOaf]8{af6 kmdf{ agfpg] sfd</t>
  </si>
  <si>
    <t>cf/=;L=;L= nflu kmnfd] 808L sf6\g], df]8\g] #) dL6/ ;Dd</t>
  </si>
  <si>
    <t>Unit length (kg/m)</t>
  </si>
  <si>
    <t>-stirrups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</si>
</sst>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84">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2" xfId="0" applyFont="1" applyBorder="1"/>
    <xf numFmtId="0" fontId="6" fillId="0" borderId="2" xfId="0" applyFont="1" applyBorder="1" applyAlignment="1">
      <alignment horizontal="right"/>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xf numFmtId="0" fontId="16" fillId="3" borderId="1" xfId="0" applyFont="1" applyFill="1" applyBorder="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69" t="s">
        <v>0</v>
      </c>
      <c r="B1" s="69"/>
      <c r="C1" s="69"/>
      <c r="D1" s="69"/>
      <c r="E1" s="69"/>
      <c r="F1" s="69"/>
      <c r="G1" s="69"/>
      <c r="H1" s="69"/>
      <c r="I1" s="69"/>
      <c r="J1" s="69"/>
      <c r="K1" s="69"/>
    </row>
    <row r="2" spans="1:11" ht="24.6" x14ac:dyDescent="0.4">
      <c r="A2" s="70" t="s">
        <v>1</v>
      </c>
      <c r="B2" s="70"/>
      <c r="C2" s="70"/>
      <c r="D2" s="70"/>
      <c r="E2" s="70"/>
      <c r="F2" s="70"/>
      <c r="G2" s="70"/>
      <c r="H2" s="70"/>
      <c r="I2" s="70"/>
      <c r="J2" s="70"/>
      <c r="K2" s="70"/>
    </row>
    <row r="3" spans="1:11" s="1" customFormat="1" x14ac:dyDescent="0.3">
      <c r="A3" s="65" t="s">
        <v>2</v>
      </c>
      <c r="B3" s="65"/>
      <c r="C3" s="65"/>
      <c r="D3" s="65"/>
      <c r="E3" s="65"/>
      <c r="F3" s="65"/>
      <c r="G3" s="65"/>
      <c r="H3" s="65"/>
      <c r="I3" s="65"/>
      <c r="J3" s="65"/>
      <c r="K3" s="65"/>
    </row>
    <row r="4" spans="1:11" s="1" customFormat="1" x14ac:dyDescent="0.3">
      <c r="A4" s="65" t="s">
        <v>3</v>
      </c>
      <c r="B4" s="65"/>
      <c r="C4" s="65"/>
      <c r="D4" s="65"/>
      <c r="E4" s="65"/>
      <c r="F4" s="65"/>
      <c r="G4" s="65"/>
      <c r="H4" s="65"/>
      <c r="I4" s="65"/>
      <c r="J4" s="65"/>
      <c r="K4" s="65"/>
    </row>
    <row r="5" spans="1:11" ht="18" x14ac:dyDescent="0.35">
      <c r="A5" s="71" t="s">
        <v>18</v>
      </c>
      <c r="B5" s="71"/>
      <c r="C5" s="71"/>
      <c r="D5" s="71"/>
      <c r="E5" s="71"/>
      <c r="F5" s="71"/>
      <c r="G5" s="71"/>
      <c r="H5" s="71"/>
      <c r="I5" s="71"/>
      <c r="J5" s="71"/>
      <c r="K5" s="71"/>
    </row>
    <row r="6" spans="1:11" ht="18" x14ac:dyDescent="0.35">
      <c r="A6" s="8" t="s">
        <v>19</v>
      </c>
      <c r="B6" s="8"/>
      <c r="C6" s="67" t="e">
        <f>F18</f>
        <v>#REF!</v>
      </c>
      <c r="D6" s="68"/>
      <c r="E6" s="9"/>
      <c r="F6" s="8"/>
      <c r="G6" s="8"/>
      <c r="H6" s="8" t="s">
        <v>20</v>
      </c>
      <c r="I6" s="8"/>
      <c r="J6" s="67" t="e">
        <f>I18</f>
        <v>#REF!</v>
      </c>
      <c r="K6" s="68"/>
    </row>
    <row r="7" spans="1:11" x14ac:dyDescent="0.3">
      <c r="A7" s="26" t="s">
        <v>29</v>
      </c>
      <c r="B7" s="10"/>
      <c r="C7" s="10"/>
      <c r="D7" s="10"/>
      <c r="F7" s="74"/>
      <c r="G7" s="74"/>
      <c r="I7" s="75" t="s">
        <v>37</v>
      </c>
      <c r="J7" s="75"/>
      <c r="K7" s="75"/>
    </row>
    <row r="8" spans="1:11" ht="15.6" x14ac:dyDescent="0.3">
      <c r="A8" s="61" t="e">
        <f>#REF!</f>
        <v>#REF!</v>
      </c>
      <c r="B8" s="61"/>
      <c r="C8" s="61"/>
      <c r="D8" s="61"/>
      <c r="E8" s="61"/>
      <c r="F8" s="61"/>
      <c r="I8" s="76" t="s">
        <v>38</v>
      </c>
      <c r="J8" s="76"/>
      <c r="K8" s="76"/>
    </row>
    <row r="9" spans="1:11" x14ac:dyDescent="0.3">
      <c r="A9" s="77" t="e">
        <f>#REF!</f>
        <v>#REF!</v>
      </c>
      <c r="B9" s="77"/>
      <c r="C9" s="77"/>
      <c r="D9" s="77"/>
      <c r="E9" s="77"/>
      <c r="F9" s="77"/>
      <c r="I9" s="76" t="s">
        <v>39</v>
      </c>
      <c r="J9" s="76"/>
      <c r="K9" s="76"/>
    </row>
    <row r="11" spans="1:11" x14ac:dyDescent="0.3">
      <c r="A11" s="72" t="s">
        <v>21</v>
      </c>
      <c r="B11" s="72" t="s">
        <v>22</v>
      </c>
      <c r="C11" s="72" t="s">
        <v>12</v>
      </c>
      <c r="D11" s="78" t="s">
        <v>23</v>
      </c>
      <c r="E11" s="78"/>
      <c r="F11" s="78"/>
      <c r="G11" s="78" t="s">
        <v>24</v>
      </c>
      <c r="H11" s="78"/>
      <c r="I11" s="78"/>
      <c r="J11" s="72" t="s">
        <v>25</v>
      </c>
      <c r="K11" s="73" t="s">
        <v>15</v>
      </c>
    </row>
    <row r="12" spans="1:11" x14ac:dyDescent="0.3">
      <c r="A12" s="72"/>
      <c r="B12" s="72"/>
      <c r="C12" s="72"/>
      <c r="D12" s="11" t="s">
        <v>26</v>
      </c>
      <c r="E12" s="11" t="s">
        <v>13</v>
      </c>
      <c r="F12" s="11" t="s">
        <v>14</v>
      </c>
      <c r="G12" s="11" t="s">
        <v>26</v>
      </c>
      <c r="H12" s="11" t="s">
        <v>13</v>
      </c>
      <c r="I12" s="11" t="s">
        <v>14</v>
      </c>
      <c r="J12" s="72"/>
      <c r="K12" s="73"/>
    </row>
    <row r="13" spans="1:11" s="1" customFormat="1" ht="93.6" x14ac:dyDescent="0.3">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6" x14ac:dyDescent="0.3">
      <c r="A14" s="27"/>
      <c r="B14" s="33" t="e">
        <f>#REF!</f>
        <v>#REF!</v>
      </c>
      <c r="C14" s="12"/>
      <c r="D14" s="12"/>
      <c r="E14" s="12"/>
      <c r="F14" s="12" t="e">
        <f>#REF!</f>
        <v>#REF!</v>
      </c>
      <c r="G14" s="12"/>
      <c r="H14" s="12"/>
      <c r="I14" s="12" t="e">
        <f>#REF!</f>
        <v>#REF!</v>
      </c>
      <c r="J14" s="28"/>
      <c r="K14" s="14"/>
    </row>
    <row r="15" spans="1:11" s="1" customFormat="1" x14ac:dyDescent="0.3">
      <c r="A15" s="29"/>
      <c r="B15" s="29"/>
      <c r="C15" s="12"/>
      <c r="D15" s="12"/>
      <c r="E15" s="12"/>
      <c r="F15" s="12"/>
      <c r="G15" s="12"/>
      <c r="H15" s="12"/>
      <c r="I15" s="12"/>
      <c r="J15" s="28"/>
      <c r="K15" s="14"/>
    </row>
    <row r="16" spans="1:11" s="1" customFormat="1" x14ac:dyDescent="0.3">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3">
      <c r="A17" s="29"/>
      <c r="B17" s="29"/>
      <c r="C17" s="12"/>
      <c r="D17" s="12"/>
      <c r="E17" s="12"/>
      <c r="F17" s="12"/>
      <c r="G17" s="12"/>
      <c r="H17" s="12"/>
      <c r="I17" s="12"/>
      <c r="J17" s="28"/>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9"/>
  <sheetViews>
    <sheetView tabSelected="1" topLeftCell="A15" zoomScaleNormal="100" workbookViewId="0">
      <selection activeCell="F26" sqref="F26"/>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10.44140625" customWidth="1"/>
    <col min="10" max="10" width="11.33203125" customWidth="1"/>
    <col min="11" max="11" width="8.33203125" customWidth="1"/>
  </cols>
  <sheetData>
    <row r="1" spans="1:18" s="1" customFormat="1" x14ac:dyDescent="0.3">
      <c r="A1" s="63" t="s">
        <v>0</v>
      </c>
      <c r="B1" s="63"/>
      <c r="C1" s="63"/>
      <c r="D1" s="63"/>
      <c r="E1" s="63"/>
      <c r="F1" s="63"/>
      <c r="G1" s="63"/>
      <c r="H1" s="63"/>
      <c r="I1" s="63"/>
      <c r="J1" s="63"/>
      <c r="K1" s="63"/>
    </row>
    <row r="2" spans="1:18" s="1" customFormat="1" ht="22.8" x14ac:dyDescent="0.3">
      <c r="A2" s="64" t="s">
        <v>1</v>
      </c>
      <c r="B2" s="64"/>
      <c r="C2" s="64"/>
      <c r="D2" s="64"/>
      <c r="E2" s="64"/>
      <c r="F2" s="64"/>
      <c r="G2" s="64"/>
      <c r="H2" s="64"/>
      <c r="I2" s="64"/>
      <c r="J2" s="64"/>
      <c r="K2" s="64"/>
    </row>
    <row r="3" spans="1:18" s="1" customFormat="1" x14ac:dyDescent="0.3">
      <c r="A3" s="65" t="s">
        <v>2</v>
      </c>
      <c r="B3" s="65"/>
      <c r="C3" s="65"/>
      <c r="D3" s="65"/>
      <c r="E3" s="65"/>
      <c r="F3" s="65"/>
      <c r="G3" s="65"/>
      <c r="H3" s="65"/>
      <c r="I3" s="65"/>
      <c r="J3" s="65"/>
      <c r="K3" s="65"/>
    </row>
    <row r="4" spans="1:18" s="1" customFormat="1" x14ac:dyDescent="0.3">
      <c r="A4" s="65" t="s">
        <v>3</v>
      </c>
      <c r="B4" s="65"/>
      <c r="C4" s="65"/>
      <c r="D4" s="65"/>
      <c r="E4" s="65"/>
      <c r="F4" s="65"/>
      <c r="G4" s="65"/>
      <c r="H4" s="65"/>
      <c r="I4" s="65"/>
      <c r="J4" s="65"/>
      <c r="K4" s="65"/>
    </row>
    <row r="5" spans="1:18" ht="17.399999999999999" x14ac:dyDescent="0.3">
      <c r="A5" s="66" t="s">
        <v>4</v>
      </c>
      <c r="B5" s="66"/>
      <c r="C5" s="66"/>
      <c r="D5" s="66"/>
      <c r="E5" s="66"/>
      <c r="F5" s="66"/>
      <c r="G5" s="66"/>
      <c r="H5" s="66"/>
      <c r="I5" s="66"/>
      <c r="J5" s="66"/>
      <c r="K5" s="66"/>
    </row>
    <row r="6" spans="1:18" ht="15.6" x14ac:dyDescent="0.3">
      <c r="A6" s="61" t="s">
        <v>47</v>
      </c>
      <c r="B6" s="61"/>
      <c r="C6" s="61"/>
      <c r="D6" s="61"/>
      <c r="E6" s="61"/>
      <c r="F6" s="61"/>
      <c r="G6" s="2"/>
      <c r="H6" s="62" t="s">
        <v>45</v>
      </c>
      <c r="I6" s="62"/>
      <c r="J6" s="62"/>
      <c r="K6" s="62"/>
    </row>
    <row r="7" spans="1:18" ht="15.6" x14ac:dyDescent="0.3">
      <c r="A7" s="79" t="s">
        <v>28</v>
      </c>
      <c r="B7" s="79"/>
      <c r="C7" s="79"/>
      <c r="D7" s="79"/>
      <c r="E7" s="79"/>
      <c r="F7" s="79"/>
      <c r="G7" s="3"/>
      <c r="H7" s="80" t="s">
        <v>46</v>
      </c>
      <c r="I7" s="80"/>
      <c r="J7" s="80"/>
      <c r="K7" s="80"/>
    </row>
    <row r="8" spans="1:18" ht="15" customHeight="1" x14ac:dyDescent="0.3">
      <c r="A8" s="4" t="s">
        <v>5</v>
      </c>
      <c r="B8" s="15" t="s">
        <v>6</v>
      </c>
      <c r="C8" s="4" t="s">
        <v>7</v>
      </c>
      <c r="D8" s="16" t="s">
        <v>8</v>
      </c>
      <c r="E8" s="16" t="s">
        <v>9</v>
      </c>
      <c r="F8" s="16" t="s">
        <v>10</v>
      </c>
      <c r="G8" s="16" t="s">
        <v>11</v>
      </c>
      <c r="H8" s="4" t="s">
        <v>12</v>
      </c>
      <c r="I8" s="16" t="s">
        <v>13</v>
      </c>
      <c r="J8" s="16" t="s">
        <v>14</v>
      </c>
      <c r="K8" s="17" t="s">
        <v>15</v>
      </c>
    </row>
    <row r="9" spans="1:18" ht="30.6" x14ac:dyDescent="0.3">
      <c r="A9" s="29">
        <v>1</v>
      </c>
      <c r="B9" s="83" t="s">
        <v>48</v>
      </c>
      <c r="C9" s="38"/>
      <c r="D9" s="38"/>
      <c r="E9" s="38"/>
      <c r="F9" s="38"/>
      <c r="G9" s="38"/>
      <c r="H9" s="38"/>
      <c r="I9" s="38"/>
      <c r="J9" s="38"/>
      <c r="K9" s="38"/>
    </row>
    <row r="10" spans="1:18" ht="15" customHeight="1" x14ac:dyDescent="0.3">
      <c r="A10" s="18"/>
      <c r="B10" s="39" t="s">
        <v>49</v>
      </c>
      <c r="C10" s="38">
        <v>2</v>
      </c>
      <c r="D10" s="40">
        <f>12.25/3.281</f>
        <v>3.7336177994513866</v>
      </c>
      <c r="E10" s="40">
        <f>12.25/3.281</f>
        <v>3.7336177994513866</v>
      </c>
      <c r="F10" s="40">
        <v>0.15</v>
      </c>
      <c r="G10" s="41">
        <f>PRODUCT(C10:F10)</f>
        <v>4.1819705617140643</v>
      </c>
      <c r="H10" s="42"/>
      <c r="I10" s="42"/>
      <c r="J10" s="42"/>
      <c r="K10" s="21"/>
      <c r="M10" s="1"/>
      <c r="N10" s="1"/>
      <c r="O10" s="1"/>
      <c r="P10" s="1"/>
      <c r="Q10" s="25"/>
      <c r="R10" s="25"/>
    </row>
    <row r="11" spans="1:18" ht="15" customHeight="1" x14ac:dyDescent="0.3">
      <c r="A11" s="18"/>
      <c r="B11" s="39" t="s">
        <v>42</v>
      </c>
      <c r="C11" s="19"/>
      <c r="D11" s="20"/>
      <c r="E11" s="21"/>
      <c r="F11" s="21"/>
      <c r="G11" s="23">
        <f>SUM(G10:G10)</f>
        <v>4.1819705617140643</v>
      </c>
      <c r="H11" s="22" t="s">
        <v>41</v>
      </c>
      <c r="I11" s="23">
        <v>4473.1499999999996</v>
      </c>
      <c r="J11" s="43">
        <f>G11*I11</f>
        <v>18706.581618131266</v>
      </c>
      <c r="K11" s="21"/>
      <c r="M11" s="1"/>
      <c r="N11" s="1"/>
      <c r="O11" s="1"/>
      <c r="P11" s="1"/>
      <c r="Q11" s="25"/>
      <c r="R11" s="25"/>
    </row>
    <row r="12" spans="1:18" ht="15" customHeight="1" x14ac:dyDescent="0.3">
      <c r="A12" s="18"/>
      <c r="B12" s="39" t="s">
        <v>40</v>
      </c>
      <c r="C12" s="19"/>
      <c r="D12" s="20"/>
      <c r="E12" s="21"/>
      <c r="F12" s="21"/>
      <c r="G12" s="23"/>
      <c r="H12" s="22"/>
      <c r="I12" s="23"/>
      <c r="J12" s="43">
        <f>0.13*G11*3093.15</f>
        <v>1681.6100915855618</v>
      </c>
      <c r="K12" s="21"/>
      <c r="M12" s="1"/>
      <c r="N12" s="1"/>
      <c r="O12" s="1"/>
      <c r="P12" s="1"/>
      <c r="Q12" s="25"/>
      <c r="R12" s="25"/>
    </row>
    <row r="13" spans="1:18" ht="15" customHeight="1" x14ac:dyDescent="0.3">
      <c r="A13" s="18"/>
      <c r="B13" s="39"/>
      <c r="C13" s="19"/>
      <c r="D13" s="20"/>
      <c r="E13" s="21"/>
      <c r="F13" s="21"/>
      <c r="G13" s="23"/>
      <c r="H13" s="22"/>
      <c r="I13" s="23"/>
      <c r="J13" s="43"/>
      <c r="K13" s="21"/>
      <c r="M13" s="1"/>
      <c r="N13" s="1"/>
      <c r="O13" s="1"/>
      <c r="P13" s="1"/>
      <c r="Q13" s="25"/>
      <c r="R13" s="25"/>
    </row>
    <row r="14" spans="1:18" ht="45.6" x14ac:dyDescent="0.3">
      <c r="A14" s="29">
        <v>2</v>
      </c>
      <c r="B14" s="83" t="s">
        <v>50</v>
      </c>
      <c r="C14" s="38"/>
      <c r="D14" s="38"/>
      <c r="E14" s="38"/>
      <c r="F14" s="38"/>
      <c r="G14" s="38"/>
      <c r="H14" s="38"/>
      <c r="I14" s="38"/>
      <c r="J14" s="38"/>
      <c r="K14" s="38"/>
    </row>
    <row r="15" spans="1:18" ht="15" customHeight="1" x14ac:dyDescent="0.3">
      <c r="A15" s="18"/>
      <c r="B15" s="39" t="s">
        <v>49</v>
      </c>
      <c r="C15" s="38">
        <v>2</v>
      </c>
      <c r="D15" s="40">
        <f>12.25/3.281</f>
        <v>3.7336177994513866</v>
      </c>
      <c r="E15" s="40">
        <f>12.25/3.281</f>
        <v>3.7336177994513866</v>
      </c>
      <c r="F15" s="40">
        <v>7.4999999999999997E-2</v>
      </c>
      <c r="G15" s="41">
        <f>PRODUCT(C15:F15)</f>
        <v>2.0909852808570322</v>
      </c>
      <c r="H15" s="42"/>
      <c r="I15" s="42"/>
      <c r="J15" s="42"/>
      <c r="K15" s="21"/>
      <c r="M15" s="1"/>
      <c r="N15" s="1"/>
      <c r="O15" s="1"/>
      <c r="P15" s="1"/>
      <c r="Q15" s="25"/>
      <c r="R15" s="25"/>
    </row>
    <row r="16" spans="1:18" ht="15" customHeight="1" x14ac:dyDescent="0.3">
      <c r="A16" s="18"/>
      <c r="B16" s="39" t="s">
        <v>42</v>
      </c>
      <c r="C16" s="19"/>
      <c r="D16" s="20"/>
      <c r="E16" s="21"/>
      <c r="F16" s="21"/>
      <c r="G16" s="23">
        <f>SUM(G15:G15)</f>
        <v>2.0909852808570322</v>
      </c>
      <c r="H16" s="22" t="s">
        <v>41</v>
      </c>
      <c r="I16" s="23">
        <v>12568.22</v>
      </c>
      <c r="J16" s="43">
        <f>G16*I16</f>
        <v>26279.963026572968</v>
      </c>
      <c r="K16" s="21"/>
      <c r="M16" s="1"/>
      <c r="N16" s="1"/>
      <c r="O16" s="1"/>
      <c r="P16" s="1"/>
      <c r="Q16" s="25"/>
      <c r="R16" s="25"/>
    </row>
    <row r="17" spans="1:18" ht="15" customHeight="1" x14ac:dyDescent="0.3">
      <c r="A17" s="18"/>
      <c r="B17" s="39" t="s">
        <v>40</v>
      </c>
      <c r="C17" s="19"/>
      <c r="D17" s="20"/>
      <c r="E17" s="21"/>
      <c r="F17" s="21"/>
      <c r="G17" s="23"/>
      <c r="H17" s="22"/>
      <c r="I17" s="23"/>
      <c r="J17" s="43">
        <f>0.13*G16*8523.52</f>
        <v>2316.9321319417695</v>
      </c>
      <c r="K17" s="21"/>
      <c r="M17" s="1"/>
      <c r="N17" s="1"/>
      <c r="O17" s="1"/>
      <c r="P17" s="1"/>
      <c r="Q17" s="25"/>
      <c r="R17" s="25"/>
    </row>
    <row r="18" spans="1:18" ht="15" customHeight="1" x14ac:dyDescent="0.3">
      <c r="A18" s="18"/>
      <c r="B18" s="39"/>
      <c r="C18" s="19"/>
      <c r="D18" s="20"/>
      <c r="E18" s="21"/>
      <c r="F18" s="21"/>
      <c r="G18" s="23"/>
      <c r="H18" s="22"/>
      <c r="I18" s="23"/>
      <c r="J18" s="43"/>
      <c r="K18" s="21"/>
      <c r="M18" s="1"/>
      <c r="N18" s="1"/>
      <c r="O18" s="1"/>
      <c r="P18" s="1"/>
      <c r="Q18" s="25"/>
      <c r="R18" s="25"/>
    </row>
    <row r="19" spans="1:18" ht="30.6" x14ac:dyDescent="0.3">
      <c r="A19" s="18">
        <v>3</v>
      </c>
      <c r="B19" s="83" t="s">
        <v>51</v>
      </c>
      <c r="C19" s="19"/>
      <c r="D19" s="20"/>
      <c r="E19" s="21"/>
      <c r="F19" s="21"/>
      <c r="G19" s="23"/>
      <c r="H19" s="22"/>
      <c r="I19" s="23"/>
      <c r="J19" s="43"/>
      <c r="K19" s="21"/>
      <c r="M19" s="1"/>
      <c r="N19" s="1"/>
      <c r="O19" s="1"/>
      <c r="P19" s="1"/>
      <c r="Q19" s="25"/>
      <c r="R19" s="25"/>
    </row>
    <row r="20" spans="1:18" ht="15" customHeight="1" x14ac:dyDescent="0.3">
      <c r="A20" s="18"/>
      <c r="B20" s="39" t="s">
        <v>52</v>
      </c>
      <c r="C20" s="19">
        <v>1</v>
      </c>
      <c r="D20" s="20">
        <f>31/3.281</f>
        <v>9.4483389210606514</v>
      </c>
      <c r="E20" s="21">
        <f>17.75/3.281</f>
        <v>5.4099359951234378</v>
      </c>
      <c r="F20" s="21">
        <v>0.125</v>
      </c>
      <c r="G20" s="41">
        <f>PRODUCT(C20:F20)</f>
        <v>6.3893636028964709</v>
      </c>
      <c r="H20" s="22"/>
      <c r="I20" s="23"/>
      <c r="J20" s="43"/>
      <c r="K20" s="21"/>
      <c r="M20" s="1"/>
      <c r="N20" s="1"/>
      <c r="O20" s="1"/>
      <c r="P20" s="1"/>
      <c r="Q20" s="25"/>
      <c r="R20" s="25"/>
    </row>
    <row r="21" spans="1:18" ht="15" customHeight="1" x14ac:dyDescent="0.3">
      <c r="A21" s="18"/>
      <c r="B21" s="39" t="s">
        <v>53</v>
      </c>
      <c r="C21" s="19">
        <v>4</v>
      </c>
      <c r="D21" s="20">
        <f>14/3.281</f>
        <v>4.2669917708015843</v>
      </c>
      <c r="E21" s="21">
        <v>0.23</v>
      </c>
      <c r="F21" s="21">
        <v>0.23</v>
      </c>
      <c r="G21" s="41">
        <f t="shared" ref="G21:G22" si="0">PRODUCT(C21:F21)</f>
        <v>0.90289545870161536</v>
      </c>
      <c r="H21" s="22"/>
      <c r="I21" s="23"/>
      <c r="J21" s="43"/>
      <c r="K21" s="21"/>
      <c r="M21" s="1"/>
      <c r="N21" s="1"/>
      <c r="O21" s="1"/>
      <c r="P21" s="1"/>
      <c r="Q21" s="25"/>
      <c r="R21" s="25"/>
    </row>
    <row r="22" spans="1:18" ht="15" customHeight="1" x14ac:dyDescent="0.3">
      <c r="A22" s="18"/>
      <c r="B22" s="39"/>
      <c r="C22" s="19">
        <v>3</v>
      </c>
      <c r="D22" s="20">
        <f>15.75/3.281</f>
        <v>4.8003657421517829</v>
      </c>
      <c r="E22" s="21">
        <v>0.23</v>
      </c>
      <c r="F22" s="21">
        <v>0.23</v>
      </c>
      <c r="G22" s="41">
        <f t="shared" si="0"/>
        <v>0.76181804327948799</v>
      </c>
      <c r="H22" s="22"/>
      <c r="I22" s="23"/>
      <c r="J22" s="43"/>
      <c r="K22" s="21"/>
      <c r="M22" s="1"/>
      <c r="N22" s="1"/>
      <c r="O22" s="1"/>
      <c r="P22" s="1"/>
      <c r="Q22" s="25"/>
      <c r="R22" s="25"/>
    </row>
    <row r="23" spans="1:18" ht="15" customHeight="1" x14ac:dyDescent="0.3">
      <c r="A23" s="18"/>
      <c r="B23" s="39" t="s">
        <v>42</v>
      </c>
      <c r="C23" s="19"/>
      <c r="D23" s="20"/>
      <c r="E23" s="21"/>
      <c r="F23" s="21"/>
      <c r="G23" s="23">
        <f>SUM(G20:G22)</f>
        <v>8.0540771048775746</v>
      </c>
      <c r="H23" s="22" t="s">
        <v>41</v>
      </c>
      <c r="I23" s="23">
        <v>13568.9</v>
      </c>
      <c r="J23" s="43">
        <f>G23*I23</f>
        <v>109284.96682837332</v>
      </c>
      <c r="K23" s="21"/>
      <c r="M23" s="1"/>
      <c r="N23" s="1"/>
      <c r="O23" s="1"/>
      <c r="P23" s="1"/>
      <c r="Q23" s="25"/>
      <c r="R23" s="25"/>
    </row>
    <row r="24" spans="1:18" ht="15" customHeight="1" x14ac:dyDescent="0.3">
      <c r="A24" s="18"/>
      <c r="B24" s="39" t="s">
        <v>40</v>
      </c>
      <c r="C24" s="19"/>
      <c r="D24" s="20"/>
      <c r="E24" s="21"/>
      <c r="F24" s="21"/>
      <c r="G24" s="23"/>
      <c r="H24" s="22"/>
      <c r="I24" s="23"/>
      <c r="J24" s="43">
        <f>0.13*G23*9524.2</f>
        <v>9972.1233510957518</v>
      </c>
      <c r="K24" s="21"/>
      <c r="M24" s="1"/>
      <c r="N24" s="1"/>
      <c r="O24" s="1"/>
      <c r="P24" s="1"/>
      <c r="Q24" s="25"/>
      <c r="R24" s="25"/>
    </row>
    <row r="25" spans="1:18" ht="15" customHeight="1" x14ac:dyDescent="0.3">
      <c r="A25" s="18"/>
      <c r="B25" s="39"/>
      <c r="C25" s="19"/>
      <c r="D25" s="20"/>
      <c r="E25" s="21"/>
      <c r="F25" s="21"/>
      <c r="G25" s="23"/>
      <c r="H25" s="22"/>
      <c r="I25" s="23"/>
      <c r="J25" s="43"/>
      <c r="K25" s="21"/>
      <c r="M25" s="1"/>
      <c r="N25" s="1"/>
      <c r="O25" s="1"/>
      <c r="P25" s="1"/>
      <c r="Q25" s="25"/>
      <c r="R25" s="25"/>
    </row>
    <row r="26" spans="1:18" ht="30.6" x14ac:dyDescent="0.3">
      <c r="A26" s="18">
        <v>4</v>
      </c>
      <c r="B26" s="83" t="s">
        <v>54</v>
      </c>
      <c r="C26" s="19"/>
      <c r="D26" s="20"/>
      <c r="E26" s="21"/>
      <c r="F26" s="21"/>
      <c r="G26" s="23"/>
      <c r="H26" s="22"/>
      <c r="I26" s="23"/>
      <c r="J26" s="43"/>
      <c r="K26" s="21"/>
      <c r="M26" s="1"/>
      <c r="N26" s="1"/>
      <c r="O26" s="1"/>
      <c r="P26" s="1"/>
      <c r="Q26" s="25"/>
      <c r="R26" s="25"/>
    </row>
    <row r="27" spans="1:18" ht="15" customHeight="1" x14ac:dyDescent="0.3">
      <c r="A27" s="18"/>
      <c r="B27" s="39" t="str">
        <f>B20</f>
        <v>-slab</v>
      </c>
      <c r="C27" s="19">
        <f>C20</f>
        <v>1</v>
      </c>
      <c r="D27" s="20">
        <f>D20</f>
        <v>9.4483389210606514</v>
      </c>
      <c r="E27" s="21">
        <f>E20</f>
        <v>5.4099359951234378</v>
      </c>
      <c r="F27" s="21"/>
      <c r="G27" s="41">
        <f>PRODUCT(C27:F27)</f>
        <v>51.114908823171767</v>
      </c>
      <c r="H27" s="22"/>
      <c r="I27" s="23"/>
      <c r="J27" s="43"/>
      <c r="K27" s="21"/>
      <c r="M27" s="1"/>
      <c r="N27" s="1"/>
      <c r="O27" s="1"/>
      <c r="P27" s="1"/>
      <c r="Q27" s="25"/>
      <c r="R27" s="25"/>
    </row>
    <row r="28" spans="1:18" ht="15" customHeight="1" x14ac:dyDescent="0.3">
      <c r="A28" s="18"/>
      <c r="B28" s="39" t="str">
        <f>B21</f>
        <v>-beam</v>
      </c>
      <c r="C28" s="19">
        <f>C21</f>
        <v>4</v>
      </c>
      <c r="D28" s="20">
        <f>D21</f>
        <v>4.2669917708015843</v>
      </c>
      <c r="E28" s="21"/>
      <c r="F28" s="21">
        <f>F21*2</f>
        <v>0.46</v>
      </c>
      <c r="G28" s="41">
        <f t="shared" ref="G28:G29" si="1">PRODUCT(C28:F28)</f>
        <v>7.8512648582749156</v>
      </c>
      <c r="H28" s="22"/>
      <c r="I28" s="23"/>
      <c r="J28" s="43"/>
      <c r="K28" s="21"/>
      <c r="M28" s="1"/>
      <c r="N28" s="1"/>
      <c r="O28" s="1"/>
      <c r="P28" s="1"/>
      <c r="Q28" s="25"/>
      <c r="R28" s="25"/>
    </row>
    <row r="29" spans="1:18" ht="15" customHeight="1" x14ac:dyDescent="0.3">
      <c r="A29" s="18"/>
      <c r="B29" s="39"/>
      <c r="C29" s="19">
        <f>C22</f>
        <v>3</v>
      </c>
      <c r="D29" s="20">
        <f>D22</f>
        <v>4.8003657421517829</v>
      </c>
      <c r="E29" s="21"/>
      <c r="F29" s="21">
        <f>F22*2</f>
        <v>0.46</v>
      </c>
      <c r="G29" s="41">
        <f t="shared" si="1"/>
        <v>6.6245047241694603</v>
      </c>
      <c r="H29" s="22"/>
      <c r="I29" s="23"/>
      <c r="J29" s="43"/>
      <c r="K29" s="21"/>
      <c r="M29" s="1"/>
      <c r="N29" s="1"/>
      <c r="O29" s="1"/>
      <c r="P29" s="1"/>
      <c r="Q29" s="25"/>
      <c r="R29" s="25"/>
    </row>
    <row r="30" spans="1:18" ht="15" customHeight="1" x14ac:dyDescent="0.3">
      <c r="A30" s="18"/>
      <c r="B30" s="39" t="s">
        <v>42</v>
      </c>
      <c r="C30" s="19"/>
      <c r="D30" s="20"/>
      <c r="E30" s="21"/>
      <c r="F30" s="21"/>
      <c r="G30" s="23">
        <f>SUM(G27:G29)</f>
        <v>65.590678405616146</v>
      </c>
      <c r="H30" s="22" t="s">
        <v>41</v>
      </c>
      <c r="I30" s="23">
        <v>915.42</v>
      </c>
      <c r="J30" s="43">
        <f>G30*I30</f>
        <v>60043.018826069128</v>
      </c>
      <c r="K30" s="21"/>
      <c r="M30" s="1"/>
      <c r="N30" s="1"/>
      <c r="O30" s="1"/>
      <c r="P30" s="1"/>
      <c r="Q30" s="25"/>
      <c r="R30" s="25"/>
    </row>
    <row r="31" spans="1:18" ht="15" customHeight="1" x14ac:dyDescent="0.3">
      <c r="A31" s="18"/>
      <c r="B31" s="39" t="s">
        <v>40</v>
      </c>
      <c r="C31" s="19"/>
      <c r="D31" s="20"/>
      <c r="E31" s="21"/>
      <c r="F31" s="21"/>
      <c r="G31" s="23"/>
      <c r="H31" s="22"/>
      <c r="I31" s="23"/>
      <c r="J31" s="43">
        <f>0.13*G30*46827.87/100</f>
        <v>3992.9132900670002</v>
      </c>
      <c r="K31" s="21"/>
      <c r="M31" s="1"/>
      <c r="N31" s="1"/>
      <c r="O31" s="1"/>
      <c r="P31" s="1"/>
      <c r="Q31" s="25"/>
      <c r="R31" s="25"/>
    </row>
    <row r="32" spans="1:18" ht="15" customHeight="1" x14ac:dyDescent="0.3">
      <c r="A32" s="18"/>
      <c r="B32" s="39"/>
      <c r="C32" s="19"/>
      <c r="D32" s="20"/>
      <c r="E32" s="21"/>
      <c r="F32" s="21"/>
      <c r="G32" s="23"/>
      <c r="H32" s="22"/>
      <c r="I32" s="23"/>
      <c r="J32" s="43"/>
      <c r="K32" s="21"/>
      <c r="M32" s="1"/>
      <c r="N32" s="1"/>
      <c r="O32" s="1"/>
      <c r="P32" s="1"/>
      <c r="Q32" s="25"/>
      <c r="R32" s="25"/>
    </row>
    <row r="33" spans="1:18" ht="41.4" x14ac:dyDescent="0.3">
      <c r="A33" s="18">
        <v>5</v>
      </c>
      <c r="B33" s="83" t="s">
        <v>55</v>
      </c>
      <c r="C33" s="19" t="s">
        <v>7</v>
      </c>
      <c r="D33" s="35" t="s">
        <v>44</v>
      </c>
      <c r="E33" s="36" t="s">
        <v>56</v>
      </c>
      <c r="F33" s="36" t="s">
        <v>43</v>
      </c>
      <c r="G33" s="23"/>
      <c r="H33" s="22"/>
      <c r="I33" s="23"/>
      <c r="J33" s="43"/>
      <c r="K33" s="21"/>
      <c r="M33" s="1"/>
      <c r="N33" s="1"/>
      <c r="O33" s="1"/>
      <c r="P33" s="1"/>
      <c r="Q33" s="25"/>
      <c r="R33" s="25"/>
    </row>
    <row r="34" spans="1:18" ht="15" customHeight="1" x14ac:dyDescent="0.3">
      <c r="A34" s="18"/>
      <c r="B34" s="39" t="str">
        <f>B27</f>
        <v>-slab</v>
      </c>
      <c r="C34" s="19">
        <f>2*(TRUNC((E20-0.3-0.3)/0.15,0)+1)</f>
        <v>66</v>
      </c>
      <c r="D34" s="20">
        <f>31/3.281</f>
        <v>9.4483389210606514</v>
      </c>
      <c r="E34" s="21">
        <f>8*8/162</f>
        <v>0.39506172839506171</v>
      </c>
      <c r="F34" s="41">
        <f>PRODUCT(C34:E34)</f>
        <v>246.35668890469253</v>
      </c>
      <c r="G34" s="41">
        <f>F34/1000</f>
        <v>0.24635668890469253</v>
      </c>
      <c r="H34" s="22"/>
      <c r="I34" s="23"/>
      <c r="J34" s="43"/>
      <c r="K34" s="21"/>
      <c r="M34" s="1"/>
      <c r="N34" s="1"/>
      <c r="O34" s="1"/>
      <c r="P34" s="1"/>
      <c r="Q34" s="25"/>
      <c r="R34" s="25"/>
    </row>
    <row r="35" spans="1:18" ht="15" customHeight="1" x14ac:dyDescent="0.3">
      <c r="A35" s="18"/>
      <c r="B35" s="39"/>
      <c r="C35" s="19">
        <f>2*(TRUNC((D20-0.3-0.3-0.3)/0.15,0)+1)</f>
        <v>114</v>
      </c>
      <c r="D35" s="20">
        <f>17.75/3.281</f>
        <v>5.4099359951234378</v>
      </c>
      <c r="E35" s="21">
        <f>8*8/162</f>
        <v>0.39506172839506171</v>
      </c>
      <c r="F35" s="41">
        <f>PRODUCT(C35:E35)</f>
        <v>243.64748778037409</v>
      </c>
      <c r="G35" s="41">
        <f>F35/1000</f>
        <v>0.24364748778037409</v>
      </c>
      <c r="H35" s="22"/>
      <c r="I35" s="23"/>
      <c r="J35" s="43"/>
      <c r="K35" s="21"/>
      <c r="M35" s="1"/>
      <c r="N35" s="1"/>
      <c r="O35" s="1"/>
      <c r="P35" s="1"/>
      <c r="Q35" s="25"/>
      <c r="R35" s="25"/>
    </row>
    <row r="36" spans="1:18" ht="15" customHeight="1" x14ac:dyDescent="0.3">
      <c r="A36" s="18"/>
      <c r="B36" s="39" t="str">
        <f>B28</f>
        <v>-beam</v>
      </c>
      <c r="C36" s="19">
        <f>2*5</f>
        <v>10</v>
      </c>
      <c r="D36" s="20">
        <f>D20</f>
        <v>9.4483389210606514</v>
      </c>
      <c r="E36" s="21">
        <f>12*12/162</f>
        <v>0.88888888888888884</v>
      </c>
      <c r="F36" s="41">
        <f t="shared" ref="F36:F37" si="2">PRODUCT(C36:E36)</f>
        <v>83.985234853872456</v>
      </c>
      <c r="G36" s="41">
        <f t="shared" ref="G36:G39" si="3">F36/1000</f>
        <v>8.3985234853872451E-2</v>
      </c>
      <c r="H36" s="22"/>
      <c r="I36" s="23"/>
      <c r="J36" s="43"/>
      <c r="K36" s="21"/>
      <c r="M36" s="1"/>
      <c r="N36" s="1"/>
      <c r="O36" s="1"/>
      <c r="P36" s="1"/>
      <c r="Q36" s="25"/>
      <c r="R36" s="25"/>
    </row>
    <row r="37" spans="1:18" ht="15" customHeight="1" x14ac:dyDescent="0.3">
      <c r="A37" s="18"/>
      <c r="B37" s="39"/>
      <c r="C37" s="19">
        <f>3*5</f>
        <v>15</v>
      </c>
      <c r="D37" s="20">
        <f>E20</f>
        <v>5.4099359951234378</v>
      </c>
      <c r="E37" s="21">
        <f>12*12/162</f>
        <v>0.88888888888888884</v>
      </c>
      <c r="F37" s="41">
        <f t="shared" si="2"/>
        <v>72.132479934979173</v>
      </c>
      <c r="G37" s="41">
        <f t="shared" si="3"/>
        <v>7.2132479934979177E-2</v>
      </c>
      <c r="H37" s="22"/>
      <c r="I37" s="23"/>
      <c r="J37" s="43"/>
      <c r="K37" s="21"/>
      <c r="M37" s="1"/>
      <c r="N37" s="1"/>
      <c r="O37" s="1"/>
      <c r="P37" s="1"/>
      <c r="Q37" s="25"/>
      <c r="R37" s="25"/>
    </row>
    <row r="38" spans="1:18" ht="15" customHeight="1" x14ac:dyDescent="0.3">
      <c r="A38" s="18"/>
      <c r="B38" s="39" t="s">
        <v>57</v>
      </c>
      <c r="C38" s="19">
        <f>23*4+4*3</f>
        <v>104</v>
      </c>
      <c r="D38" s="20">
        <f>(0.3*2+(0.583/3.281)*2+0.075*2)</f>
        <v>1.1053794574824747</v>
      </c>
      <c r="E38" s="21">
        <f t="shared" ref="E38:E39" si="4">12*12/162</f>
        <v>0.88888888888888884</v>
      </c>
      <c r="F38" s="41">
        <f t="shared" ref="F38:F39" si="5">PRODUCT(C38:E38)</f>
        <v>102.18618984726876</v>
      </c>
      <c r="G38" s="41">
        <f t="shared" si="3"/>
        <v>0.10218618984726877</v>
      </c>
      <c r="H38" s="22"/>
      <c r="I38" s="23"/>
      <c r="J38" s="43"/>
      <c r="K38" s="21"/>
      <c r="M38" s="1"/>
      <c r="N38" s="1"/>
      <c r="O38" s="1"/>
      <c r="P38" s="1"/>
      <c r="Q38" s="25"/>
      <c r="R38" s="25"/>
    </row>
    <row r="39" spans="1:18" ht="15" customHeight="1" x14ac:dyDescent="0.3">
      <c r="A39" s="18"/>
      <c r="B39" s="39"/>
      <c r="C39" s="19">
        <f>23+3+3</f>
        <v>29</v>
      </c>
      <c r="D39" s="20">
        <f>(0.3*2+(0.583/3.281)*2+0.075*2)</f>
        <v>1.1053794574824747</v>
      </c>
      <c r="E39" s="21">
        <f t="shared" si="4"/>
        <v>0.88888888888888884</v>
      </c>
      <c r="F39" s="41">
        <f t="shared" si="5"/>
        <v>28.494226015103788</v>
      </c>
      <c r="G39" s="41">
        <f t="shared" si="3"/>
        <v>2.8494226015103787E-2</v>
      </c>
      <c r="H39" s="22"/>
      <c r="I39" s="23"/>
      <c r="J39" s="43"/>
      <c r="K39" s="21"/>
      <c r="M39" s="1"/>
      <c r="N39" s="1"/>
      <c r="O39" s="1"/>
      <c r="P39" s="1"/>
      <c r="Q39" s="25"/>
      <c r="R39" s="25"/>
    </row>
    <row r="40" spans="1:18" ht="15" customHeight="1" x14ac:dyDescent="0.3">
      <c r="A40" s="18"/>
      <c r="B40" s="39" t="s">
        <v>42</v>
      </c>
      <c r="C40" s="19"/>
      <c r="D40" s="20"/>
      <c r="E40" s="21"/>
      <c r="F40" s="21"/>
      <c r="G40" s="23">
        <f>SUM(G34:G39)</f>
        <v>0.77680230733629085</v>
      </c>
      <c r="H40" s="22" t="s">
        <v>41</v>
      </c>
      <c r="I40" s="23">
        <v>131940</v>
      </c>
      <c r="J40" s="43">
        <f>G40*I40</f>
        <v>102491.29642995022</v>
      </c>
      <c r="K40" s="21"/>
      <c r="M40" s="1"/>
      <c r="N40" s="1"/>
      <c r="O40" s="1"/>
      <c r="P40" s="1"/>
      <c r="Q40" s="25"/>
      <c r="R40" s="25"/>
    </row>
    <row r="41" spans="1:18" ht="15" customHeight="1" x14ac:dyDescent="0.3">
      <c r="A41" s="18"/>
      <c r="B41" s="39" t="s">
        <v>40</v>
      </c>
      <c r="C41" s="19"/>
      <c r="D41" s="20"/>
      <c r="E41" s="21"/>
      <c r="F41" s="21"/>
      <c r="G41" s="23"/>
      <c r="H41" s="22"/>
      <c r="I41" s="23"/>
      <c r="J41" s="43">
        <f>0.13*G40*106200</f>
        <v>10724.532655084831</v>
      </c>
      <c r="K41" s="21"/>
      <c r="M41" s="1"/>
      <c r="N41" s="1"/>
      <c r="O41" s="1"/>
      <c r="P41" s="1"/>
      <c r="Q41" s="25"/>
      <c r="R41" s="25"/>
    </row>
    <row r="42" spans="1:18" ht="15" customHeight="1" x14ac:dyDescent="0.3">
      <c r="A42" s="18"/>
      <c r="B42" s="39"/>
      <c r="C42" s="19"/>
      <c r="D42" s="20"/>
      <c r="E42" s="21"/>
      <c r="F42" s="21"/>
      <c r="G42" s="23"/>
      <c r="H42" s="22"/>
      <c r="I42" s="23"/>
      <c r="J42" s="43"/>
      <c r="K42" s="21"/>
      <c r="M42" s="1"/>
      <c r="N42" s="1"/>
      <c r="O42" s="1"/>
      <c r="P42" s="1"/>
      <c r="Q42" s="25"/>
      <c r="R42" s="25"/>
    </row>
    <row r="43" spans="1:18" ht="15" customHeight="1" x14ac:dyDescent="0.3">
      <c r="A43" s="18">
        <v>6</v>
      </c>
      <c r="B43" s="30" t="s">
        <v>30</v>
      </c>
      <c r="C43" s="19">
        <v>1</v>
      </c>
      <c r="D43" s="20"/>
      <c r="E43" s="21"/>
      <c r="F43" s="21"/>
      <c r="G43" s="34">
        <f t="shared" ref="G43" si="6">PRODUCT(C43:F43)</f>
        <v>1</v>
      </c>
      <c r="H43" s="22" t="s">
        <v>31</v>
      </c>
      <c r="I43" s="23">
        <v>500</v>
      </c>
      <c r="J43" s="34">
        <f>G43*I43</f>
        <v>500</v>
      </c>
      <c r="K43" s="21"/>
      <c r="M43" s="1"/>
      <c r="N43" s="1"/>
      <c r="O43" s="1"/>
      <c r="P43" s="1"/>
      <c r="Q43" s="25"/>
      <c r="R43" s="25"/>
    </row>
    <row r="44" spans="1:18" ht="15" customHeight="1" x14ac:dyDescent="0.3">
      <c r="A44" s="18"/>
      <c r="B44" s="24"/>
      <c r="C44" s="19"/>
      <c r="D44" s="20"/>
      <c r="E44" s="21"/>
      <c r="F44" s="21"/>
      <c r="G44" s="23"/>
      <c r="H44" s="22"/>
      <c r="I44" s="23"/>
      <c r="J44" s="43"/>
      <c r="K44" s="21"/>
      <c r="M44" s="1"/>
      <c r="N44" s="1"/>
      <c r="O44" s="1"/>
      <c r="P44" s="1"/>
      <c r="Q44" s="25"/>
      <c r="R44" s="25"/>
    </row>
    <row r="45" spans="1:18" x14ac:dyDescent="0.3">
      <c r="A45" s="42"/>
      <c r="B45" s="44" t="s">
        <v>17</v>
      </c>
      <c r="C45" s="45"/>
      <c r="D45" s="40"/>
      <c r="E45" s="40"/>
      <c r="F45" s="40"/>
      <c r="G45" s="43"/>
      <c r="H45" s="43"/>
      <c r="I45" s="43"/>
      <c r="J45" s="43">
        <f>SUM(J10:J43)</f>
        <v>345993.93824887183</v>
      </c>
      <c r="K45" s="38"/>
    </row>
    <row r="46" spans="1:18" x14ac:dyDescent="0.3">
      <c r="A46" s="56"/>
      <c r="B46" s="59"/>
      <c r="C46" s="60"/>
      <c r="D46" s="57"/>
      <c r="E46" s="57"/>
      <c r="F46" s="57"/>
      <c r="G46" s="58"/>
      <c r="H46" s="58"/>
      <c r="I46" s="58"/>
      <c r="J46" s="58"/>
      <c r="K46" s="55"/>
    </row>
    <row r="47" spans="1:18" s="1" customFormat="1" x14ac:dyDescent="0.3">
      <c r="A47" s="48"/>
      <c r="B47" s="29" t="s">
        <v>27</v>
      </c>
      <c r="C47" s="81">
        <f>J45</f>
        <v>345993.93824887183</v>
      </c>
      <c r="D47" s="81"/>
      <c r="E47" s="41">
        <v>100</v>
      </c>
      <c r="F47" s="49"/>
      <c r="G47" s="50"/>
      <c r="H47" s="49"/>
      <c r="I47" s="51"/>
      <c r="J47" s="52"/>
      <c r="K47" s="53"/>
    </row>
    <row r="48" spans="1:18" x14ac:dyDescent="0.3">
      <c r="A48" s="54"/>
      <c r="B48" s="29" t="s">
        <v>32</v>
      </c>
      <c r="C48" s="82">
        <v>300000</v>
      </c>
      <c r="D48" s="82"/>
      <c r="E48" s="41"/>
      <c r="F48" s="47"/>
      <c r="G48" s="46"/>
      <c r="H48" s="46"/>
      <c r="I48" s="46"/>
      <c r="J48" s="46"/>
      <c r="K48" s="47"/>
    </row>
    <row r="49" spans="1:11" x14ac:dyDescent="0.3">
      <c r="A49" s="54"/>
      <c r="B49" s="29" t="s">
        <v>33</v>
      </c>
      <c r="C49" s="82">
        <f>C48-C51-C52</f>
        <v>285000</v>
      </c>
      <c r="D49" s="82"/>
      <c r="E49" s="41">
        <f>C49/C47*100</f>
        <v>82.371385302999386</v>
      </c>
      <c r="F49" s="47"/>
      <c r="G49" s="46"/>
      <c r="H49" s="46"/>
      <c r="I49" s="46"/>
      <c r="J49" s="46"/>
      <c r="K49" s="47"/>
    </row>
    <row r="50" spans="1:11" x14ac:dyDescent="0.3">
      <c r="A50" s="54"/>
      <c r="B50" s="29" t="s">
        <v>34</v>
      </c>
      <c r="C50" s="81">
        <f>C47-C49</f>
        <v>60993.938248871826</v>
      </c>
      <c r="D50" s="81"/>
      <c r="E50" s="41">
        <f>100-E49</f>
        <v>17.628614697000614</v>
      </c>
      <c r="F50" s="47"/>
      <c r="G50" s="46"/>
      <c r="H50" s="46"/>
      <c r="I50" s="46"/>
      <c r="J50" s="46"/>
      <c r="K50" s="47"/>
    </row>
    <row r="51" spans="1:11" x14ac:dyDescent="0.3">
      <c r="A51" s="54"/>
      <c r="B51" s="29" t="s">
        <v>35</v>
      </c>
      <c r="C51" s="81">
        <f>C48*0.03</f>
        <v>9000</v>
      </c>
      <c r="D51" s="81"/>
      <c r="E51" s="41">
        <v>3</v>
      </c>
      <c r="F51" s="47"/>
      <c r="G51" s="46"/>
      <c r="H51" s="46"/>
      <c r="I51" s="46"/>
      <c r="J51" s="46"/>
      <c r="K51" s="47"/>
    </row>
    <row r="52" spans="1:11" x14ac:dyDescent="0.3">
      <c r="A52" s="54"/>
      <c r="B52" s="29" t="s">
        <v>36</v>
      </c>
      <c r="C52" s="81">
        <f>C48*0.02</f>
        <v>6000</v>
      </c>
      <c r="D52" s="81"/>
      <c r="E52" s="41">
        <v>2</v>
      </c>
      <c r="F52" s="47"/>
      <c r="G52" s="46"/>
      <c r="H52" s="46"/>
      <c r="I52" s="46"/>
      <c r="J52" s="46"/>
      <c r="K52" s="47"/>
    </row>
    <row r="53" spans="1:11" s="37" customFormat="1" x14ac:dyDescent="0.3">
      <c r="A53" s="55"/>
      <c r="B53" s="55"/>
      <c r="C53" s="55"/>
      <c r="D53" s="55"/>
      <c r="E53" s="55"/>
      <c r="F53" s="55"/>
      <c r="G53" s="55"/>
      <c r="H53" s="55"/>
      <c r="I53" s="55"/>
      <c r="J53" s="55"/>
      <c r="K53" s="55"/>
    </row>
    <row r="54" spans="1:11" s="37" customFormat="1" x14ac:dyDescent="0.3"/>
    <row r="55" spans="1:11" s="37" customFormat="1" x14ac:dyDescent="0.3"/>
    <row r="56" spans="1:11" s="37" customFormat="1" x14ac:dyDescent="0.3"/>
    <row r="57" spans="1:11" s="37" customFormat="1" x14ac:dyDescent="0.3"/>
    <row r="58" spans="1:11" s="37" customFormat="1" x14ac:dyDescent="0.3"/>
    <row r="59" spans="1:11" s="37" customFormat="1" x14ac:dyDescent="0.3"/>
    <row r="60" spans="1:11" s="37" customFormat="1" x14ac:dyDescent="0.3"/>
    <row r="61" spans="1:11" s="37" customFormat="1" x14ac:dyDescent="0.3"/>
    <row r="62" spans="1:11" s="37" customFormat="1" x14ac:dyDescent="0.3"/>
    <row r="63" spans="1:11" s="37" customFormat="1" x14ac:dyDescent="0.3"/>
    <row r="64" spans="1:11" s="37" customFormat="1" x14ac:dyDescent="0.3"/>
    <row r="65" s="37" customFormat="1" x14ac:dyDescent="0.3"/>
    <row r="66" s="37" customFormat="1" x14ac:dyDescent="0.3"/>
    <row r="67" s="37" customFormat="1" x14ac:dyDescent="0.3"/>
    <row r="68" s="37" customFormat="1" x14ac:dyDescent="0.3"/>
    <row r="69" s="37" customFormat="1" x14ac:dyDescent="0.3"/>
    <row r="70" s="37" customFormat="1" x14ac:dyDescent="0.3"/>
    <row r="71" s="37" customFormat="1" x14ac:dyDescent="0.3"/>
    <row r="72" s="37" customFormat="1" x14ac:dyDescent="0.3"/>
    <row r="73" s="37" customFormat="1" x14ac:dyDescent="0.3"/>
    <row r="74" s="37" customFormat="1" x14ac:dyDescent="0.3"/>
    <row r="75" s="37" customFormat="1" x14ac:dyDescent="0.3"/>
    <row r="76" s="37" customFormat="1" x14ac:dyDescent="0.3"/>
    <row r="77" s="37" customFormat="1" x14ac:dyDescent="0.3"/>
    <row r="78" s="37" customFormat="1" x14ac:dyDescent="0.3"/>
    <row r="79" s="37" customFormat="1" x14ac:dyDescent="0.3"/>
    <row r="80" s="37" customFormat="1" x14ac:dyDescent="0.3"/>
    <row r="81" s="37" customFormat="1" x14ac:dyDescent="0.3"/>
    <row r="82" s="37" customFormat="1" x14ac:dyDescent="0.3"/>
    <row r="83" s="37" customFormat="1" x14ac:dyDescent="0.3"/>
    <row r="84" s="37" customFormat="1" x14ac:dyDescent="0.3"/>
    <row r="85" s="37" customFormat="1" x14ac:dyDescent="0.3"/>
    <row r="86" s="37" customFormat="1" x14ac:dyDescent="0.3"/>
    <row r="87" s="37" customFormat="1" x14ac:dyDescent="0.3"/>
    <row r="88" s="37" customFormat="1" x14ac:dyDescent="0.3"/>
    <row r="89" s="37" customFormat="1" x14ac:dyDescent="0.3"/>
    <row r="90" s="37" customFormat="1" x14ac:dyDescent="0.3"/>
    <row r="91" s="37" customFormat="1" x14ac:dyDescent="0.3"/>
    <row r="92" s="37" customFormat="1" x14ac:dyDescent="0.3"/>
    <row r="93" s="37" customFormat="1" x14ac:dyDescent="0.3"/>
    <row r="94" s="37" customFormat="1" x14ac:dyDescent="0.3"/>
    <row r="95" s="37" customFormat="1" x14ac:dyDescent="0.3"/>
    <row r="96" s="37" customFormat="1" x14ac:dyDescent="0.3"/>
    <row r="97" s="37" customFormat="1" x14ac:dyDescent="0.3"/>
    <row r="98" s="37" customFormat="1" x14ac:dyDescent="0.3"/>
    <row r="99" s="37" customFormat="1" x14ac:dyDescent="0.3"/>
    <row r="100" s="37" customFormat="1" x14ac:dyDescent="0.3"/>
    <row r="101" s="37" customFormat="1" x14ac:dyDescent="0.3"/>
    <row r="102" s="37" customFormat="1" x14ac:dyDescent="0.3"/>
    <row r="103" s="37" customFormat="1" x14ac:dyDescent="0.3"/>
    <row r="104" s="37" customFormat="1" x14ac:dyDescent="0.3"/>
    <row r="105" s="37" customFormat="1" x14ac:dyDescent="0.3"/>
    <row r="106" s="37" customFormat="1" x14ac:dyDescent="0.3"/>
    <row r="107" s="37" customFormat="1" x14ac:dyDescent="0.3"/>
    <row r="108" s="37" customFormat="1" x14ac:dyDescent="0.3"/>
    <row r="109" s="37" customFormat="1" x14ac:dyDescent="0.3"/>
  </sheetData>
  <mergeCells count="15">
    <mergeCell ref="C51:D51"/>
    <mergeCell ref="C52:D52"/>
    <mergeCell ref="A7:F7"/>
    <mergeCell ref="H7:K7"/>
    <mergeCell ref="C47:D47"/>
    <mergeCell ref="C48:D48"/>
    <mergeCell ref="C49:D49"/>
    <mergeCell ref="C50:D50"/>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kalimasta mandir final</vt:lpstr>
      <vt:lpstr>'kalimasta mandir final'!Print_Area</vt:lpstr>
      <vt:lpstr>'kalimasta mandir final'!Print_Titles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2024-09-24T08:35:53Z</cp:lastPrinted>
  <dcterms:created xsi:type="dcterms:W3CDTF">2015-06-05T18:17:20Z</dcterms:created>
  <dcterms:modified xsi:type="dcterms:W3CDTF">2024-10-20T16:47:04Z</dcterms:modified>
</cp:coreProperties>
</file>