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082\subodh sir nagar aspatal\"/>
    </mc:Choice>
  </mc:AlternateContent>
  <bookViews>
    <workbookView xWindow="-120" yWindow="-120" windowWidth="20736" windowHeight="11160"/>
  </bookViews>
  <sheets>
    <sheet name="final" sheetId="10" r:id="rId1"/>
    <sheet name="final (2)" sheetId="11" r:id="rId2"/>
    <sheet name="WCR" sheetId="6" state="hidden" r:id="rId3"/>
  </sheets>
  <externalReferences>
    <externalReference r:id="rId4"/>
    <externalReference r:id="rId5"/>
    <externalReference r:id="rId6"/>
    <externalReference r:id="rId7"/>
  </externalReferences>
  <definedNames>
    <definedName name="description_1">[1]Abstract!$B$167</definedName>
    <definedName name="description_103">[2]Abstract!$B$16</definedName>
    <definedName name="description_124" localSheetId="0">#REF!</definedName>
    <definedName name="description_124" localSheetId="1">#REF!</definedName>
    <definedName name="description_124">#REF!</definedName>
    <definedName name="description_247">[2]Abstract!$B$22</definedName>
    <definedName name="description_261">[3]Abstract!$B$33</definedName>
    <definedName name="description_262">[2]Abstract!$B$34</definedName>
    <definedName name="description_299">[4]Abstract!$B$54</definedName>
    <definedName name="description_3">[2]Abstract!$B$169</definedName>
    <definedName name="description_301">[1]Abstract!$B$53</definedName>
    <definedName name="description_312">[4]Abstract!$B$61</definedName>
    <definedName name="description_5">[2]Abstract!$B$171</definedName>
    <definedName name="description_6">[4]Abstract!$B$172</definedName>
    <definedName name="description_759">[2]Abstract!$B$278</definedName>
    <definedName name="description_783">[2]Abstract!$B$301</definedName>
    <definedName name="_xlnm.Print_Area" localSheetId="0">final!$A$1:$K$94</definedName>
    <definedName name="_xlnm.Print_Area" localSheetId="1">'final (2)'!$A$1:$K$51</definedName>
    <definedName name="_xlnm.Print_Area" localSheetId="2">WCR!$A$1:$K$41</definedName>
    <definedName name="_xlnm.Print_Titles" localSheetId="0">final!$1:$8</definedName>
    <definedName name="_xlnm.Print_Titles" localSheetId="1">'final (2)'!$1:$8</definedName>
    <definedName name="_xlnm.Print_Titles" localSheetId="2">WCR!$1:$12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83" i="10" l="1"/>
  <c r="G84" i="10" l="1"/>
  <c r="J84" i="10" s="1"/>
  <c r="G40" i="11" l="1"/>
  <c r="J40" i="11" s="1"/>
  <c r="D37" i="11"/>
  <c r="G37" i="11" s="1"/>
  <c r="G36" i="11"/>
  <c r="D36" i="11"/>
  <c r="G32" i="11"/>
  <c r="G33" i="11" s="1"/>
  <c r="J33" i="11" s="1"/>
  <c r="G31" i="11"/>
  <c r="C27" i="11"/>
  <c r="G27" i="11" s="1"/>
  <c r="G28" i="11" s="1"/>
  <c r="J28" i="11" s="1"/>
  <c r="C23" i="11"/>
  <c r="G23" i="11" s="1"/>
  <c r="G24" i="11" s="1"/>
  <c r="J24" i="11" s="1"/>
  <c r="F15" i="11"/>
  <c r="F19" i="11" s="1"/>
  <c r="D15" i="11"/>
  <c r="D14" i="11"/>
  <c r="G14" i="11" s="1"/>
  <c r="D13" i="11"/>
  <c r="G13" i="11" s="1"/>
  <c r="D12" i="11"/>
  <c r="G12" i="11" s="1"/>
  <c r="D11" i="11"/>
  <c r="G11" i="11" s="1"/>
  <c r="D10" i="11"/>
  <c r="C10" i="11"/>
  <c r="E79" i="10"/>
  <c r="D79" i="10"/>
  <c r="D78" i="10"/>
  <c r="G78" i="10" s="1"/>
  <c r="D77" i="10"/>
  <c r="G77" i="10" s="1"/>
  <c r="E73" i="10"/>
  <c r="E72" i="10"/>
  <c r="D73" i="10"/>
  <c r="C72" i="10" s="1"/>
  <c r="D72" i="10"/>
  <c r="C73" i="10" s="1"/>
  <c r="G68" i="10"/>
  <c r="G69" i="10" s="1"/>
  <c r="J69" i="10" s="1"/>
  <c r="G64" i="10"/>
  <c r="G65" i="10" s="1"/>
  <c r="G60" i="10"/>
  <c r="G59" i="10"/>
  <c r="G55" i="10"/>
  <c r="G54" i="10"/>
  <c r="G15" i="11" l="1"/>
  <c r="G38" i="11"/>
  <c r="J38" i="11" s="1"/>
  <c r="G10" i="11"/>
  <c r="G16" i="11" s="1"/>
  <c r="J16" i="11" s="1"/>
  <c r="J42" i="11" s="1"/>
  <c r="C44" i="11" s="1"/>
  <c r="D19" i="11"/>
  <c r="G19" i="11"/>
  <c r="G20" i="11" s="1"/>
  <c r="J20" i="11" s="1"/>
  <c r="G61" i="10"/>
  <c r="J61" i="10" s="1"/>
  <c r="F73" i="10"/>
  <c r="G73" i="10" s="1"/>
  <c r="G79" i="10"/>
  <c r="G80" i="10" s="1"/>
  <c r="J80" i="10" s="1"/>
  <c r="F72" i="10"/>
  <c r="G72" i="10" s="1"/>
  <c r="G56" i="10"/>
  <c r="J56" i="10" s="1"/>
  <c r="J65" i="10"/>
  <c r="D46" i="10"/>
  <c r="G46" i="10" s="1"/>
  <c r="G47" i="10" s="1"/>
  <c r="J47" i="10" s="1"/>
  <c r="D50" i="10"/>
  <c r="G50" i="10" s="1"/>
  <c r="G51" i="10" s="1"/>
  <c r="J51" i="10" s="1"/>
  <c r="E42" i="10"/>
  <c r="D42" i="10"/>
  <c r="D41" i="10"/>
  <c r="G41" i="10" s="1"/>
  <c r="D40" i="10"/>
  <c r="G40" i="10" s="1"/>
  <c r="D34" i="10"/>
  <c r="G34" i="10" s="1"/>
  <c r="D35" i="10"/>
  <c r="G35" i="10" s="1"/>
  <c r="E36" i="10"/>
  <c r="D36" i="10"/>
  <c r="G36" i="10" s="1"/>
  <c r="E30" i="10"/>
  <c r="D30" i="10"/>
  <c r="D29" i="10"/>
  <c r="G29" i="10" s="1"/>
  <c r="D28" i="10"/>
  <c r="G28" i="10" s="1"/>
  <c r="E24" i="10"/>
  <c r="D24" i="10"/>
  <c r="D23" i="10"/>
  <c r="G23" i="10" s="1"/>
  <c r="D22" i="10"/>
  <c r="G22" i="10" s="1"/>
  <c r="E12" i="10"/>
  <c r="E18" i="10"/>
  <c r="D18" i="10"/>
  <c r="D17" i="10"/>
  <c r="G17" i="10" s="1"/>
  <c r="D16" i="10"/>
  <c r="G16" i="10" s="1"/>
  <c r="D12" i="10"/>
  <c r="D11" i="10"/>
  <c r="G11" i="10" s="1"/>
  <c r="D10" i="10"/>
  <c r="G10" i="10" s="1"/>
  <c r="C45" i="11" l="1"/>
  <c r="C46" i="11" s="1"/>
  <c r="G74" i="10"/>
  <c r="J74" i="10" s="1"/>
  <c r="G24" i="10"/>
  <c r="G25" i="10" s="1"/>
  <c r="J25" i="10" s="1"/>
  <c r="G42" i="10"/>
  <c r="G43" i="10" s="1"/>
  <c r="J43" i="10" s="1"/>
  <c r="G30" i="10"/>
  <c r="G31" i="10" s="1"/>
  <c r="J31" i="10" s="1"/>
  <c r="G37" i="10"/>
  <c r="J37" i="10" s="1"/>
  <c r="G12" i="10"/>
  <c r="G13" i="10" s="1"/>
  <c r="J13" i="10" s="1"/>
  <c r="G18" i="10"/>
  <c r="G19" i="10" s="1"/>
  <c r="J19" i="10" s="1"/>
  <c r="G86" i="10" l="1"/>
  <c r="J86" i="10" s="1"/>
  <c r="J88" i="10" s="1"/>
  <c r="A9" i="6" l="1"/>
  <c r="A8" i="6"/>
  <c r="C90" i="10" l="1"/>
  <c r="C91" i="10" l="1"/>
  <c r="C92" i="10" s="1"/>
  <c r="I41" i="6"/>
  <c r="F41" i="6" l="1"/>
  <c r="J41" i="6" s="1"/>
  <c r="J6" i="6" l="1"/>
  <c r="C6" i="6" l="1"/>
</calcChain>
</file>

<file path=xl/sharedStrings.xml><?xml version="1.0" encoding="utf-8"?>
<sst xmlns="http://schemas.openxmlformats.org/spreadsheetml/2006/main" count="169" uniqueCount="78">
  <si>
    <t>Government of Nepal</t>
  </si>
  <si>
    <t>Shankharapur Municipality Office</t>
  </si>
  <si>
    <t>Bagmati Province</t>
  </si>
  <si>
    <t>Sankhu, Kathmandu</t>
  </si>
  <si>
    <t>S.N.</t>
  </si>
  <si>
    <t>Description of work</t>
  </si>
  <si>
    <t>No.</t>
  </si>
  <si>
    <t>Length</t>
  </si>
  <si>
    <t>Breadth</t>
  </si>
  <si>
    <t>Height</t>
  </si>
  <si>
    <t>Quantity</t>
  </si>
  <si>
    <t>Unit</t>
  </si>
  <si>
    <t>Rate</t>
  </si>
  <si>
    <t>Amount</t>
  </si>
  <si>
    <t>Remarks</t>
  </si>
  <si>
    <t>Total</t>
  </si>
  <si>
    <t>Work Completion Report</t>
  </si>
  <si>
    <t>Total Estimated Amount:</t>
  </si>
  <si>
    <t>Total Valuated Amount :</t>
  </si>
  <si>
    <t>S.No.</t>
  </si>
  <si>
    <t>Description</t>
  </si>
  <si>
    <t>Estimated</t>
  </si>
  <si>
    <t>Valuated</t>
  </si>
  <si>
    <t>Difference</t>
  </si>
  <si>
    <t xml:space="preserve">Quantity </t>
  </si>
  <si>
    <t>Location:- Shankharapur Municipality 9</t>
  </si>
  <si>
    <t>cum</t>
  </si>
  <si>
    <t xml:space="preserve">Work Started : </t>
  </si>
  <si>
    <t>Information board (सुचना पाटि)</t>
  </si>
  <si>
    <t>no.</t>
  </si>
  <si>
    <t xml:space="preserve">Work Finished:           </t>
  </si>
  <si>
    <t>Sub-total</t>
  </si>
  <si>
    <t xml:space="preserve">Date:2079/09/01        </t>
  </si>
  <si>
    <t>Total Estimated</t>
  </si>
  <si>
    <t>Detail Estimated Sheet</t>
  </si>
  <si>
    <t xml:space="preserve">F.Y:2081/2082             </t>
  </si>
  <si>
    <t>Kn]g l;d]G6 sqmL6 jf jh| s+qmL6 eTsfO{ !) dL= k/ x6fpg] sfd</t>
  </si>
  <si>
    <t>-Peti area</t>
  </si>
  <si>
    <t>d]lzgsf] k|of]u u/L hu leQf kvf{ndf l;d]G6 s+lqm6 ug]{ sfd -!M@M$_</t>
  </si>
  <si>
    <t>g/d k|sf/sf] Sn] / l;N6L df6f]df ;j} lsl;dsf] vGg] sfd</t>
  </si>
  <si>
    <t>;fdfGo df6f]n] k'g]{ sfd !%, !% ;]=dL= sf] txdf km}nfpg df6f] afx]s</t>
  </si>
  <si>
    <t>@)÷@) ;]=dL= txdf k'l/Psf] df6f]nfO{ Ps 6gsf] xft] /f]n/åf/f</t>
  </si>
  <si>
    <t>;'Vvf O{6f RofK6f] 5fKg] sfd</t>
  </si>
  <si>
    <t>sqm</t>
  </si>
  <si>
    <t>e'O{+tNnfdf lrDgL e§fsf] O{+6fsf] uf/f] l;d]G6 d;nf -!M^_ df</t>
  </si>
  <si>
    <t>-9" wall</t>
  </si>
  <si>
    <t>l;d]G6 jf jh|df hf]8]sf] uf/f] eTsfO{ To;af6 cfPsf] ;fdfu+|L !) dL</t>
  </si>
  <si>
    <t>Providing and fixing Full Height Partation of Aluminium Section in naturally anodized of black anodized color Section size (64*38*1.1 mm) fitted with 5 mm clear glass or 9 mm both side laminated board. (average panel area 8.00 Sq.ft).</t>
  </si>
  <si>
    <t>-Partation</t>
  </si>
  <si>
    <t>-Deduction for door</t>
  </si>
  <si>
    <t>Providing and fixing Double Panel Casement (Hinged) door of aluminium section in natural or color anodized/powder coated color section size(102x45x1.5 mm) fitted with 5 mm clear glass of 9 mm both side laminated board (excluding the cost of handle and door closer)</t>
  </si>
  <si>
    <t>-Door</t>
  </si>
  <si>
    <t>Supplying and fitting of Aluminium Ordinary handle as per instruction of site engineer.</t>
  </si>
  <si>
    <t>-For door</t>
  </si>
  <si>
    <t>Supplying and fitting of Door Stopper, single brass stopper as per instruction of site engineer.</t>
  </si>
  <si>
    <t>Date:2081/04/07</t>
  </si>
  <si>
    <t>F.Y.: 2081/2082</t>
  </si>
  <si>
    <t>Project:- नगर अस्पताल मर्मत संभार तथा स्तरोन्नति कार्य</t>
  </si>
  <si>
    <t>VAT 13%</t>
  </si>
  <si>
    <t>Grand total</t>
  </si>
  <si>
    <t>Providing and fixing Fly mesh Shutter with stainless steel fly mesh in 90 series for sliding window. (Section thickness 1 mm)</t>
  </si>
  <si>
    <t>-For windows</t>
  </si>
  <si>
    <t>Scarifying Existing road Surface to a depth of 50 mm by Mechanical Means, Scarifying the existing road surface to a depth of 50 mm and disposal of scarified Material with in all lifts and lead as per Drawing and Technical Specifications.</t>
  </si>
  <si>
    <t>-for compound</t>
  </si>
  <si>
    <t>-For road</t>
  </si>
  <si>
    <t>Providing and laying of hand pack locally available Stone soling with 150 to 200 mm thick stones and packing with smaller stone on prepared surface as per Drawing and Technical Specifications.</t>
  </si>
  <si>
    <t>Providing and laying of Plain Cement Concrete M 10 ( or 1:3:6 for nominal mix) in Foundation complete as per Drawing and Technical Specifications.</t>
  </si>
  <si>
    <t>Providing and laying of Plain/Reinforced Cement Concrete in Foundation complete as per Drawing and Technical Specifications., RCC Grade M 20</t>
  </si>
  <si>
    <t>-for road</t>
  </si>
  <si>
    <t>Providing and laying , fitting and placing HYSD bar reinforcement in sub-structure complete as per Drawing and Technical Specifications</t>
  </si>
  <si>
    <t>Length (m)</t>
  </si>
  <si>
    <t>Unit Weight (m)</t>
  </si>
  <si>
    <t>Total Weight (Kg)</t>
  </si>
  <si>
    <t>tonne</t>
  </si>
  <si>
    <r>
      <rPr>
        <b/>
        <sz val="11"/>
        <color theme="1"/>
        <rFont val="Preeti"/>
      </rPr>
      <t>kf]/l;lng Un]H8 6fO{n</t>
    </r>
    <r>
      <rPr>
        <sz val="11"/>
        <color theme="1"/>
        <rFont val="Times New Roman"/>
        <family val="2"/>
      </rPr>
      <t>(Ordinary floor and Wall Tile-as per approved standard of manufactured country)</t>
    </r>
    <r>
      <rPr>
        <b/>
        <sz val="11"/>
        <color theme="1"/>
        <rFont val="Preeti"/>
      </rPr>
      <t xml:space="preserve"> !M$ l;d]G6 afn'jfdf 5fKg] sfd .</t>
    </r>
  </si>
  <si>
    <t>dfn;fdfg pknAw u/L lh=cfO{=k|m]ddf lhD;d jf]8{sf] l8hfOg kmN;========</t>
  </si>
  <si>
    <t>-Roof area</t>
  </si>
  <si>
    <t>%) dL=dL= df]6f] x]eL 8o"6L OG6/nls+u s+lqm6Ans la5ofpg]] sfd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</si>
</sst>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0.0"/>
    <numFmt numFmtId="166" formatCode="0.000"/>
  </numFmts>
  <fonts count="20"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
      <sz val="12"/>
      <color theme="1"/>
      <name val="Times New Roman"/>
      <family val="2"/>
    </font>
    <font>
      <sz val="11"/>
      <color theme="1"/>
      <name val="Times New Roman"/>
      <family val="2"/>
    </font>
    <font>
      <b/>
      <sz val="12"/>
      <name val="Preeti"/>
    </font>
    <font>
      <b/>
      <sz val="11"/>
      <color theme="1"/>
      <name val="Preeti"/>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82">
    <xf numFmtId="0" fontId="0" fillId="0" borderId="0" xfId="0"/>
    <xf numFmtId="0" fontId="0" fillId="0" borderId="0" xfId="0" applyAlignment="1">
      <alignment vertical="center"/>
    </xf>
    <xf numFmtId="0" fontId="7" fillId="0" borderId="0" xfId="0" applyFont="1" applyAlignment="1">
      <alignment horizont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0" fontId="2" fillId="0" borderId="0" xfId="0" applyFont="1"/>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164" fontId="2" fillId="0" borderId="1" xfId="1" applyFont="1" applyBorder="1"/>
    <xf numFmtId="0" fontId="0" fillId="0" borderId="1" xfId="0" applyBorder="1" applyAlignment="1">
      <alignment vertical="center"/>
    </xf>
    <xf numFmtId="0" fontId="0" fillId="0" borderId="1" xfId="0" applyBorder="1" applyAlignment="1">
      <alignment vertical="center" wrapText="1"/>
    </xf>
    <xf numFmtId="0" fontId="0" fillId="0" borderId="0" xfId="0" applyBorder="1" applyAlignment="1">
      <alignment vertical="center"/>
    </xf>
    <xf numFmtId="2" fontId="0" fillId="0" borderId="0" xfId="0" applyNumberFormat="1" applyBorder="1" applyAlignment="1">
      <alignment vertical="center"/>
    </xf>
    <xf numFmtId="0" fontId="2" fillId="0" borderId="0" xfId="0" applyFont="1" applyBorder="1" applyAlignment="1">
      <alignment horizontal="right" vertical="center"/>
    </xf>
    <xf numFmtId="164" fontId="2" fillId="0" borderId="0" xfId="1" applyFont="1" applyBorder="1" applyAlignment="1">
      <alignment vertical="center"/>
    </xf>
    <xf numFmtId="0" fontId="2" fillId="0" borderId="0" xfId="0" applyFont="1" applyBorder="1" applyAlignment="1">
      <alignment vertical="center"/>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5"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164"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2" fontId="2" fillId="0" borderId="1" xfId="0" applyNumberFormat="1" applyFont="1" applyBorder="1" applyAlignment="1">
      <alignment vertical="center"/>
    </xf>
    <xf numFmtId="1" fontId="6" fillId="0" borderId="1" xfId="0" applyNumberFormat="1" applyFont="1" applyFill="1" applyBorder="1" applyAlignment="1">
      <alignment horizontal="left" vertical="center" wrapText="1"/>
    </xf>
    <xf numFmtId="2" fontId="2" fillId="0" borderId="1" xfId="1" applyNumberFormat="1" applyFont="1" applyBorder="1" applyAlignment="1">
      <alignment vertical="center"/>
    </xf>
    <xf numFmtId="165" fontId="0" fillId="0" borderId="1" xfId="0" applyNumberFormat="1" applyBorder="1" applyAlignment="1">
      <alignment vertical="center"/>
    </xf>
    <xf numFmtId="2" fontId="3" fillId="0" borderId="1" xfId="0" applyNumberFormat="1" applyFont="1" applyBorder="1" applyAlignment="1">
      <alignment vertical="center"/>
    </xf>
    <xf numFmtId="0" fontId="16" fillId="0" borderId="1" xfId="0" quotePrefix="1" applyFont="1" applyFill="1" applyBorder="1" applyAlignment="1">
      <alignment horizontal="right" vertical="center" wrapText="1"/>
    </xf>
    <xf numFmtId="2" fontId="0" fillId="0" borderId="1" xfId="0" applyNumberFormat="1" applyFont="1" applyBorder="1" applyAlignment="1">
      <alignment vertical="center"/>
    </xf>
    <xf numFmtId="1" fontId="13" fillId="0" borderId="1" xfId="0" quotePrefix="1" applyNumberFormat="1" applyFont="1" applyFill="1" applyBorder="1" applyAlignment="1">
      <alignment horizontal="right" vertical="center" wrapText="1"/>
    </xf>
    <xf numFmtId="0" fontId="2" fillId="0" borderId="1" xfId="0" applyFont="1" applyBorder="1" applyAlignment="1">
      <alignment vertical="center"/>
    </xf>
    <xf numFmtId="0" fontId="0" fillId="0" borderId="1" xfId="0" quotePrefix="1" applyFont="1" applyBorder="1" applyAlignment="1">
      <alignment horizontal="right" vertical="center" wrapText="1"/>
    </xf>
    <xf numFmtId="0" fontId="2" fillId="0" borderId="1" xfId="0" applyFont="1" applyBorder="1" applyAlignment="1">
      <alignment horizontal="right" vertical="center" wrapText="1"/>
    </xf>
    <xf numFmtId="1" fontId="6" fillId="0" borderId="1" xfId="0" applyNumberFormat="1" applyFont="1" applyFill="1" applyBorder="1" applyAlignment="1">
      <alignment horizontal="right" vertical="center" wrapText="1"/>
    </xf>
    <xf numFmtId="165" fontId="15" fillId="0" borderId="1" xfId="0" applyNumberFormat="1" applyFont="1" applyBorder="1" applyAlignment="1">
      <alignment vertical="center"/>
    </xf>
    <xf numFmtId="165" fontId="15" fillId="0" borderId="1" xfId="0" applyNumberFormat="1" applyFont="1" applyBorder="1" applyAlignment="1">
      <alignment vertical="center" wrapText="1"/>
    </xf>
    <xf numFmtId="164" fontId="0" fillId="0" borderId="0" xfId="0" applyNumberFormat="1"/>
    <xf numFmtId="166" fontId="0" fillId="0" borderId="1" xfId="0" applyNumberFormat="1" applyBorder="1" applyAlignment="1">
      <alignment vertical="center"/>
    </xf>
    <xf numFmtId="166" fontId="2" fillId="0" borderId="1" xfId="0" applyNumberFormat="1" applyFont="1" applyBorder="1" applyAlignment="1">
      <alignment vertical="center"/>
    </xf>
    <xf numFmtId="0" fontId="2" fillId="0" borderId="0" xfId="0" applyFont="1" applyAlignment="1">
      <alignment vertical="center"/>
    </xf>
    <xf numFmtId="0" fontId="17" fillId="0" borderId="1" xfId="0" quotePrefix="1" applyFont="1" applyFill="1" applyBorder="1" applyAlignment="1">
      <alignment horizontal="right" vertical="center" wrapText="1"/>
    </xf>
    <xf numFmtId="0" fontId="18" fillId="3" borderId="1" xfId="0" quotePrefix="1" applyFont="1" applyFill="1" applyBorder="1" applyAlignment="1">
      <alignment wrapText="1"/>
    </xf>
    <xf numFmtId="0" fontId="17" fillId="0" borderId="1" xfId="0" quotePrefix="1" applyFont="1" applyFill="1" applyBorder="1" applyAlignment="1">
      <alignment vertical="center" wrapText="1"/>
    </xf>
    <xf numFmtId="0" fontId="0" fillId="0" borderId="1" xfId="0" quotePrefix="1" applyFont="1" applyBorder="1" applyAlignment="1">
      <alignment vertical="center" wrapText="1"/>
    </xf>
    <xf numFmtId="2" fontId="0" fillId="0" borderId="1" xfId="0" applyNumberFormat="1" applyBorder="1" applyAlignment="1">
      <alignment vertical="center" wrapText="1"/>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0" fontId="6" fillId="0" borderId="0" xfId="0" applyFont="1"/>
    <xf numFmtId="2"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164"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alcChain" Target="calcChain.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81-082/For-all-Road-rate-analysis-81-82-shankharapur-as-per-dor-norm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80-081/For-all-Road-rate-analysis-80-81-shankharapu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53">
          <cell r="B53" t="str">
            <v>Scarifying Existing road Surface to a depth of 50 mm by Mechanical Means, Scarifying the existing road surface to a depth of 50 mm and disposal of scarified Material with in all lifts and lead as per Drawing and Technical Specifications.</v>
          </cell>
        </row>
        <row r="167">
          <cell r="B167" t="str">
            <v>Providing and laying of Plain Cement Concrete M 10 ( or 1:3:6 for nominal mix) in Foundation complete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54">
          <cell r="B54" t="str">
            <v>Scarifying Existing road Surface to a Depth of 50 mm by
Manual Means, Scarifying the existing road surface to a depth of 50 mm and disposal of scarified Material with all lifts and leads as per Drawing and Technical Specifications.</v>
          </cell>
        </row>
        <row r="61">
          <cell r="B61" t="str">
            <v>Providing and laying  granular sub-base   on prepared surface, mixing  at OMC, and compacting  to achieve the desired density, complete as per Drawing and Technical Specifications., By Mechanical means</v>
          </cell>
        </row>
        <row r="172">
          <cell r="B172" t="str">
            <v>Providing and laying of Plain/Reinforced Cement Concrete in Foundation complete as per Drawing and Technical Specifications., RCC Grade M 20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7"/>
  <sheetViews>
    <sheetView tabSelected="1" view="pageBreakPreview" topLeftCell="A76" zoomScaleNormal="100" zoomScaleSheetLayoutView="100" workbookViewId="0">
      <selection activeCell="F91" sqref="F91"/>
    </sheetView>
  </sheetViews>
  <sheetFormatPr defaultRowHeight="14.4" x14ac:dyDescent="0.3"/>
  <cols>
    <col min="1" max="1" width="4.44140625" style="7" customWidth="1"/>
    <col min="2" max="2" width="31.33203125" customWidth="1"/>
    <col min="3" max="3" width="5.5546875" bestFit="1" customWidth="1"/>
    <col min="4" max="4" width="7.5546875" customWidth="1"/>
    <col min="5" max="5" width="7.88671875" customWidth="1"/>
    <col min="6" max="6" width="8.88671875" bestFit="1" customWidth="1"/>
    <col min="7" max="7" width="9.33203125" style="7" customWidth="1"/>
    <col min="8" max="8" width="5.33203125" style="7" bestFit="1" customWidth="1"/>
    <col min="9" max="9" width="9.5546875" style="7" bestFit="1" customWidth="1"/>
    <col min="10" max="10" width="10.5546875" style="7" customWidth="1"/>
    <col min="11" max="11" width="8.33203125" customWidth="1"/>
    <col min="14" max="14" width="9.5546875" bestFit="1" customWidth="1"/>
    <col min="15" max="15" width="12" bestFit="1" customWidth="1"/>
    <col min="16" max="16" width="12.109375" customWidth="1"/>
    <col min="17" max="17" width="14.44140625" customWidth="1"/>
  </cols>
  <sheetData>
    <row r="1" spans="1:19" s="1" customFormat="1" x14ac:dyDescent="0.3">
      <c r="A1" s="64" t="s">
        <v>0</v>
      </c>
      <c r="B1" s="64"/>
      <c r="C1" s="64"/>
      <c r="D1" s="64"/>
      <c r="E1" s="64"/>
      <c r="F1" s="64"/>
      <c r="G1" s="64"/>
      <c r="H1" s="64"/>
      <c r="I1" s="64"/>
      <c r="J1" s="64"/>
      <c r="K1" s="64"/>
    </row>
    <row r="2" spans="1:19" s="1" customFormat="1" ht="22.8" x14ac:dyDescent="0.3">
      <c r="A2" s="65" t="s">
        <v>1</v>
      </c>
      <c r="B2" s="65"/>
      <c r="C2" s="65"/>
      <c r="D2" s="65"/>
      <c r="E2" s="65"/>
      <c r="F2" s="65"/>
      <c r="G2" s="65"/>
      <c r="H2" s="65"/>
      <c r="I2" s="65"/>
      <c r="J2" s="65"/>
      <c r="K2" s="65"/>
    </row>
    <row r="3" spans="1:19" s="1" customFormat="1" x14ac:dyDescent="0.3">
      <c r="A3" s="66" t="s">
        <v>2</v>
      </c>
      <c r="B3" s="66"/>
      <c r="C3" s="66"/>
      <c r="D3" s="66"/>
      <c r="E3" s="66"/>
      <c r="F3" s="66"/>
      <c r="G3" s="66"/>
      <c r="H3" s="66"/>
      <c r="I3" s="66"/>
      <c r="J3" s="66"/>
      <c r="K3" s="66"/>
    </row>
    <row r="4" spans="1:19" s="1" customFormat="1" x14ac:dyDescent="0.3">
      <c r="A4" s="66" t="s">
        <v>3</v>
      </c>
      <c r="B4" s="66"/>
      <c r="C4" s="66"/>
      <c r="D4" s="66"/>
      <c r="E4" s="66"/>
      <c r="F4" s="66"/>
      <c r="G4" s="66"/>
      <c r="H4" s="66"/>
      <c r="I4" s="66"/>
      <c r="J4" s="66"/>
      <c r="K4" s="66"/>
    </row>
    <row r="5" spans="1:19" ht="17.399999999999999" x14ac:dyDescent="0.3">
      <c r="A5" s="67" t="s">
        <v>34</v>
      </c>
      <c r="B5" s="67"/>
      <c r="C5" s="67"/>
      <c r="D5" s="67"/>
      <c r="E5" s="67"/>
      <c r="F5" s="67"/>
      <c r="G5" s="67"/>
      <c r="H5" s="67"/>
      <c r="I5" s="67"/>
      <c r="J5" s="67"/>
      <c r="K5" s="67"/>
    </row>
    <row r="6" spans="1:19" ht="15.6" x14ac:dyDescent="0.3">
      <c r="A6" s="62" t="s">
        <v>57</v>
      </c>
      <c r="B6" s="62"/>
      <c r="C6" s="62"/>
      <c r="D6" s="62"/>
      <c r="E6" s="62"/>
      <c r="F6" s="62"/>
      <c r="G6" s="2"/>
      <c r="H6" s="63" t="s">
        <v>56</v>
      </c>
      <c r="I6" s="63"/>
      <c r="J6" s="63"/>
      <c r="K6" s="63"/>
    </row>
    <row r="7" spans="1:19" ht="15.6" x14ac:dyDescent="0.3">
      <c r="A7" s="68" t="s">
        <v>25</v>
      </c>
      <c r="B7" s="68"/>
      <c r="C7" s="68"/>
      <c r="D7" s="68"/>
      <c r="E7" s="68"/>
      <c r="F7" s="68"/>
      <c r="G7" s="3"/>
      <c r="H7" s="63" t="s">
        <v>55</v>
      </c>
      <c r="I7" s="63"/>
      <c r="J7" s="63"/>
      <c r="K7" s="63"/>
    </row>
    <row r="8" spans="1:19" ht="15" customHeight="1" x14ac:dyDescent="0.3">
      <c r="A8" s="4" t="s">
        <v>4</v>
      </c>
      <c r="B8" s="22" t="s">
        <v>5</v>
      </c>
      <c r="C8" s="4" t="s">
        <v>6</v>
      </c>
      <c r="D8" s="23" t="s">
        <v>7</v>
      </c>
      <c r="E8" s="23" t="s">
        <v>8</v>
      </c>
      <c r="F8" s="23" t="s">
        <v>9</v>
      </c>
      <c r="G8" s="23" t="s">
        <v>10</v>
      </c>
      <c r="H8" s="4" t="s">
        <v>11</v>
      </c>
      <c r="I8" s="23" t="s">
        <v>12</v>
      </c>
      <c r="J8" s="23" t="s">
        <v>13</v>
      </c>
      <c r="K8" s="24" t="s">
        <v>14</v>
      </c>
    </row>
    <row r="9" spans="1:19" ht="30.6" x14ac:dyDescent="0.3">
      <c r="A9" s="34">
        <v>1</v>
      </c>
      <c r="B9" s="58" t="s">
        <v>36</v>
      </c>
      <c r="C9" s="26"/>
      <c r="D9" s="27"/>
      <c r="E9" s="28"/>
      <c r="F9" s="28"/>
      <c r="G9" s="30"/>
      <c r="H9" s="29"/>
      <c r="I9" s="30"/>
      <c r="J9" s="39"/>
      <c r="K9" s="28"/>
      <c r="M9" s="32"/>
      <c r="N9" s="1"/>
      <c r="O9" s="1"/>
      <c r="P9" s="1"/>
      <c r="Q9" s="1"/>
      <c r="R9" s="32"/>
      <c r="S9" s="32"/>
    </row>
    <row r="10" spans="1:19" ht="15" customHeight="1" x14ac:dyDescent="0.3">
      <c r="A10" s="47"/>
      <c r="B10" s="57" t="s">
        <v>37</v>
      </c>
      <c r="C10" s="42">
        <v>1</v>
      </c>
      <c r="D10" s="13">
        <f>52.17/3.281</f>
        <v>15.90064004876562</v>
      </c>
      <c r="E10" s="13">
        <v>2.5</v>
      </c>
      <c r="F10" s="13">
        <v>0.05</v>
      </c>
      <c r="G10" s="13">
        <f>PRODUCT(C10:F10)</f>
        <v>1.9875800060957027</v>
      </c>
      <c r="H10" s="13"/>
      <c r="I10" s="13"/>
      <c r="J10" s="41"/>
      <c r="K10" s="15"/>
    </row>
    <row r="11" spans="1:19" ht="15" customHeight="1" x14ac:dyDescent="0.3">
      <c r="A11" s="25"/>
      <c r="B11" s="48"/>
      <c r="C11" s="26">
        <v>1</v>
      </c>
      <c r="D11" s="27">
        <f>50/3.281</f>
        <v>15.239256324291373</v>
      </c>
      <c r="E11" s="28">
        <v>1.25</v>
      </c>
      <c r="F11" s="13">
        <v>0.05</v>
      </c>
      <c r="G11" s="13">
        <f t="shared" ref="G11:G12" si="0">PRODUCT(C11:F11)</f>
        <v>0.95245352026821084</v>
      </c>
      <c r="H11" s="29"/>
      <c r="I11" s="30"/>
      <c r="J11" s="39"/>
      <c r="K11" s="28"/>
      <c r="M11" s="32"/>
      <c r="N11" s="1"/>
      <c r="O11" s="1"/>
      <c r="P11" s="1"/>
      <c r="Q11" s="1"/>
      <c r="R11" s="32"/>
      <c r="S11" s="32"/>
    </row>
    <row r="12" spans="1:19" ht="15" customHeight="1" x14ac:dyDescent="0.3">
      <c r="A12" s="47"/>
      <c r="B12" s="48"/>
      <c r="C12" s="42">
        <v>1</v>
      </c>
      <c r="D12" s="27">
        <f>50/3.281</f>
        <v>15.239256324291373</v>
      </c>
      <c r="E12" s="13">
        <f>1-0.23</f>
        <v>0.77</v>
      </c>
      <c r="F12" s="13">
        <v>0.05</v>
      </c>
      <c r="G12" s="13">
        <f t="shared" si="0"/>
        <v>0.58671136848521799</v>
      </c>
      <c r="H12" s="45"/>
      <c r="I12" s="45"/>
      <c r="J12" s="41"/>
      <c r="K12" s="15"/>
    </row>
    <row r="13" spans="1:19" ht="15" customHeight="1" x14ac:dyDescent="0.3">
      <c r="A13" s="47"/>
      <c r="B13" s="48" t="s">
        <v>31</v>
      </c>
      <c r="C13" s="42"/>
      <c r="D13" s="13"/>
      <c r="E13" s="13"/>
      <c r="F13" s="13"/>
      <c r="G13" s="39">
        <f>SUM(G10:G12)</f>
        <v>3.5267448948491316</v>
      </c>
      <c r="H13" s="39" t="s">
        <v>26</v>
      </c>
      <c r="I13" s="39">
        <v>4232</v>
      </c>
      <c r="J13" s="41">
        <f>I13*G13</f>
        <v>14925.184395001525</v>
      </c>
      <c r="K13" s="15"/>
    </row>
    <row r="14" spans="1:19" ht="15" customHeight="1" x14ac:dyDescent="0.3">
      <c r="A14" s="47"/>
      <c r="B14" s="48"/>
      <c r="C14" s="42"/>
      <c r="D14" s="13"/>
      <c r="E14" s="13"/>
      <c r="F14" s="13"/>
      <c r="G14" s="39"/>
      <c r="H14" s="39"/>
      <c r="I14" s="39"/>
      <c r="J14" s="41"/>
      <c r="K14" s="15"/>
    </row>
    <row r="15" spans="1:19" ht="30.6" x14ac:dyDescent="0.3">
      <c r="A15" s="47">
        <v>2</v>
      </c>
      <c r="B15" s="58" t="s">
        <v>39</v>
      </c>
      <c r="C15" s="42"/>
      <c r="D15" s="13"/>
      <c r="E15" s="13"/>
      <c r="F15" s="13"/>
      <c r="G15" s="39"/>
      <c r="H15" s="39"/>
      <c r="I15" s="39"/>
      <c r="J15" s="41"/>
      <c r="K15" s="15"/>
    </row>
    <row r="16" spans="1:19" ht="15" customHeight="1" x14ac:dyDescent="0.3">
      <c r="A16" s="47"/>
      <c r="B16" s="57" t="s">
        <v>37</v>
      </c>
      <c r="C16" s="42">
        <v>1</v>
      </c>
      <c r="D16" s="13">
        <f>52.17/3.281</f>
        <v>15.90064004876562</v>
      </c>
      <c r="E16" s="13">
        <v>2.5</v>
      </c>
      <c r="F16" s="13">
        <v>1.2</v>
      </c>
      <c r="G16" s="13">
        <f>PRODUCT(C16:F16)</f>
        <v>47.701920146296864</v>
      </c>
      <c r="H16" s="13"/>
      <c r="I16" s="13"/>
      <c r="J16" s="41"/>
      <c r="K16" s="15"/>
    </row>
    <row r="17" spans="1:19" ht="15" customHeight="1" x14ac:dyDescent="0.3">
      <c r="A17" s="25"/>
      <c r="B17" s="48"/>
      <c r="C17" s="26">
        <v>1</v>
      </c>
      <c r="D17" s="27">
        <f>50/3.281</f>
        <v>15.239256324291373</v>
      </c>
      <c r="E17" s="28">
        <v>1.25</v>
      </c>
      <c r="F17" s="13">
        <v>1.2</v>
      </c>
      <c r="G17" s="13">
        <f t="shared" ref="G17:G18" si="1">PRODUCT(C17:F17)</f>
        <v>22.858884486437059</v>
      </c>
      <c r="H17" s="29"/>
      <c r="I17" s="30"/>
      <c r="J17" s="39"/>
      <c r="K17" s="28"/>
      <c r="M17" s="32"/>
      <c r="N17" s="1"/>
      <c r="O17" s="1"/>
      <c r="P17" s="1"/>
      <c r="Q17" s="1"/>
      <c r="R17" s="32"/>
      <c r="S17" s="32"/>
    </row>
    <row r="18" spans="1:19" ht="15" customHeight="1" x14ac:dyDescent="0.3">
      <c r="A18" s="47"/>
      <c r="B18" s="48"/>
      <c r="C18" s="42">
        <v>1</v>
      </c>
      <c r="D18" s="27">
        <f>50/3.281</f>
        <v>15.239256324291373</v>
      </c>
      <c r="E18" s="13">
        <f>1-0.23</f>
        <v>0.77</v>
      </c>
      <c r="F18" s="13">
        <v>0.6</v>
      </c>
      <c r="G18" s="13">
        <f t="shared" si="1"/>
        <v>7.0405364218226145</v>
      </c>
      <c r="H18" s="45"/>
      <c r="I18" s="45"/>
      <c r="J18" s="41"/>
      <c r="K18" s="15"/>
    </row>
    <row r="19" spans="1:19" ht="15" customHeight="1" x14ac:dyDescent="0.3">
      <c r="A19" s="47"/>
      <c r="B19" s="48" t="s">
        <v>31</v>
      </c>
      <c r="C19" s="42"/>
      <c r="D19" s="13"/>
      <c r="E19" s="13"/>
      <c r="F19" s="13"/>
      <c r="G19" s="39">
        <f>SUM(G16:G18)</f>
        <v>77.601341054556528</v>
      </c>
      <c r="H19" s="39" t="s">
        <v>26</v>
      </c>
      <c r="I19" s="39">
        <v>762.81</v>
      </c>
      <c r="J19" s="41">
        <f>I19*G19</f>
        <v>59195.07896982626</v>
      </c>
      <c r="K19" s="15"/>
    </row>
    <row r="20" spans="1:19" ht="15" customHeight="1" x14ac:dyDescent="0.3">
      <c r="A20" s="47"/>
      <c r="B20" s="48"/>
      <c r="C20" s="42"/>
      <c r="D20" s="13"/>
      <c r="E20" s="13"/>
      <c r="F20" s="13"/>
      <c r="G20" s="39"/>
      <c r="H20" s="39"/>
      <c r="I20" s="39"/>
      <c r="J20" s="41"/>
      <c r="K20" s="15"/>
    </row>
    <row r="21" spans="1:19" ht="30.6" x14ac:dyDescent="0.3">
      <c r="A21" s="47">
        <v>3</v>
      </c>
      <c r="B21" s="58" t="s">
        <v>40</v>
      </c>
      <c r="C21" s="42"/>
      <c r="D21" s="13"/>
      <c r="E21" s="13"/>
      <c r="F21" s="13"/>
      <c r="G21" s="39"/>
      <c r="H21" s="39"/>
      <c r="I21" s="39"/>
      <c r="J21" s="41"/>
      <c r="K21" s="15"/>
    </row>
    <row r="22" spans="1:19" ht="15" customHeight="1" x14ac:dyDescent="0.3">
      <c r="A22" s="47"/>
      <c r="B22" s="57" t="s">
        <v>37</v>
      </c>
      <c r="C22" s="42">
        <v>1</v>
      </c>
      <c r="D22" s="13">
        <f>52.17/3.281</f>
        <v>15.90064004876562</v>
      </c>
      <c r="E22" s="13">
        <v>2.5</v>
      </c>
      <c r="F22" s="13">
        <v>1.2</v>
      </c>
      <c r="G22" s="13">
        <f>PRODUCT(C22:F22)</f>
        <v>47.701920146296864</v>
      </c>
      <c r="H22" s="13"/>
      <c r="I22" s="13"/>
      <c r="J22" s="41"/>
      <c r="K22" s="15"/>
    </row>
    <row r="23" spans="1:19" ht="15" customHeight="1" x14ac:dyDescent="0.3">
      <c r="A23" s="25"/>
      <c r="B23" s="48"/>
      <c r="C23" s="26">
        <v>1</v>
      </c>
      <c r="D23" s="27">
        <f>50/3.281</f>
        <v>15.239256324291373</v>
      </c>
      <c r="E23" s="28">
        <v>1.25</v>
      </c>
      <c r="F23" s="13">
        <v>1.2</v>
      </c>
      <c r="G23" s="13">
        <f t="shared" ref="G23:G24" si="2">PRODUCT(C23:F23)</f>
        <v>22.858884486437059</v>
      </c>
      <c r="H23" s="29"/>
      <c r="I23" s="30"/>
      <c r="J23" s="39"/>
      <c r="K23" s="28"/>
      <c r="M23" s="32"/>
      <c r="N23" s="1"/>
      <c r="O23" s="1"/>
      <c r="P23" s="1"/>
      <c r="Q23" s="1"/>
      <c r="R23" s="32"/>
      <c r="S23" s="32"/>
    </row>
    <row r="24" spans="1:19" ht="15" customHeight="1" x14ac:dyDescent="0.3">
      <c r="A24" s="47"/>
      <c r="B24" s="48"/>
      <c r="C24" s="42">
        <v>1</v>
      </c>
      <c r="D24" s="27">
        <f>50/3.281</f>
        <v>15.239256324291373</v>
      </c>
      <c r="E24" s="13">
        <f>1-0.23</f>
        <v>0.77</v>
      </c>
      <c r="F24" s="13">
        <v>0.6</v>
      </c>
      <c r="G24" s="13">
        <f t="shared" si="2"/>
        <v>7.0405364218226145</v>
      </c>
      <c r="H24" s="45"/>
      <c r="I24" s="45"/>
      <c r="J24" s="41"/>
      <c r="K24" s="15"/>
    </row>
    <row r="25" spans="1:19" ht="15" customHeight="1" x14ac:dyDescent="0.3">
      <c r="A25" s="47"/>
      <c r="B25" s="48" t="s">
        <v>31</v>
      </c>
      <c r="C25" s="42"/>
      <c r="D25" s="13"/>
      <c r="E25" s="13"/>
      <c r="F25" s="13"/>
      <c r="G25" s="39">
        <f>SUM(G22:G24)</f>
        <v>77.601341054556528</v>
      </c>
      <c r="H25" s="39" t="s">
        <v>26</v>
      </c>
      <c r="I25" s="39">
        <v>530.61</v>
      </c>
      <c r="J25" s="41">
        <f>I25*G25</f>
        <v>41176.047576958241</v>
      </c>
      <c r="K25" s="15"/>
    </row>
    <row r="26" spans="1:19" ht="15" customHeight="1" x14ac:dyDescent="0.3">
      <c r="A26" s="47"/>
      <c r="B26" s="48"/>
      <c r="C26" s="42"/>
      <c r="D26" s="13"/>
      <c r="E26" s="13"/>
      <c r="F26" s="13"/>
      <c r="G26" s="39"/>
      <c r="H26" s="39"/>
      <c r="I26" s="39"/>
      <c r="J26" s="41"/>
      <c r="K26" s="15"/>
    </row>
    <row r="27" spans="1:19" ht="30.6" x14ac:dyDescent="0.3">
      <c r="A27" s="47">
        <v>4</v>
      </c>
      <c r="B27" s="58" t="s">
        <v>41</v>
      </c>
      <c r="C27" s="42"/>
      <c r="D27" s="13"/>
      <c r="E27" s="13"/>
      <c r="F27" s="13"/>
      <c r="G27" s="39"/>
      <c r="H27" s="39"/>
      <c r="I27" s="39"/>
      <c r="J27" s="41"/>
      <c r="K27" s="15"/>
    </row>
    <row r="28" spans="1:19" ht="15" customHeight="1" x14ac:dyDescent="0.3">
      <c r="A28" s="47"/>
      <c r="B28" s="57" t="s">
        <v>37</v>
      </c>
      <c r="C28" s="42">
        <v>1</v>
      </c>
      <c r="D28" s="13">
        <f>52.17/3.281</f>
        <v>15.90064004876562</v>
      </c>
      <c r="E28" s="13">
        <v>2.5</v>
      </c>
      <c r="F28" s="13">
        <v>1.2</v>
      </c>
      <c r="G28" s="13">
        <f>PRODUCT(C28:F28)</f>
        <v>47.701920146296864</v>
      </c>
      <c r="H28" s="13"/>
      <c r="I28" s="13"/>
      <c r="J28" s="41"/>
      <c r="K28" s="15"/>
    </row>
    <row r="29" spans="1:19" ht="15" customHeight="1" x14ac:dyDescent="0.3">
      <c r="A29" s="25"/>
      <c r="B29" s="48"/>
      <c r="C29" s="26">
        <v>1</v>
      </c>
      <c r="D29" s="27">
        <f>50/3.281</f>
        <v>15.239256324291373</v>
      </c>
      <c r="E29" s="28">
        <v>1.25</v>
      </c>
      <c r="F29" s="13">
        <v>1.2</v>
      </c>
      <c r="G29" s="13">
        <f t="shared" ref="G29:G30" si="3">PRODUCT(C29:F29)</f>
        <v>22.858884486437059</v>
      </c>
      <c r="H29" s="29"/>
      <c r="I29" s="30"/>
      <c r="J29" s="39"/>
      <c r="K29" s="28"/>
      <c r="M29" s="32"/>
      <c r="N29" s="1"/>
      <c r="O29" s="1"/>
      <c r="P29" s="1"/>
      <c r="Q29" s="1"/>
      <c r="R29" s="32"/>
      <c r="S29" s="32"/>
    </row>
    <row r="30" spans="1:19" ht="15" customHeight="1" x14ac:dyDescent="0.3">
      <c r="A30" s="47"/>
      <c r="B30" s="48"/>
      <c r="C30" s="42">
        <v>1</v>
      </c>
      <c r="D30" s="27">
        <f>50/3.281</f>
        <v>15.239256324291373</v>
      </c>
      <c r="E30" s="13">
        <f>1-0.23</f>
        <v>0.77</v>
      </c>
      <c r="F30" s="13">
        <v>0.6</v>
      </c>
      <c r="G30" s="13">
        <f t="shared" si="3"/>
        <v>7.0405364218226145</v>
      </c>
      <c r="H30" s="45"/>
      <c r="I30" s="45"/>
      <c r="J30" s="41"/>
      <c r="K30" s="15"/>
    </row>
    <row r="31" spans="1:19" ht="15" customHeight="1" x14ac:dyDescent="0.3">
      <c r="A31" s="47"/>
      <c r="B31" s="48" t="s">
        <v>31</v>
      </c>
      <c r="C31" s="42"/>
      <c r="D31" s="13"/>
      <c r="E31" s="13"/>
      <c r="F31" s="13"/>
      <c r="G31" s="39">
        <f>SUM(G28:G30)</f>
        <v>77.601341054556528</v>
      </c>
      <c r="H31" s="39" t="s">
        <v>26</v>
      </c>
      <c r="I31" s="39">
        <v>571.29999999999995</v>
      </c>
      <c r="J31" s="41">
        <f>I31*G31</f>
        <v>44333.646144468141</v>
      </c>
      <c r="K31" s="15"/>
    </row>
    <row r="32" spans="1:19" ht="15" customHeight="1" x14ac:dyDescent="0.3">
      <c r="A32" s="47"/>
      <c r="B32" s="48"/>
      <c r="C32" s="42"/>
      <c r="D32" s="13"/>
      <c r="E32" s="13"/>
      <c r="F32" s="13"/>
      <c r="G32" s="39"/>
      <c r="H32" s="39"/>
      <c r="I32" s="39"/>
      <c r="J32" s="41"/>
      <c r="K32" s="15"/>
    </row>
    <row r="33" spans="1:19" ht="15.6" x14ac:dyDescent="0.3">
      <c r="A33" s="47">
        <v>5</v>
      </c>
      <c r="B33" s="58" t="s">
        <v>42</v>
      </c>
      <c r="C33" s="42"/>
      <c r="D33" s="13"/>
      <c r="E33" s="13"/>
      <c r="F33" s="13"/>
      <c r="G33" s="39"/>
      <c r="H33" s="39"/>
      <c r="I33" s="39"/>
      <c r="J33" s="41"/>
      <c r="K33" s="15"/>
    </row>
    <row r="34" spans="1:19" ht="15" customHeight="1" x14ac:dyDescent="0.3">
      <c r="A34" s="47"/>
      <c r="B34" s="57" t="s">
        <v>37</v>
      </c>
      <c r="C34" s="42">
        <v>1</v>
      </c>
      <c r="D34" s="13">
        <f>52.17/3.281</f>
        <v>15.90064004876562</v>
      </c>
      <c r="E34" s="13">
        <v>2.5</v>
      </c>
      <c r="F34" s="13"/>
      <c r="G34" s="13">
        <f>PRODUCT(C34:F34)</f>
        <v>39.751600121914052</v>
      </c>
      <c r="H34" s="13"/>
      <c r="I34" s="13"/>
      <c r="J34" s="41"/>
      <c r="K34" s="15"/>
    </row>
    <row r="35" spans="1:19" ht="15" customHeight="1" x14ac:dyDescent="0.3">
      <c r="A35" s="25"/>
      <c r="B35" s="48"/>
      <c r="C35" s="26">
        <v>1</v>
      </c>
      <c r="D35" s="27">
        <f>50/3.281</f>
        <v>15.239256324291373</v>
      </c>
      <c r="E35" s="28">
        <v>1.25</v>
      </c>
      <c r="F35" s="13"/>
      <c r="G35" s="13">
        <f t="shared" ref="G35" si="4">PRODUCT(C35:F35)</f>
        <v>19.049070405364215</v>
      </c>
      <c r="H35" s="29"/>
      <c r="I35" s="30"/>
      <c r="J35" s="39"/>
      <c r="K35" s="28"/>
      <c r="M35" s="32"/>
      <c r="N35" s="1"/>
      <c r="O35" s="1"/>
      <c r="P35" s="1"/>
      <c r="Q35" s="1"/>
      <c r="R35" s="32"/>
      <c r="S35" s="32"/>
    </row>
    <row r="36" spans="1:19" ht="15" customHeight="1" x14ac:dyDescent="0.3">
      <c r="A36" s="47"/>
      <c r="B36" s="48"/>
      <c r="C36" s="42">
        <v>1</v>
      </c>
      <c r="D36" s="27">
        <f>50/3.281</f>
        <v>15.239256324291373</v>
      </c>
      <c r="E36" s="13">
        <f>1-0.23</f>
        <v>0.77</v>
      </c>
      <c r="F36" s="13"/>
      <c r="G36" s="13">
        <f>PRODUCT(C36:F36)</f>
        <v>11.734227369704358</v>
      </c>
      <c r="H36" s="45"/>
      <c r="I36" s="45"/>
      <c r="J36" s="41"/>
      <c r="K36" s="15"/>
    </row>
    <row r="37" spans="1:19" ht="15" customHeight="1" x14ac:dyDescent="0.3">
      <c r="A37" s="47"/>
      <c r="B37" s="48" t="s">
        <v>31</v>
      </c>
      <c r="C37" s="42"/>
      <c r="D37" s="13"/>
      <c r="E37" s="13"/>
      <c r="F37" s="13"/>
      <c r="G37" s="39">
        <f>SUM(G34:G36)</f>
        <v>70.534897896982628</v>
      </c>
      <c r="H37" s="39" t="s">
        <v>43</v>
      </c>
      <c r="I37" s="39">
        <v>1167.21</v>
      </c>
      <c r="J37" s="41">
        <f>I37*G37</f>
        <v>82329.038174337096</v>
      </c>
      <c r="K37" s="15"/>
    </row>
    <row r="38" spans="1:19" ht="15" customHeight="1" x14ac:dyDescent="0.3">
      <c r="A38" s="47"/>
      <c r="B38" s="48"/>
      <c r="C38" s="42"/>
      <c r="D38" s="13"/>
      <c r="E38" s="13"/>
      <c r="F38" s="13"/>
      <c r="G38" s="39"/>
      <c r="H38" s="39"/>
      <c r="I38" s="39"/>
      <c r="J38" s="41"/>
      <c r="K38" s="15"/>
    </row>
    <row r="39" spans="1:19" ht="30.6" x14ac:dyDescent="0.3">
      <c r="A39" s="47">
        <v>6</v>
      </c>
      <c r="B39" s="58" t="s">
        <v>38</v>
      </c>
      <c r="C39" s="42"/>
      <c r="D39" s="13"/>
      <c r="E39" s="13"/>
      <c r="F39" s="13"/>
      <c r="G39" s="13"/>
      <c r="H39" s="13"/>
      <c r="I39" s="13"/>
      <c r="J39" s="41"/>
      <c r="K39" s="15"/>
    </row>
    <row r="40" spans="1:19" ht="15" customHeight="1" x14ac:dyDescent="0.3">
      <c r="A40" s="47"/>
      <c r="B40" s="57" t="s">
        <v>37</v>
      </c>
      <c r="C40" s="42">
        <v>1</v>
      </c>
      <c r="D40" s="13">
        <f>52.17/3.281</f>
        <v>15.90064004876562</v>
      </c>
      <c r="E40" s="13">
        <v>2.5</v>
      </c>
      <c r="F40" s="13">
        <v>0.1</v>
      </c>
      <c r="G40" s="13">
        <f>PRODUCT(C40:F40)</f>
        <v>3.9751600121914055</v>
      </c>
      <c r="H40" s="13"/>
      <c r="I40" s="13"/>
      <c r="J40" s="41"/>
      <c r="K40" s="15"/>
    </row>
    <row r="41" spans="1:19" ht="15" customHeight="1" x14ac:dyDescent="0.3">
      <c r="A41" s="25"/>
      <c r="B41" s="48"/>
      <c r="C41" s="26">
        <v>1</v>
      </c>
      <c r="D41" s="27">
        <f>50/3.281</f>
        <v>15.239256324291373</v>
      </c>
      <c r="E41" s="28">
        <v>1.25</v>
      </c>
      <c r="F41" s="13">
        <v>0.1</v>
      </c>
      <c r="G41" s="13">
        <f t="shared" ref="G41" si="5">PRODUCT(C41:F41)</f>
        <v>1.9049070405364217</v>
      </c>
      <c r="H41" s="29"/>
      <c r="I41" s="30"/>
      <c r="J41" s="39"/>
      <c r="K41" s="28"/>
      <c r="M41" s="32"/>
      <c r="N41" s="1"/>
      <c r="O41" s="1"/>
      <c r="P41" s="1"/>
      <c r="Q41" s="1"/>
      <c r="R41" s="32"/>
      <c r="S41" s="32"/>
    </row>
    <row r="42" spans="1:19" ht="15" customHeight="1" x14ac:dyDescent="0.3">
      <c r="A42" s="47"/>
      <c r="B42" s="48"/>
      <c r="C42" s="42">
        <v>1</v>
      </c>
      <c r="D42" s="27">
        <f>50/3.281</f>
        <v>15.239256324291373</v>
      </c>
      <c r="E42" s="13">
        <f>1-0.23</f>
        <v>0.77</v>
      </c>
      <c r="F42" s="13">
        <v>0.1</v>
      </c>
      <c r="G42" s="13">
        <f>PRODUCT(C42:F42)</f>
        <v>1.173422736970436</v>
      </c>
      <c r="H42" s="45"/>
      <c r="I42" s="45"/>
      <c r="J42" s="41"/>
      <c r="K42" s="15"/>
    </row>
    <row r="43" spans="1:19" ht="15" customHeight="1" x14ac:dyDescent="0.3">
      <c r="A43" s="47"/>
      <c r="B43" s="48" t="s">
        <v>31</v>
      </c>
      <c r="C43" s="42"/>
      <c r="D43" s="13"/>
      <c r="E43" s="13"/>
      <c r="F43" s="13"/>
      <c r="G43" s="39">
        <f>SUM(G40:G42)</f>
        <v>7.0534897896982631</v>
      </c>
      <c r="H43" s="39" t="s">
        <v>26</v>
      </c>
      <c r="I43" s="39">
        <v>14453.45</v>
      </c>
      <c r="J43" s="41">
        <f>I43*G43</f>
        <v>101947.26200091437</v>
      </c>
      <c r="K43" s="15"/>
    </row>
    <row r="44" spans="1:19" ht="15" customHeight="1" x14ac:dyDescent="0.3">
      <c r="A44" s="47"/>
      <c r="B44" s="48"/>
      <c r="C44" s="42"/>
      <c r="D44" s="13"/>
      <c r="E44" s="13"/>
      <c r="F44" s="13"/>
      <c r="G44" s="39"/>
      <c r="H44" s="39"/>
      <c r="I44" s="39"/>
      <c r="J44" s="41"/>
      <c r="K44" s="15"/>
    </row>
    <row r="45" spans="1:19" ht="30.6" x14ac:dyDescent="0.3">
      <c r="A45" s="47">
        <v>7</v>
      </c>
      <c r="B45" s="58" t="s">
        <v>44</v>
      </c>
      <c r="C45" s="42"/>
      <c r="D45" s="13"/>
      <c r="E45" s="13"/>
      <c r="F45" s="13"/>
      <c r="G45" s="13"/>
      <c r="H45" s="13"/>
      <c r="I45" s="13"/>
      <c r="J45" s="41"/>
      <c r="K45" s="15"/>
    </row>
    <row r="46" spans="1:19" ht="15" customHeight="1" x14ac:dyDescent="0.3">
      <c r="A46" s="47"/>
      <c r="B46" s="57" t="s">
        <v>45</v>
      </c>
      <c r="C46" s="42">
        <v>1</v>
      </c>
      <c r="D46" s="13">
        <f>50/3.281</f>
        <v>15.239256324291373</v>
      </c>
      <c r="E46" s="13">
        <v>0.23</v>
      </c>
      <c r="F46" s="13">
        <v>0.9</v>
      </c>
      <c r="G46" s="13">
        <f>PRODUCT(C46:F46)</f>
        <v>3.1545260591283144</v>
      </c>
      <c r="H46" s="13"/>
      <c r="I46" s="13"/>
      <c r="J46" s="41"/>
      <c r="K46" s="15"/>
    </row>
    <row r="47" spans="1:19" ht="15" customHeight="1" x14ac:dyDescent="0.3">
      <c r="A47" s="47"/>
      <c r="B47" s="48" t="s">
        <v>31</v>
      </c>
      <c r="C47" s="42"/>
      <c r="D47" s="13"/>
      <c r="E47" s="13"/>
      <c r="F47" s="13"/>
      <c r="G47" s="39">
        <f>SUM(G46)</f>
        <v>3.1545260591283144</v>
      </c>
      <c r="H47" s="39" t="s">
        <v>26</v>
      </c>
      <c r="I47" s="39">
        <v>16517.169999999998</v>
      </c>
      <c r="J47" s="41">
        <f>I47*G47</f>
        <v>52103.843188052415</v>
      </c>
      <c r="K47" s="15"/>
    </row>
    <row r="48" spans="1:19" ht="15" customHeight="1" x14ac:dyDescent="0.3">
      <c r="A48" s="47"/>
      <c r="B48" s="44"/>
      <c r="C48" s="42"/>
      <c r="D48" s="13"/>
      <c r="E48" s="13"/>
      <c r="F48" s="13"/>
      <c r="G48" s="13"/>
      <c r="H48" s="13"/>
      <c r="I48" s="13"/>
      <c r="J48" s="41"/>
      <c r="K48" s="15"/>
    </row>
    <row r="49" spans="1:19" ht="30.6" x14ac:dyDescent="0.3">
      <c r="A49" s="47">
        <v>8</v>
      </c>
      <c r="B49" s="58" t="s">
        <v>46</v>
      </c>
      <c r="C49" s="42"/>
      <c r="D49" s="13"/>
      <c r="E49" s="13"/>
      <c r="F49" s="13"/>
      <c r="G49" s="13"/>
      <c r="H49" s="13"/>
      <c r="I49" s="13"/>
      <c r="J49" s="41"/>
      <c r="K49" s="15"/>
    </row>
    <row r="50" spans="1:19" ht="15" customHeight="1" x14ac:dyDescent="0.3">
      <c r="A50" s="47"/>
      <c r="B50" s="57" t="s">
        <v>45</v>
      </c>
      <c r="C50" s="42">
        <v>1</v>
      </c>
      <c r="D50" s="13">
        <f>50/3.281</f>
        <v>15.239256324291373</v>
      </c>
      <c r="E50" s="13">
        <v>0.23</v>
      </c>
      <c r="F50" s="13">
        <v>0.9</v>
      </c>
      <c r="G50" s="13">
        <f>PRODUCT(C50:F50)</f>
        <v>3.1545260591283144</v>
      </c>
      <c r="H50" s="13"/>
      <c r="I50" s="13"/>
      <c r="J50" s="41"/>
      <c r="K50" s="15"/>
    </row>
    <row r="51" spans="1:19" ht="15" customHeight="1" x14ac:dyDescent="0.3">
      <c r="A51" s="47"/>
      <c r="B51" s="48" t="s">
        <v>31</v>
      </c>
      <c r="C51" s="42"/>
      <c r="D51" s="13"/>
      <c r="E51" s="13"/>
      <c r="F51" s="13"/>
      <c r="G51" s="39">
        <f>SUM(G50)</f>
        <v>3.1545260591283144</v>
      </c>
      <c r="H51" s="39" t="s">
        <v>26</v>
      </c>
      <c r="I51" s="39">
        <v>2242.96</v>
      </c>
      <c r="J51" s="41">
        <f>I51*G51</f>
        <v>7075.4757695824446</v>
      </c>
      <c r="K51" s="15"/>
    </row>
    <row r="52" spans="1:19" ht="15" customHeight="1" x14ac:dyDescent="0.3">
      <c r="A52" s="47"/>
      <c r="B52" s="44"/>
      <c r="C52" s="42"/>
      <c r="D52" s="13"/>
      <c r="E52" s="13"/>
      <c r="F52" s="13"/>
      <c r="G52" s="13"/>
      <c r="H52" s="13"/>
      <c r="I52" s="13"/>
      <c r="J52" s="41"/>
      <c r="K52" s="15"/>
    </row>
    <row r="53" spans="1:19" ht="100.8" x14ac:dyDescent="0.3">
      <c r="A53" s="47">
        <v>9</v>
      </c>
      <c r="B53" s="60" t="s">
        <v>62</v>
      </c>
      <c r="C53" s="42"/>
      <c r="D53" s="13"/>
      <c r="E53" s="13"/>
      <c r="F53" s="13"/>
      <c r="G53" s="39"/>
      <c r="H53" s="39"/>
      <c r="I53" s="39"/>
      <c r="J53" s="41"/>
      <c r="K53" s="15"/>
    </row>
    <row r="54" spans="1:19" ht="15" customHeight="1" x14ac:dyDescent="0.3">
      <c r="A54" s="47"/>
      <c r="B54" s="48" t="s">
        <v>63</v>
      </c>
      <c r="C54" s="42">
        <v>1</v>
      </c>
      <c r="D54" s="13">
        <v>21.2</v>
      </c>
      <c r="E54" s="13">
        <v>3.5</v>
      </c>
      <c r="F54" s="13"/>
      <c r="G54" s="13">
        <f>PRODUCT(C54:F54)</f>
        <v>74.2</v>
      </c>
      <c r="H54" s="39"/>
      <c r="I54" s="39"/>
      <c r="J54" s="41"/>
      <c r="K54" s="15"/>
    </row>
    <row r="55" spans="1:19" ht="15" customHeight="1" x14ac:dyDescent="0.3">
      <c r="A55" s="47"/>
      <c r="B55" s="48" t="s">
        <v>64</v>
      </c>
      <c r="C55" s="42">
        <v>1</v>
      </c>
      <c r="D55" s="13">
        <v>20.8</v>
      </c>
      <c r="E55" s="13">
        <v>4</v>
      </c>
      <c r="F55" s="13"/>
      <c r="G55" s="13">
        <f>PRODUCT(C55:F55)</f>
        <v>83.2</v>
      </c>
      <c r="H55" s="39"/>
      <c r="I55" s="39"/>
      <c r="J55" s="41"/>
      <c r="K55" s="15"/>
    </row>
    <row r="56" spans="1:19" ht="15" customHeight="1" x14ac:dyDescent="0.3">
      <c r="A56" s="47"/>
      <c r="B56" s="48" t="s">
        <v>31</v>
      </c>
      <c r="C56" s="42"/>
      <c r="D56" s="13"/>
      <c r="E56" s="13"/>
      <c r="F56" s="13"/>
      <c r="G56" s="39">
        <f>SUM(G54:G55)</f>
        <v>157.4</v>
      </c>
      <c r="H56" s="39" t="s">
        <v>43</v>
      </c>
      <c r="I56" s="39">
        <v>24.68</v>
      </c>
      <c r="J56" s="41">
        <f>I56*G56</f>
        <v>3884.6320000000001</v>
      </c>
      <c r="K56" s="15"/>
    </row>
    <row r="57" spans="1:19" ht="15" customHeight="1" x14ac:dyDescent="0.3">
      <c r="A57" s="47"/>
      <c r="B57" s="48"/>
      <c r="C57" s="42"/>
      <c r="D57" s="13"/>
      <c r="E57" s="13"/>
      <c r="F57" s="13"/>
      <c r="G57" s="39"/>
      <c r="H57" s="39"/>
      <c r="I57" s="39"/>
      <c r="J57" s="41"/>
      <c r="K57" s="15"/>
    </row>
    <row r="58" spans="1:19" ht="86.4" x14ac:dyDescent="0.3">
      <c r="A58" s="47">
        <v>10</v>
      </c>
      <c r="B58" s="60" t="s">
        <v>65</v>
      </c>
      <c r="C58" s="42"/>
      <c r="D58" s="13"/>
      <c r="E58" s="13"/>
      <c r="F58" s="13"/>
      <c r="G58" s="39"/>
      <c r="H58" s="39"/>
      <c r="I58" s="39"/>
      <c r="J58" s="41"/>
      <c r="K58" s="15"/>
    </row>
    <row r="59" spans="1:19" ht="15" customHeight="1" x14ac:dyDescent="0.3">
      <c r="A59" s="47"/>
      <c r="B59" s="48" t="s">
        <v>63</v>
      </c>
      <c r="C59" s="42">
        <v>1</v>
      </c>
      <c r="D59" s="13">
        <v>21.2</v>
      </c>
      <c r="E59" s="13">
        <v>3.5</v>
      </c>
      <c r="F59" s="13">
        <v>0.15</v>
      </c>
      <c r="G59" s="13">
        <f>PRODUCT(C59:F59)</f>
        <v>11.13</v>
      </c>
      <c r="H59" s="39"/>
      <c r="I59" s="39"/>
      <c r="J59" s="41"/>
      <c r="K59" s="15"/>
    </row>
    <row r="60" spans="1:19" ht="15" customHeight="1" x14ac:dyDescent="0.3">
      <c r="A60" s="47"/>
      <c r="B60" s="48" t="s">
        <v>64</v>
      </c>
      <c r="C60" s="42">
        <v>1</v>
      </c>
      <c r="D60" s="13">
        <v>20.8</v>
      </c>
      <c r="E60" s="13">
        <v>4</v>
      </c>
      <c r="F60" s="13">
        <v>0.15</v>
      </c>
      <c r="G60" s="13">
        <f>PRODUCT(C60:F60)</f>
        <v>12.48</v>
      </c>
      <c r="H60" s="39"/>
      <c r="I60" s="39"/>
      <c r="J60" s="41"/>
      <c r="K60" s="15"/>
    </row>
    <row r="61" spans="1:19" ht="15" customHeight="1" x14ac:dyDescent="0.3">
      <c r="A61" s="47"/>
      <c r="B61" s="48" t="s">
        <v>31</v>
      </c>
      <c r="C61" s="42"/>
      <c r="D61" s="13"/>
      <c r="E61" s="13"/>
      <c r="F61" s="13"/>
      <c r="G61" s="39">
        <f>SUM(G59:G60)</f>
        <v>23.61</v>
      </c>
      <c r="H61" s="39" t="s">
        <v>43</v>
      </c>
      <c r="I61" s="39">
        <v>5099.7</v>
      </c>
      <c r="J61" s="41">
        <f>I61*G61</f>
        <v>120403.91699999999</v>
      </c>
      <c r="K61" s="15"/>
    </row>
    <row r="62" spans="1:19" ht="15" customHeight="1" x14ac:dyDescent="0.3">
      <c r="A62" s="47"/>
      <c r="B62" s="48"/>
      <c r="C62" s="42"/>
      <c r="D62" s="13"/>
      <c r="E62" s="13"/>
      <c r="F62" s="13"/>
      <c r="G62" s="39"/>
      <c r="H62" s="39"/>
      <c r="I62" s="39"/>
      <c r="J62" s="41"/>
      <c r="K62" s="15"/>
    </row>
    <row r="63" spans="1:19" ht="69" x14ac:dyDescent="0.3">
      <c r="A63" s="25">
        <v>11</v>
      </c>
      <c r="B63" s="59" t="s">
        <v>66</v>
      </c>
      <c r="C63" s="59"/>
      <c r="D63" s="13"/>
      <c r="E63" s="13"/>
      <c r="F63" s="13"/>
      <c r="G63" s="39"/>
      <c r="H63" s="47"/>
      <c r="I63" s="39"/>
      <c r="J63" s="39"/>
      <c r="K63" s="28"/>
      <c r="M63" s="32"/>
      <c r="N63" s="1"/>
      <c r="O63" s="1"/>
      <c r="P63" s="1"/>
      <c r="Q63" s="1"/>
      <c r="R63" s="32"/>
      <c r="S63" s="32"/>
    </row>
    <row r="64" spans="1:19" ht="15" customHeight="1" x14ac:dyDescent="0.3">
      <c r="A64" s="47"/>
      <c r="B64" s="48" t="s">
        <v>63</v>
      </c>
      <c r="C64" s="42">
        <v>1</v>
      </c>
      <c r="D64" s="13">
        <v>21.2</v>
      </c>
      <c r="E64" s="13">
        <v>3.5</v>
      </c>
      <c r="F64" s="13">
        <v>7.4999999999999997E-2</v>
      </c>
      <c r="G64" s="13">
        <f>PRODUCT(C64:F64)</f>
        <v>5.5650000000000004</v>
      </c>
      <c r="H64" s="39"/>
      <c r="I64" s="39"/>
      <c r="J64" s="41"/>
      <c r="K64" s="15"/>
    </row>
    <row r="65" spans="1:19" ht="15" customHeight="1" x14ac:dyDescent="0.3">
      <c r="A65" s="47"/>
      <c r="B65" s="48" t="s">
        <v>31</v>
      </c>
      <c r="C65" s="42"/>
      <c r="D65" s="13"/>
      <c r="E65" s="13"/>
      <c r="F65" s="13"/>
      <c r="G65" s="39">
        <f>SUM(G64:G64)</f>
        <v>5.5650000000000004</v>
      </c>
      <c r="H65" s="39" t="s">
        <v>43</v>
      </c>
      <c r="I65" s="39">
        <v>10424.35</v>
      </c>
      <c r="J65" s="41">
        <f>I65*G65</f>
        <v>58011.507750000004</v>
      </c>
      <c r="K65" s="15"/>
    </row>
    <row r="66" spans="1:19" ht="15" customHeight="1" x14ac:dyDescent="0.3">
      <c r="A66" s="47"/>
      <c r="B66" s="48"/>
      <c r="C66" s="42"/>
      <c r="D66" s="13"/>
      <c r="E66" s="13"/>
      <c r="F66" s="13"/>
      <c r="G66" s="39"/>
      <c r="H66" s="39"/>
      <c r="I66" s="39"/>
      <c r="J66" s="41"/>
      <c r="K66" s="15"/>
    </row>
    <row r="67" spans="1:19" ht="69" x14ac:dyDescent="0.3">
      <c r="A67" s="25">
        <v>12</v>
      </c>
      <c r="B67" s="59" t="s">
        <v>67</v>
      </c>
      <c r="C67" s="59"/>
      <c r="D67" s="13"/>
      <c r="E67" s="13"/>
      <c r="F67" s="13"/>
      <c r="G67" s="39"/>
      <c r="H67" s="47"/>
      <c r="I67" s="39"/>
      <c r="J67" s="39"/>
      <c r="K67" s="28"/>
      <c r="M67" s="32"/>
      <c r="N67" s="1"/>
      <c r="O67" s="1"/>
      <c r="P67" s="1"/>
      <c r="Q67" s="1"/>
      <c r="R67" s="32"/>
      <c r="S67" s="32"/>
    </row>
    <row r="68" spans="1:19" ht="15" customHeight="1" x14ac:dyDescent="0.3">
      <c r="A68" s="47"/>
      <c r="B68" s="48" t="s">
        <v>68</v>
      </c>
      <c r="C68" s="42">
        <v>1</v>
      </c>
      <c r="D68" s="13">
        <v>21.2</v>
      </c>
      <c r="E68" s="13">
        <v>3.5</v>
      </c>
      <c r="F68" s="13">
        <v>0.15</v>
      </c>
      <c r="G68" s="13">
        <f>PRODUCT(C68:F68)</f>
        <v>11.13</v>
      </c>
      <c r="H68" s="39"/>
      <c r="I68" s="39"/>
      <c r="J68" s="41"/>
      <c r="K68" s="15"/>
    </row>
    <row r="69" spans="1:19" ht="15" customHeight="1" x14ac:dyDescent="0.3">
      <c r="A69" s="47"/>
      <c r="B69" s="48" t="s">
        <v>31</v>
      </c>
      <c r="C69" s="42"/>
      <c r="D69" s="13"/>
      <c r="E69" s="13"/>
      <c r="F69" s="13"/>
      <c r="G69" s="39">
        <f>SUM(G68:G68)</f>
        <v>11.13</v>
      </c>
      <c r="H69" s="39" t="s">
        <v>43</v>
      </c>
      <c r="I69" s="39">
        <v>13326.4</v>
      </c>
      <c r="J69" s="41">
        <f>I69*G69</f>
        <v>148322.83199999999</v>
      </c>
      <c r="K69" s="15"/>
    </row>
    <row r="70" spans="1:19" ht="15" customHeight="1" x14ac:dyDescent="0.3">
      <c r="A70" s="47"/>
      <c r="B70" s="48"/>
      <c r="C70" s="42"/>
      <c r="D70" s="13"/>
      <c r="E70" s="13"/>
      <c r="F70" s="13"/>
      <c r="G70" s="39"/>
      <c r="H70" s="39"/>
      <c r="I70" s="39"/>
      <c r="J70" s="41"/>
      <c r="K70" s="15"/>
    </row>
    <row r="71" spans="1:19" ht="69" x14ac:dyDescent="0.3">
      <c r="A71" s="47">
        <v>13</v>
      </c>
      <c r="B71" s="59" t="s">
        <v>69</v>
      </c>
      <c r="C71" s="59" t="s">
        <v>6</v>
      </c>
      <c r="D71" s="61" t="s">
        <v>70</v>
      </c>
      <c r="E71" s="61" t="s">
        <v>71</v>
      </c>
      <c r="F71" s="61" t="s">
        <v>72</v>
      </c>
      <c r="G71" s="54"/>
      <c r="H71" s="13"/>
      <c r="I71" s="13"/>
      <c r="J71" s="41"/>
      <c r="K71" s="15"/>
    </row>
    <row r="72" spans="1:19" ht="15" customHeight="1" x14ac:dyDescent="0.3">
      <c r="A72" s="47"/>
      <c r="B72" s="48" t="s">
        <v>68</v>
      </c>
      <c r="C72" s="42">
        <f>TRUNC(D73/0.15,0)+1</f>
        <v>23</v>
      </c>
      <c r="D72" s="13">
        <f>D64-0.1</f>
        <v>21.099999999999998</v>
      </c>
      <c r="E72" s="13">
        <f>8*8/162</f>
        <v>0.39506172839506171</v>
      </c>
      <c r="F72" s="13">
        <f>PRODUCT(C72:E72)</f>
        <v>191.72345679012344</v>
      </c>
      <c r="G72" s="54">
        <f>F72/1000</f>
        <v>0.19172345679012343</v>
      </c>
      <c r="H72" s="39"/>
      <c r="I72" s="39"/>
      <c r="J72" s="41"/>
      <c r="K72" s="15"/>
    </row>
    <row r="73" spans="1:19" ht="15" customHeight="1" x14ac:dyDescent="0.3">
      <c r="A73" s="47"/>
      <c r="B73" s="48"/>
      <c r="C73" s="42">
        <f>TRUNC(D72/0.15,0)+1</f>
        <v>141</v>
      </c>
      <c r="D73" s="13">
        <f>E64-0.1</f>
        <v>3.4</v>
      </c>
      <c r="E73" s="13">
        <f>8*8/162</f>
        <v>0.39506172839506171</v>
      </c>
      <c r="F73" s="13">
        <f>PRODUCT(C73:E73)</f>
        <v>189.39259259259256</v>
      </c>
      <c r="G73" s="54">
        <f>F73/1000</f>
        <v>0.18939259259259256</v>
      </c>
      <c r="H73" s="39"/>
      <c r="I73" s="39"/>
      <c r="J73" s="41"/>
      <c r="K73" s="15"/>
    </row>
    <row r="74" spans="1:19" ht="15" customHeight="1" x14ac:dyDescent="0.3">
      <c r="A74" s="47"/>
      <c r="B74" s="48" t="s">
        <v>31</v>
      </c>
      <c r="C74" s="42"/>
      <c r="D74" s="13"/>
      <c r="E74" s="13"/>
      <c r="F74" s="13"/>
      <c r="G74" s="39">
        <f>SUM(G72:G73)</f>
        <v>0.38111604938271598</v>
      </c>
      <c r="H74" s="39" t="s">
        <v>73</v>
      </c>
      <c r="I74" s="39">
        <v>142761</v>
      </c>
      <c r="J74" s="41">
        <f>I74*G74</f>
        <v>54408.508325925919</v>
      </c>
      <c r="K74" s="15"/>
    </row>
    <row r="75" spans="1:19" ht="15" customHeight="1" x14ac:dyDescent="0.3">
      <c r="A75" s="47"/>
      <c r="B75" s="48"/>
      <c r="C75" s="42"/>
      <c r="D75" s="13"/>
      <c r="E75" s="13"/>
      <c r="F75" s="13"/>
      <c r="G75" s="39"/>
      <c r="H75" s="39"/>
      <c r="I75" s="39"/>
      <c r="J75" s="41"/>
      <c r="K75" s="15"/>
    </row>
    <row r="76" spans="1:19" ht="55.2" x14ac:dyDescent="0.3">
      <c r="A76" s="47">
        <v>14</v>
      </c>
      <c r="B76" s="59" t="s">
        <v>74</v>
      </c>
      <c r="C76" s="42"/>
      <c r="D76" s="13"/>
      <c r="E76" s="13"/>
      <c r="F76" s="13"/>
      <c r="G76" s="39"/>
      <c r="H76" s="39"/>
      <c r="I76" s="39"/>
      <c r="J76" s="41"/>
      <c r="K76" s="15"/>
    </row>
    <row r="77" spans="1:19" ht="15" customHeight="1" x14ac:dyDescent="0.3">
      <c r="A77" s="47"/>
      <c r="B77" s="57" t="s">
        <v>37</v>
      </c>
      <c r="C77" s="42">
        <v>1</v>
      </c>
      <c r="D77" s="13">
        <f>52.17/3.281</f>
        <v>15.90064004876562</v>
      </c>
      <c r="E77" s="13">
        <v>2.5</v>
      </c>
      <c r="F77" s="13"/>
      <c r="G77" s="13">
        <f>PRODUCT(C77:F77)</f>
        <v>39.751600121914052</v>
      </c>
      <c r="H77" s="13"/>
      <c r="I77" s="13"/>
      <c r="J77" s="41"/>
      <c r="K77" s="15"/>
    </row>
    <row r="78" spans="1:19" ht="15" customHeight="1" x14ac:dyDescent="0.3">
      <c r="A78" s="25"/>
      <c r="B78" s="48"/>
      <c r="C78" s="26">
        <v>1</v>
      </c>
      <c r="D78" s="27">
        <f>50/3.281</f>
        <v>15.239256324291373</v>
      </c>
      <c r="E78" s="28">
        <v>1.25</v>
      </c>
      <c r="F78" s="13"/>
      <c r="G78" s="13">
        <f t="shared" ref="G78" si="6">PRODUCT(C78:F78)</f>
        <v>19.049070405364215</v>
      </c>
      <c r="H78" s="29"/>
      <c r="I78" s="30"/>
      <c r="J78" s="39"/>
      <c r="K78" s="28"/>
      <c r="M78" s="32"/>
      <c r="N78" s="1"/>
      <c r="O78" s="1"/>
      <c r="P78" s="1"/>
      <c r="Q78" s="1"/>
      <c r="R78" s="32"/>
      <c r="S78" s="32"/>
    </row>
    <row r="79" spans="1:19" ht="15" customHeight="1" x14ac:dyDescent="0.3">
      <c r="A79" s="47"/>
      <c r="B79" s="48"/>
      <c r="C79" s="42">
        <v>1</v>
      </c>
      <c r="D79" s="27">
        <f>50/3.281</f>
        <v>15.239256324291373</v>
      </c>
      <c r="E79" s="13">
        <f>1-0.23</f>
        <v>0.77</v>
      </c>
      <c r="F79" s="13"/>
      <c r="G79" s="13">
        <f>PRODUCT(C79:F79)</f>
        <v>11.734227369704358</v>
      </c>
      <c r="H79" s="45"/>
      <c r="I79" s="45"/>
      <c r="J79" s="41"/>
      <c r="K79" s="15"/>
    </row>
    <row r="80" spans="1:19" ht="15" customHeight="1" x14ac:dyDescent="0.3">
      <c r="A80" s="47"/>
      <c r="B80" s="48" t="s">
        <v>31</v>
      </c>
      <c r="C80" s="42"/>
      <c r="D80" s="13"/>
      <c r="E80" s="13"/>
      <c r="F80" s="13"/>
      <c r="G80" s="39">
        <f>SUM(G77:G79)</f>
        <v>70.534897896982628</v>
      </c>
      <c r="H80" s="39" t="s">
        <v>43</v>
      </c>
      <c r="I80" s="39">
        <v>3228.5</v>
      </c>
      <c r="J80" s="41">
        <f>I80*G80</f>
        <v>227721.9178604084</v>
      </c>
      <c r="K80" s="15"/>
    </row>
    <row r="81" spans="1:19" ht="15" customHeight="1" x14ac:dyDescent="0.3">
      <c r="A81" s="47"/>
      <c r="B81" s="48"/>
      <c r="C81" s="42"/>
      <c r="D81" s="13"/>
      <c r="E81" s="13"/>
      <c r="F81" s="13"/>
      <c r="G81" s="39"/>
      <c r="H81" s="39"/>
      <c r="I81" s="39"/>
      <c r="J81" s="41"/>
      <c r="K81" s="15"/>
    </row>
    <row r="82" spans="1:19" ht="30.6" x14ac:dyDescent="0.3">
      <c r="A82" s="47">
        <v>15</v>
      </c>
      <c r="B82" s="58" t="s">
        <v>77</v>
      </c>
      <c r="C82" s="42"/>
      <c r="D82" s="13"/>
      <c r="E82" s="13"/>
      <c r="F82" s="13"/>
      <c r="G82" s="13"/>
      <c r="H82" s="13"/>
      <c r="I82" s="13"/>
      <c r="J82" s="41"/>
      <c r="K82" s="15"/>
    </row>
    <row r="83" spans="1:19" ht="15" customHeight="1" x14ac:dyDescent="0.3">
      <c r="A83" s="47"/>
      <c r="B83" s="48" t="s">
        <v>63</v>
      </c>
      <c r="C83" s="42">
        <v>1</v>
      </c>
      <c r="D83" s="13">
        <v>21.2</v>
      </c>
      <c r="E83" s="13">
        <v>3.5</v>
      </c>
      <c r="F83" s="13">
        <v>7.4999999999999997E-2</v>
      </c>
      <c r="G83" s="13">
        <f>PRODUCT(C83:F83)</f>
        <v>5.5650000000000004</v>
      </c>
      <c r="H83" s="39"/>
      <c r="I83" s="39"/>
      <c r="J83" s="41"/>
      <c r="K83" s="15"/>
    </row>
    <row r="84" spans="1:19" ht="15" customHeight="1" x14ac:dyDescent="0.3">
      <c r="A84" s="47"/>
      <c r="B84" s="48" t="s">
        <v>31</v>
      </c>
      <c r="C84" s="42"/>
      <c r="D84" s="13"/>
      <c r="E84" s="13"/>
      <c r="F84" s="13"/>
      <c r="G84" s="39">
        <f>SUM(G83)</f>
        <v>5.5650000000000004</v>
      </c>
      <c r="H84" s="39" t="s">
        <v>26</v>
      </c>
      <c r="I84" s="39">
        <v>1997.87</v>
      </c>
      <c r="J84" s="41">
        <f>I84*G84</f>
        <v>11118.146549999999</v>
      </c>
      <c r="K84" s="15"/>
    </row>
    <row r="85" spans="1:19" ht="15" customHeight="1" x14ac:dyDescent="0.3">
      <c r="A85" s="47"/>
      <c r="B85" s="44"/>
      <c r="C85" s="42"/>
      <c r="D85" s="13"/>
      <c r="E85" s="13"/>
      <c r="F85" s="13"/>
      <c r="G85" s="13"/>
      <c r="H85" s="13"/>
      <c r="I85" s="13"/>
      <c r="J85" s="41"/>
      <c r="K85" s="15"/>
    </row>
    <row r="86" spans="1:19" ht="15" customHeight="1" x14ac:dyDescent="0.3">
      <c r="A86" s="25">
        <v>16</v>
      </c>
      <c r="B86" s="37" t="s">
        <v>28</v>
      </c>
      <c r="C86" s="26">
        <v>1</v>
      </c>
      <c r="D86" s="27"/>
      <c r="E86" s="28"/>
      <c r="F86" s="28"/>
      <c r="G86" s="39">
        <f t="shared" ref="G86" si="7">PRODUCT(C86:F86)</f>
        <v>1</v>
      </c>
      <c r="H86" s="29" t="s">
        <v>29</v>
      </c>
      <c r="I86" s="30">
        <v>500</v>
      </c>
      <c r="J86" s="39">
        <f>G86*I86</f>
        <v>500</v>
      </c>
      <c r="K86" s="28"/>
      <c r="M86" s="32"/>
      <c r="N86" s="1"/>
      <c r="O86" s="1"/>
      <c r="P86" s="1"/>
      <c r="Q86" s="1"/>
      <c r="R86" s="32"/>
      <c r="S86" s="32"/>
    </row>
    <row r="87" spans="1:19" ht="15" customHeight="1" x14ac:dyDescent="0.3">
      <c r="A87" s="25"/>
      <c r="B87" s="31"/>
      <c r="C87" s="26"/>
      <c r="D87" s="27"/>
      <c r="E87" s="28"/>
      <c r="F87" s="28"/>
      <c r="G87" s="30"/>
      <c r="H87" s="29"/>
      <c r="I87" s="30"/>
      <c r="J87" s="39"/>
      <c r="K87" s="28"/>
      <c r="M87" s="32"/>
      <c r="N87" s="1"/>
      <c r="O87" s="1"/>
      <c r="P87" s="1"/>
      <c r="Q87" s="1"/>
      <c r="R87" s="32"/>
      <c r="S87" s="32"/>
    </row>
    <row r="88" spans="1:19" x14ac:dyDescent="0.3">
      <c r="A88" s="47"/>
      <c r="B88" s="49" t="s">
        <v>15</v>
      </c>
      <c r="C88" s="42"/>
      <c r="D88" s="13"/>
      <c r="E88" s="13"/>
      <c r="F88" s="13"/>
      <c r="G88" s="39"/>
      <c r="H88" s="39"/>
      <c r="I88" s="39"/>
      <c r="J88" s="39">
        <f>SUM(J9:J86)</f>
        <v>1027457.0377054748</v>
      </c>
      <c r="K88" s="15"/>
    </row>
    <row r="90" spans="1:19" s="1" customFormat="1" x14ac:dyDescent="0.3">
      <c r="B90" s="15" t="s">
        <v>33</v>
      </c>
      <c r="C90" s="69">
        <f>J88</f>
        <v>1027457.0377054748</v>
      </c>
      <c r="D90" s="69"/>
      <c r="E90" s="17"/>
      <c r="F90" s="18"/>
      <c r="G90" s="17"/>
      <c r="H90" s="19"/>
      <c r="I90" s="20"/>
      <c r="J90" s="21"/>
    </row>
    <row r="91" spans="1:19" s="1" customFormat="1" x14ac:dyDescent="0.3">
      <c r="B91" s="15" t="s">
        <v>58</v>
      </c>
      <c r="C91" s="69">
        <f>C90*0.13</f>
        <v>133569.41490171172</v>
      </c>
      <c r="D91" s="69"/>
      <c r="E91" s="17"/>
      <c r="F91" s="18"/>
      <c r="G91" s="17"/>
      <c r="H91" s="19"/>
      <c r="I91" s="20"/>
      <c r="J91" s="21"/>
    </row>
    <row r="92" spans="1:19" s="1" customFormat="1" x14ac:dyDescent="0.3">
      <c r="B92" s="15" t="s">
        <v>59</v>
      </c>
      <c r="C92" s="69">
        <f>C90+C91</f>
        <v>1161026.4526071865</v>
      </c>
      <c r="D92" s="69"/>
      <c r="E92" s="17"/>
      <c r="F92" s="18"/>
      <c r="G92" s="17"/>
      <c r="H92" s="19"/>
      <c r="I92" s="20"/>
      <c r="J92" s="21"/>
    </row>
    <row r="93" spans="1:19" x14ac:dyDescent="0.3">
      <c r="A93" s="56"/>
      <c r="B93" s="56"/>
      <c r="C93" s="56"/>
      <c r="D93" s="56"/>
      <c r="E93" s="1"/>
      <c r="G93"/>
      <c r="H93"/>
      <c r="I93"/>
      <c r="J93"/>
    </row>
    <row r="94" spans="1:19" x14ac:dyDescent="0.3">
      <c r="A94" s="56"/>
      <c r="B94" s="56"/>
      <c r="C94" s="56"/>
      <c r="D94" s="56"/>
      <c r="E94" s="1"/>
      <c r="G94"/>
      <c r="H94"/>
      <c r="I94"/>
      <c r="J94"/>
    </row>
    <row r="95" spans="1:19" x14ac:dyDescent="0.3">
      <c r="B95" s="7"/>
      <c r="C95" s="7"/>
      <c r="D95" s="7"/>
      <c r="G95"/>
      <c r="H95"/>
      <c r="I95"/>
      <c r="J95"/>
    </row>
    <row r="96" spans="1:19" x14ac:dyDescent="0.3">
      <c r="A96"/>
      <c r="B96" s="7"/>
      <c r="C96" s="7"/>
      <c r="D96" s="7"/>
      <c r="E96" s="7"/>
      <c r="G96"/>
      <c r="H96"/>
      <c r="I96"/>
      <c r="J96"/>
    </row>
    <row r="97" spans="1:10" x14ac:dyDescent="0.3">
      <c r="A97"/>
      <c r="B97" s="7"/>
      <c r="C97" s="7"/>
      <c r="D97" s="7"/>
      <c r="E97" s="7"/>
      <c r="G97"/>
      <c r="H97"/>
      <c r="I97"/>
      <c r="J97"/>
    </row>
  </sheetData>
  <mergeCells count="12">
    <mergeCell ref="A7:F7"/>
    <mergeCell ref="H7:K7"/>
    <mergeCell ref="C90:D90"/>
    <mergeCell ref="C91:D91"/>
    <mergeCell ref="C92:D92"/>
    <mergeCell ref="A6:F6"/>
    <mergeCell ref="H6:K6"/>
    <mergeCell ref="A1:K1"/>
    <mergeCell ref="A2:K2"/>
    <mergeCell ref="A3:K3"/>
    <mergeCell ref="A4:K4"/>
    <mergeCell ref="A5:K5"/>
  </mergeCells>
  <printOptions horizontalCentered="1"/>
  <pageMargins left="0.7" right="0.7" top="0.75" bottom="0.75" header="0.3" footer="0.3"/>
  <pageSetup paperSize="9" scale="80" orientation="portrait" horizontalDpi="300" verticalDpi="300" r:id="rId1"/>
  <headerFooter>
    <oddFooter>&amp;LPrepared By:
Kristal Suwal&amp;CChecked By:
Er. Milan Phuyal&amp;RApproved By:
Er. Prakash Singh Saud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view="pageBreakPreview" topLeftCell="A31" zoomScaleNormal="100" zoomScaleSheetLayoutView="100" workbookViewId="0">
      <selection activeCell="K9" sqref="K9"/>
    </sheetView>
  </sheetViews>
  <sheetFormatPr defaultRowHeight="14.4" x14ac:dyDescent="0.3"/>
  <cols>
    <col min="1" max="1" width="4.44140625" style="7" customWidth="1"/>
    <col min="2" max="2" width="31.33203125" customWidth="1"/>
    <col min="3" max="3" width="5.5546875" bestFit="1" customWidth="1"/>
    <col min="4" max="4" width="7.5546875" customWidth="1"/>
    <col min="5" max="5" width="7.88671875" customWidth="1"/>
    <col min="6" max="6" width="8.88671875" bestFit="1" customWidth="1"/>
    <col min="7" max="7" width="9.33203125" style="7" customWidth="1"/>
    <col min="8" max="8" width="5.33203125" style="7" bestFit="1" customWidth="1"/>
    <col min="9" max="9" width="9.5546875" style="7" bestFit="1" customWidth="1"/>
    <col min="10" max="10" width="10.5546875" style="7" customWidth="1"/>
    <col min="11" max="11" width="8.33203125" customWidth="1"/>
    <col min="14" max="14" width="9.5546875" bestFit="1" customWidth="1"/>
    <col min="15" max="15" width="12" bestFit="1" customWidth="1"/>
    <col min="16" max="16" width="12.109375" customWidth="1"/>
    <col min="17" max="17" width="14.44140625" customWidth="1"/>
  </cols>
  <sheetData>
    <row r="1" spans="1:11" s="1" customFormat="1" x14ac:dyDescent="0.3">
      <c r="A1" s="64" t="s">
        <v>0</v>
      </c>
      <c r="B1" s="64"/>
      <c r="C1" s="64"/>
      <c r="D1" s="64"/>
      <c r="E1" s="64"/>
      <c r="F1" s="64"/>
      <c r="G1" s="64"/>
      <c r="H1" s="64"/>
      <c r="I1" s="64"/>
      <c r="J1" s="64"/>
      <c r="K1" s="64"/>
    </row>
    <row r="2" spans="1:11" s="1" customFormat="1" ht="22.8" x14ac:dyDescent="0.3">
      <c r="A2" s="65" t="s">
        <v>1</v>
      </c>
      <c r="B2" s="65"/>
      <c r="C2" s="65"/>
      <c r="D2" s="65"/>
      <c r="E2" s="65"/>
      <c r="F2" s="65"/>
      <c r="G2" s="65"/>
      <c r="H2" s="65"/>
      <c r="I2" s="65"/>
      <c r="J2" s="65"/>
      <c r="K2" s="65"/>
    </row>
    <row r="3" spans="1:11" s="1" customFormat="1" x14ac:dyDescent="0.3">
      <c r="A3" s="66" t="s">
        <v>2</v>
      </c>
      <c r="B3" s="66"/>
      <c r="C3" s="66"/>
      <c r="D3" s="66"/>
      <c r="E3" s="66"/>
      <c r="F3" s="66"/>
      <c r="G3" s="66"/>
      <c r="H3" s="66"/>
      <c r="I3" s="66"/>
      <c r="J3" s="66"/>
      <c r="K3" s="66"/>
    </row>
    <row r="4" spans="1:11" s="1" customFormat="1" x14ac:dyDescent="0.3">
      <c r="A4" s="66" t="s">
        <v>3</v>
      </c>
      <c r="B4" s="66"/>
      <c r="C4" s="66"/>
      <c r="D4" s="66"/>
      <c r="E4" s="66"/>
      <c r="F4" s="66"/>
      <c r="G4" s="66"/>
      <c r="H4" s="66"/>
      <c r="I4" s="66"/>
      <c r="J4" s="66"/>
      <c r="K4" s="66"/>
    </row>
    <row r="5" spans="1:11" ht="17.399999999999999" x14ac:dyDescent="0.3">
      <c r="A5" s="67" t="s">
        <v>34</v>
      </c>
      <c r="B5" s="67"/>
      <c r="C5" s="67"/>
      <c r="D5" s="67"/>
      <c r="E5" s="67"/>
      <c r="F5" s="67"/>
      <c r="G5" s="67"/>
      <c r="H5" s="67"/>
      <c r="I5" s="67"/>
      <c r="J5" s="67"/>
      <c r="K5" s="67"/>
    </row>
    <row r="6" spans="1:11" ht="15.6" x14ac:dyDescent="0.3">
      <c r="A6" s="62" t="s">
        <v>57</v>
      </c>
      <c r="B6" s="62"/>
      <c r="C6" s="62"/>
      <c r="D6" s="62"/>
      <c r="E6" s="62"/>
      <c r="F6" s="62"/>
      <c r="G6" s="2"/>
      <c r="H6" s="63" t="s">
        <v>56</v>
      </c>
      <c r="I6" s="63"/>
      <c r="J6" s="63"/>
      <c r="K6" s="63"/>
    </row>
    <row r="7" spans="1:11" ht="15.6" x14ac:dyDescent="0.3">
      <c r="A7" s="68" t="s">
        <v>25</v>
      </c>
      <c r="B7" s="68"/>
      <c r="C7" s="68"/>
      <c r="D7" s="68"/>
      <c r="E7" s="68"/>
      <c r="F7" s="68"/>
      <c r="G7" s="3"/>
      <c r="H7" s="63" t="s">
        <v>55</v>
      </c>
      <c r="I7" s="63"/>
      <c r="J7" s="63"/>
      <c r="K7" s="63"/>
    </row>
    <row r="8" spans="1:11" ht="15" customHeight="1" x14ac:dyDescent="0.3">
      <c r="A8" s="4" t="s">
        <v>4</v>
      </c>
      <c r="B8" s="22" t="s">
        <v>5</v>
      </c>
      <c r="C8" s="4" t="s">
        <v>6</v>
      </c>
      <c r="D8" s="23" t="s">
        <v>7</v>
      </c>
      <c r="E8" s="23" t="s">
        <v>8</v>
      </c>
      <c r="F8" s="23" t="s">
        <v>9</v>
      </c>
      <c r="G8" s="23" t="s">
        <v>10</v>
      </c>
      <c r="H8" s="4" t="s">
        <v>11</v>
      </c>
      <c r="I8" s="23" t="s">
        <v>12</v>
      </c>
      <c r="J8" s="23" t="s">
        <v>13</v>
      </c>
      <c r="K8" s="24" t="s">
        <v>14</v>
      </c>
    </row>
    <row r="9" spans="1:11" ht="96.6" x14ac:dyDescent="0.3">
      <c r="A9" s="47">
        <v>1</v>
      </c>
      <c r="B9" s="59" t="s">
        <v>47</v>
      </c>
      <c r="C9" s="42"/>
      <c r="D9" s="13"/>
      <c r="E9" s="13"/>
      <c r="F9" s="13"/>
      <c r="G9" s="13"/>
      <c r="H9" s="13"/>
      <c r="I9" s="13"/>
      <c r="J9" s="41"/>
      <c r="K9" s="15"/>
    </row>
    <row r="10" spans="1:11" ht="15" customHeight="1" x14ac:dyDescent="0.3">
      <c r="A10" s="47"/>
      <c r="B10" s="57" t="s">
        <v>48</v>
      </c>
      <c r="C10" s="42">
        <f>2+3</f>
        <v>5</v>
      </c>
      <c r="D10" s="13">
        <f>10.25/3.281</f>
        <v>3.1240475464797317</v>
      </c>
      <c r="E10" s="13"/>
      <c r="F10" s="13">
        <v>3.16</v>
      </c>
      <c r="G10" s="13">
        <f t="shared" ref="G10:G15" si="0">PRODUCT(C10:F10)</f>
        <v>49.359951234379764</v>
      </c>
      <c r="H10" s="13"/>
      <c r="I10" s="13"/>
      <c r="J10" s="41"/>
      <c r="K10" s="15"/>
    </row>
    <row r="11" spans="1:11" ht="15" customHeight="1" x14ac:dyDescent="0.3">
      <c r="A11" s="47"/>
      <c r="B11" s="44"/>
      <c r="C11" s="42">
        <v>1</v>
      </c>
      <c r="D11" s="13">
        <f>19.333/3.281</f>
        <v>5.8924108503505019</v>
      </c>
      <c r="E11" s="13"/>
      <c r="F11" s="13">
        <v>3.16</v>
      </c>
      <c r="G11" s="13">
        <f t="shared" si="0"/>
        <v>18.620018287107587</v>
      </c>
      <c r="H11" s="13"/>
      <c r="I11" s="13"/>
      <c r="J11" s="41"/>
      <c r="K11" s="15"/>
    </row>
    <row r="12" spans="1:11" ht="15" customHeight="1" x14ac:dyDescent="0.3">
      <c r="A12" s="47"/>
      <c r="B12" s="44"/>
      <c r="C12" s="42">
        <v>2</v>
      </c>
      <c r="D12" s="13">
        <f>32.42/3.281</f>
        <v>9.8811338006705274</v>
      </c>
      <c r="E12" s="13"/>
      <c r="F12" s="13">
        <v>3.16</v>
      </c>
      <c r="G12" s="13">
        <f t="shared" si="0"/>
        <v>62.448765620237737</v>
      </c>
      <c r="H12" s="13"/>
      <c r="I12" s="13"/>
      <c r="J12" s="41"/>
      <c r="K12" s="15"/>
    </row>
    <row r="13" spans="1:11" ht="15" customHeight="1" x14ac:dyDescent="0.3">
      <c r="A13" s="47"/>
      <c r="B13" s="44"/>
      <c r="C13" s="42">
        <v>1</v>
      </c>
      <c r="D13" s="13">
        <f>33.667/3.281</f>
        <v>10.261200853398353</v>
      </c>
      <c r="E13" s="13"/>
      <c r="F13" s="13">
        <v>3.16</v>
      </c>
      <c r="G13" s="13">
        <f t="shared" si="0"/>
        <v>32.425394696738799</v>
      </c>
      <c r="H13" s="13"/>
      <c r="I13" s="13"/>
      <c r="J13" s="41"/>
      <c r="K13" s="15"/>
    </row>
    <row r="14" spans="1:11" ht="15" customHeight="1" x14ac:dyDescent="0.3">
      <c r="A14" s="47"/>
      <c r="B14" s="44"/>
      <c r="C14" s="42">
        <v>1</v>
      </c>
      <c r="D14" s="13">
        <f>11.75/3.281</f>
        <v>3.5812252362084727</v>
      </c>
      <c r="E14" s="13"/>
      <c r="F14" s="13">
        <v>3.16</v>
      </c>
      <c r="G14" s="13">
        <f t="shared" si="0"/>
        <v>11.316671746418773</v>
      </c>
      <c r="H14" s="13"/>
      <c r="I14" s="13"/>
      <c r="J14" s="41"/>
      <c r="K14" s="15"/>
    </row>
    <row r="15" spans="1:11" ht="15" customHeight="1" x14ac:dyDescent="0.3">
      <c r="A15" s="47"/>
      <c r="B15" s="57" t="s">
        <v>49</v>
      </c>
      <c r="C15" s="42">
        <v>-8</v>
      </c>
      <c r="D15" s="13">
        <f>4/3.281</f>
        <v>1.2191405059433098</v>
      </c>
      <c r="E15" s="13"/>
      <c r="F15" s="13">
        <f>7/3.281</f>
        <v>2.1334958854007922</v>
      </c>
      <c r="G15" s="13">
        <f t="shared" si="0"/>
        <v>-20.808250025243932</v>
      </c>
      <c r="H15" s="13"/>
      <c r="I15" s="13"/>
      <c r="J15" s="41"/>
      <c r="K15" s="15"/>
    </row>
    <row r="16" spans="1:11" ht="15" customHeight="1" x14ac:dyDescent="0.3">
      <c r="A16" s="47"/>
      <c r="B16" s="48" t="s">
        <v>31</v>
      </c>
      <c r="C16" s="42"/>
      <c r="D16" s="13"/>
      <c r="E16" s="13"/>
      <c r="F16" s="13"/>
      <c r="G16" s="39">
        <f>SUM(G10:G15)</f>
        <v>153.36255155963875</v>
      </c>
      <c r="H16" s="39" t="s">
        <v>26</v>
      </c>
      <c r="I16" s="39">
        <v>5135.21</v>
      </c>
      <c r="J16" s="41">
        <f>I16*G16</f>
        <v>787548.90839457244</v>
      </c>
      <c r="K16" s="15"/>
    </row>
    <row r="17" spans="1:19" ht="15" customHeight="1" x14ac:dyDescent="0.3">
      <c r="A17" s="47"/>
      <c r="B17" s="48"/>
      <c r="C17" s="42"/>
      <c r="D17" s="13"/>
      <c r="E17" s="13"/>
      <c r="F17" s="13"/>
      <c r="G17" s="39"/>
      <c r="H17" s="39"/>
      <c r="I17" s="43"/>
      <c r="J17" s="41"/>
      <c r="K17" s="15"/>
    </row>
    <row r="18" spans="1:19" ht="110.4" x14ac:dyDescent="0.3">
      <c r="A18" s="47">
        <v>2</v>
      </c>
      <c r="B18" s="59" t="s">
        <v>50</v>
      </c>
      <c r="C18" s="59"/>
      <c r="D18" s="13"/>
      <c r="E18" s="13"/>
      <c r="F18" s="13"/>
      <c r="G18" s="45"/>
      <c r="H18" s="45"/>
      <c r="I18" s="45"/>
      <c r="J18" s="41"/>
      <c r="K18" s="15"/>
    </row>
    <row r="19" spans="1:19" ht="15" customHeight="1" x14ac:dyDescent="0.3">
      <c r="A19" s="25"/>
      <c r="B19" s="46" t="s">
        <v>51</v>
      </c>
      <c r="C19" s="26">
        <v>8</v>
      </c>
      <c r="D19" s="27">
        <f>D15</f>
        <v>1.2191405059433098</v>
      </c>
      <c r="E19" s="28"/>
      <c r="F19" s="28">
        <f>F15</f>
        <v>2.1334958854007922</v>
      </c>
      <c r="G19" s="13">
        <f>PRODUCT(C19:F19)</f>
        <v>20.808250025243932</v>
      </c>
      <c r="H19" s="29"/>
      <c r="I19" s="30"/>
      <c r="J19" s="39"/>
      <c r="K19" s="28"/>
      <c r="M19" s="32"/>
      <c r="N19" s="1"/>
      <c r="O19" s="1"/>
      <c r="P19" s="1"/>
      <c r="Q19" s="1"/>
      <c r="R19" s="32"/>
      <c r="S19" s="32"/>
    </row>
    <row r="20" spans="1:19" ht="15" customHeight="1" x14ac:dyDescent="0.3">
      <c r="A20" s="47"/>
      <c r="B20" s="48" t="s">
        <v>31</v>
      </c>
      <c r="C20" s="42"/>
      <c r="D20" s="13"/>
      <c r="E20" s="13"/>
      <c r="F20" s="13"/>
      <c r="G20" s="39">
        <f>SUM(G19)</f>
        <v>20.808250025243932</v>
      </c>
      <c r="H20" s="39" t="s">
        <v>26</v>
      </c>
      <c r="I20" s="39">
        <v>8946.4</v>
      </c>
      <c r="J20" s="41">
        <f>I20*G20</f>
        <v>186158.9280258423</v>
      </c>
      <c r="K20" s="15"/>
    </row>
    <row r="21" spans="1:19" ht="15" customHeight="1" x14ac:dyDescent="0.3">
      <c r="A21" s="47"/>
      <c r="B21" s="57"/>
      <c r="C21" s="42"/>
      <c r="D21" s="13"/>
      <c r="E21" s="13"/>
      <c r="F21" s="13"/>
      <c r="G21" s="54"/>
      <c r="H21" s="13"/>
      <c r="I21" s="13"/>
      <c r="J21" s="41"/>
      <c r="K21" s="15"/>
    </row>
    <row r="22" spans="1:19" ht="41.4" x14ac:dyDescent="0.3">
      <c r="A22" s="47">
        <v>3</v>
      </c>
      <c r="B22" s="59" t="s">
        <v>52</v>
      </c>
      <c r="C22" s="59"/>
      <c r="D22" s="13"/>
      <c r="E22" s="13"/>
      <c r="F22" s="13"/>
      <c r="G22" s="54"/>
      <c r="H22" s="13"/>
      <c r="I22" s="13"/>
      <c r="J22" s="41"/>
      <c r="K22" s="15"/>
    </row>
    <row r="23" spans="1:19" ht="15" customHeight="1" x14ac:dyDescent="0.3">
      <c r="A23" s="47"/>
      <c r="B23" s="44" t="s">
        <v>53</v>
      </c>
      <c r="C23" s="42">
        <f>2*C19</f>
        <v>16</v>
      </c>
      <c r="D23" s="13"/>
      <c r="E23" s="13"/>
      <c r="F23" s="13"/>
      <c r="G23" s="13">
        <f>PRODUCT(C23:F23)</f>
        <v>16</v>
      </c>
      <c r="H23" s="13"/>
      <c r="I23" s="13"/>
      <c r="J23" s="41"/>
      <c r="K23" s="15"/>
    </row>
    <row r="24" spans="1:19" ht="15" customHeight="1" x14ac:dyDescent="0.3">
      <c r="A24" s="47"/>
      <c r="B24" s="48" t="s">
        <v>31</v>
      </c>
      <c r="C24" s="42"/>
      <c r="D24" s="13"/>
      <c r="E24" s="13"/>
      <c r="F24" s="13"/>
      <c r="G24" s="39">
        <f>SUM(G23)</f>
        <v>16</v>
      </c>
      <c r="H24" s="39" t="s">
        <v>26</v>
      </c>
      <c r="I24" s="39">
        <v>36.799999999999997</v>
      </c>
      <c r="J24" s="41">
        <f>I24*G24</f>
        <v>588.79999999999995</v>
      </c>
      <c r="K24" s="15"/>
    </row>
    <row r="25" spans="1:19" ht="15" customHeight="1" x14ac:dyDescent="0.3">
      <c r="A25" s="47"/>
      <c r="B25" s="44"/>
      <c r="C25" s="42"/>
      <c r="D25" s="13"/>
      <c r="E25" s="13"/>
      <c r="F25" s="13"/>
      <c r="G25" s="55"/>
      <c r="H25" s="39"/>
      <c r="I25" s="39"/>
      <c r="J25" s="41"/>
      <c r="K25" s="15"/>
    </row>
    <row r="26" spans="1:19" ht="41.4" x14ac:dyDescent="0.3">
      <c r="A26" s="25">
        <v>4</v>
      </c>
      <c r="B26" s="59" t="s">
        <v>54</v>
      </c>
      <c r="C26" s="59"/>
      <c r="D26" s="13"/>
      <c r="E26" s="13"/>
      <c r="F26" s="13"/>
      <c r="G26" s="39"/>
      <c r="H26" s="47"/>
      <c r="I26" s="39"/>
      <c r="J26" s="39"/>
      <c r="K26" s="28"/>
      <c r="M26" s="32"/>
      <c r="N26" s="1"/>
      <c r="O26" s="1"/>
      <c r="P26" s="1"/>
      <c r="Q26" s="1"/>
      <c r="R26" s="32"/>
      <c r="S26" s="32"/>
    </row>
    <row r="27" spans="1:19" ht="15" customHeight="1" x14ac:dyDescent="0.3">
      <c r="A27" s="47"/>
      <c r="B27" s="44" t="s">
        <v>53</v>
      </c>
      <c r="C27" s="42">
        <f>2*C19</f>
        <v>16</v>
      </c>
      <c r="D27" s="13"/>
      <c r="E27" s="13"/>
      <c r="F27" s="13"/>
      <c r="G27" s="13">
        <f>PRODUCT(C27:F27)</f>
        <v>16</v>
      </c>
      <c r="H27" s="13"/>
      <c r="I27" s="13"/>
      <c r="J27" s="41"/>
      <c r="K27" s="15"/>
    </row>
    <row r="28" spans="1:19" ht="15" customHeight="1" x14ac:dyDescent="0.3">
      <c r="A28" s="47"/>
      <c r="B28" s="48" t="s">
        <v>31</v>
      </c>
      <c r="C28" s="42"/>
      <c r="D28" s="13"/>
      <c r="E28" s="13"/>
      <c r="F28" s="13"/>
      <c r="G28" s="39">
        <f>SUM(G27)</f>
        <v>16</v>
      </c>
      <c r="H28" s="39" t="s">
        <v>26</v>
      </c>
      <c r="I28" s="39">
        <v>115</v>
      </c>
      <c r="J28" s="41">
        <f>I28*G28</f>
        <v>1840</v>
      </c>
      <c r="K28" s="15"/>
    </row>
    <row r="29" spans="1:19" ht="15" customHeight="1" x14ac:dyDescent="0.3">
      <c r="A29" s="47"/>
      <c r="B29" s="48"/>
      <c r="C29" s="42"/>
      <c r="D29" s="13"/>
      <c r="E29" s="13"/>
      <c r="F29" s="13"/>
      <c r="G29" s="39"/>
      <c r="H29" s="39"/>
      <c r="I29" s="39"/>
      <c r="J29" s="41"/>
      <c r="K29" s="15"/>
    </row>
    <row r="30" spans="1:19" ht="57.6" x14ac:dyDescent="0.3">
      <c r="A30" s="47">
        <v>5</v>
      </c>
      <c r="B30" s="60" t="s">
        <v>60</v>
      </c>
      <c r="C30" s="42"/>
      <c r="D30" s="13"/>
      <c r="E30" s="13"/>
      <c r="F30" s="13"/>
      <c r="G30" s="39"/>
      <c r="H30" s="39"/>
      <c r="I30" s="39"/>
      <c r="J30" s="41"/>
      <c r="K30" s="15"/>
    </row>
    <row r="31" spans="1:19" ht="15" customHeight="1" x14ac:dyDescent="0.3">
      <c r="A31" s="47"/>
      <c r="B31" s="48" t="s">
        <v>61</v>
      </c>
      <c r="C31" s="42">
        <v>10</v>
      </c>
      <c r="D31" s="13">
        <v>0.6</v>
      </c>
      <c r="E31" s="13">
        <v>1.25</v>
      </c>
      <c r="F31" s="13"/>
      <c r="G31" s="13">
        <f>PRODUCT(C31:F31)</f>
        <v>7.5</v>
      </c>
      <c r="H31" s="39"/>
      <c r="I31" s="39"/>
      <c r="J31" s="41"/>
      <c r="K31" s="15"/>
    </row>
    <row r="32" spans="1:19" ht="15" customHeight="1" x14ac:dyDescent="0.3">
      <c r="A32" s="47"/>
      <c r="B32" s="48"/>
      <c r="C32" s="42">
        <v>2</v>
      </c>
      <c r="D32" s="13">
        <v>0.3</v>
      </c>
      <c r="E32" s="13">
        <v>0.77</v>
      </c>
      <c r="F32" s="13"/>
      <c r="G32" s="13">
        <f>PRODUCT(C32:F32)</f>
        <v>0.46199999999999997</v>
      </c>
      <c r="H32" s="39"/>
      <c r="I32" s="39"/>
      <c r="J32" s="41"/>
      <c r="K32" s="15"/>
    </row>
    <row r="33" spans="1:19" ht="15" customHeight="1" x14ac:dyDescent="0.3">
      <c r="A33" s="47"/>
      <c r="B33" s="48" t="s">
        <v>31</v>
      </c>
      <c r="C33" s="42"/>
      <c r="D33" s="13"/>
      <c r="E33" s="13"/>
      <c r="F33" s="13"/>
      <c r="G33" s="39">
        <f>SUM(G31:G32)</f>
        <v>7.9619999999999997</v>
      </c>
      <c r="H33" s="39" t="s">
        <v>43</v>
      </c>
      <c r="I33" s="39">
        <v>2474.8000000000002</v>
      </c>
      <c r="J33" s="41">
        <f>I33*G33</f>
        <v>19704.357599999999</v>
      </c>
      <c r="K33" s="15"/>
    </row>
    <row r="34" spans="1:19" ht="15" customHeight="1" x14ac:dyDescent="0.3">
      <c r="A34" s="47"/>
      <c r="B34" s="48"/>
      <c r="C34" s="42"/>
      <c r="D34" s="13"/>
      <c r="E34" s="13"/>
      <c r="F34" s="13"/>
      <c r="G34" s="39"/>
      <c r="H34" s="39"/>
      <c r="I34" s="39"/>
      <c r="J34" s="41"/>
      <c r="K34" s="15"/>
    </row>
    <row r="35" spans="1:19" ht="30.6" x14ac:dyDescent="0.3">
      <c r="A35" s="47">
        <v>6</v>
      </c>
      <c r="B35" s="58" t="s">
        <v>75</v>
      </c>
      <c r="C35" s="42"/>
      <c r="D35" s="13"/>
      <c r="E35" s="13"/>
      <c r="F35" s="13"/>
      <c r="G35" s="13"/>
      <c r="H35" s="13"/>
      <c r="I35" s="13"/>
      <c r="J35" s="41"/>
      <c r="K35" s="15"/>
    </row>
    <row r="36" spans="1:19" ht="15" customHeight="1" x14ac:dyDescent="0.3">
      <c r="A36" s="47"/>
      <c r="B36" s="57" t="s">
        <v>76</v>
      </c>
      <c r="C36" s="42">
        <v>2</v>
      </c>
      <c r="D36" s="13">
        <f>59.25/3.281</f>
        <v>18.058518744285276</v>
      </c>
      <c r="E36" s="13">
        <v>1.1000000000000001</v>
      </c>
      <c r="F36" s="13"/>
      <c r="G36" s="13">
        <f>PRODUCT(C36:F36)</f>
        <v>39.728741237427613</v>
      </c>
      <c r="H36" s="13"/>
      <c r="I36" s="13"/>
      <c r="J36" s="41"/>
      <c r="K36" s="15"/>
    </row>
    <row r="37" spans="1:19" ht="15" customHeight="1" x14ac:dyDescent="0.3">
      <c r="A37" s="25"/>
      <c r="B37" s="48"/>
      <c r="C37" s="26">
        <v>2</v>
      </c>
      <c r="D37" s="27">
        <f>44.833/3.281</f>
        <v>13.664431575739103</v>
      </c>
      <c r="E37" s="28">
        <v>1.1000000000000001</v>
      </c>
      <c r="F37" s="13"/>
      <c r="G37" s="13">
        <f t="shared" ref="G37" si="1">PRODUCT(C37:F37)</f>
        <v>30.061749466626029</v>
      </c>
      <c r="H37" s="29"/>
      <c r="I37" s="30"/>
      <c r="J37" s="39"/>
      <c r="K37" s="28"/>
      <c r="M37" s="32"/>
      <c r="N37" s="1"/>
      <c r="O37" s="1"/>
      <c r="P37" s="1"/>
      <c r="Q37" s="1"/>
      <c r="R37" s="32"/>
      <c r="S37" s="32"/>
    </row>
    <row r="38" spans="1:19" ht="15" customHeight="1" x14ac:dyDescent="0.3">
      <c r="A38" s="47"/>
      <c r="B38" s="48" t="s">
        <v>31</v>
      </c>
      <c r="C38" s="42"/>
      <c r="D38" s="13"/>
      <c r="E38" s="13"/>
      <c r="F38" s="13"/>
      <c r="G38" s="39">
        <f>SUM(G36:G37)</f>
        <v>69.790490704053639</v>
      </c>
      <c r="H38" s="39" t="s">
        <v>43</v>
      </c>
      <c r="I38" s="39">
        <v>1175.53</v>
      </c>
      <c r="J38" s="41">
        <f>I38*G38</f>
        <v>82040.815537336166</v>
      </c>
      <c r="K38" s="15"/>
    </row>
    <row r="39" spans="1:19" ht="15" customHeight="1" x14ac:dyDescent="0.3">
      <c r="A39" s="47"/>
      <c r="B39" s="48"/>
      <c r="C39" s="42"/>
      <c r="D39" s="13"/>
      <c r="E39" s="13"/>
      <c r="F39" s="13"/>
      <c r="G39" s="39"/>
      <c r="H39" s="39"/>
      <c r="I39" s="39"/>
      <c r="J39" s="41"/>
      <c r="K39" s="15"/>
    </row>
    <row r="40" spans="1:19" ht="15" customHeight="1" x14ac:dyDescent="0.3">
      <c r="A40" s="25">
        <v>7</v>
      </c>
      <c r="B40" s="37" t="s">
        <v>28</v>
      </c>
      <c r="C40" s="26">
        <v>1</v>
      </c>
      <c r="D40" s="27"/>
      <c r="E40" s="28"/>
      <c r="F40" s="28"/>
      <c r="G40" s="39">
        <f t="shared" ref="G40" si="2">PRODUCT(C40:F40)</f>
        <v>1</v>
      </c>
      <c r="H40" s="29" t="s">
        <v>29</v>
      </c>
      <c r="I40" s="30">
        <v>500</v>
      </c>
      <c r="J40" s="39">
        <f>G40*I40</f>
        <v>500</v>
      </c>
      <c r="K40" s="28"/>
      <c r="M40" s="32"/>
      <c r="N40" s="1"/>
      <c r="O40" s="1"/>
      <c r="P40" s="1"/>
      <c r="Q40" s="1"/>
      <c r="R40" s="32"/>
      <c r="S40" s="32"/>
    </row>
    <row r="41" spans="1:19" ht="15" customHeight="1" x14ac:dyDescent="0.3">
      <c r="A41" s="25"/>
      <c r="B41" s="31"/>
      <c r="C41" s="26"/>
      <c r="D41" s="27"/>
      <c r="E41" s="28"/>
      <c r="F41" s="28"/>
      <c r="G41" s="30"/>
      <c r="H41" s="29"/>
      <c r="I41" s="30"/>
      <c r="J41" s="39"/>
      <c r="K41" s="28"/>
      <c r="M41" s="32"/>
      <c r="N41" s="1"/>
      <c r="O41" s="1"/>
      <c r="P41" s="1"/>
      <c r="Q41" s="1"/>
      <c r="R41" s="32"/>
      <c r="S41" s="32"/>
    </row>
    <row r="42" spans="1:19" x14ac:dyDescent="0.3">
      <c r="A42" s="47"/>
      <c r="B42" s="49" t="s">
        <v>15</v>
      </c>
      <c r="C42" s="42"/>
      <c r="D42" s="13"/>
      <c r="E42" s="13"/>
      <c r="F42" s="13"/>
      <c r="G42" s="39"/>
      <c r="H42" s="39"/>
      <c r="I42" s="39"/>
      <c r="J42" s="39">
        <f>SUM(J9:J40)</f>
        <v>1078381.8095577508</v>
      </c>
      <c r="K42" s="15"/>
    </row>
    <row r="44" spans="1:19" s="1" customFormat="1" x14ac:dyDescent="0.3">
      <c r="B44" s="15" t="s">
        <v>33</v>
      </c>
      <c r="C44" s="69">
        <f>J42</f>
        <v>1078381.8095577508</v>
      </c>
      <c r="D44" s="69"/>
      <c r="E44" s="17"/>
      <c r="F44" s="18"/>
      <c r="G44" s="17"/>
      <c r="H44" s="19"/>
      <c r="I44" s="20"/>
      <c r="J44" s="21"/>
    </row>
    <row r="45" spans="1:19" s="1" customFormat="1" x14ac:dyDescent="0.3">
      <c r="B45" s="15" t="s">
        <v>58</v>
      </c>
      <c r="C45" s="69">
        <f>C44*0.13</f>
        <v>140189.63524250762</v>
      </c>
      <c r="D45" s="69"/>
      <c r="E45" s="17"/>
      <c r="F45" s="18"/>
      <c r="G45" s="17"/>
      <c r="H45" s="19"/>
      <c r="I45" s="20"/>
      <c r="J45" s="21"/>
    </row>
    <row r="46" spans="1:19" s="1" customFormat="1" x14ac:dyDescent="0.3">
      <c r="B46" s="15" t="s">
        <v>59</v>
      </c>
      <c r="C46" s="69">
        <f>C44+C45</f>
        <v>1218571.4448002584</v>
      </c>
      <c r="D46" s="69"/>
      <c r="E46" s="17"/>
      <c r="F46" s="18"/>
      <c r="G46" s="17"/>
      <c r="H46" s="19"/>
      <c r="I46" s="20"/>
      <c r="J46" s="21"/>
    </row>
    <row r="47" spans="1:19" x14ac:dyDescent="0.3">
      <c r="A47" s="56"/>
      <c r="B47" s="56"/>
      <c r="C47" s="56"/>
      <c r="D47" s="56"/>
      <c r="E47" s="1"/>
      <c r="G47"/>
      <c r="H47"/>
      <c r="I47"/>
      <c r="J47"/>
    </row>
    <row r="48" spans="1:19" x14ac:dyDescent="0.3">
      <c r="A48" s="56"/>
      <c r="B48" s="56"/>
      <c r="C48" s="56"/>
      <c r="D48" s="56"/>
      <c r="E48" s="1"/>
      <c r="G48"/>
      <c r="H48"/>
      <c r="I48"/>
      <c r="J48"/>
    </row>
    <row r="49" spans="1:10" x14ac:dyDescent="0.3">
      <c r="A49" s="56"/>
      <c r="B49" s="56"/>
      <c r="C49" s="56"/>
      <c r="D49" s="56"/>
      <c r="E49" s="1"/>
      <c r="G49"/>
      <c r="H49"/>
      <c r="I49"/>
      <c r="J49"/>
    </row>
    <row r="50" spans="1:10" x14ac:dyDescent="0.3">
      <c r="A50" s="56"/>
      <c r="B50" s="56"/>
      <c r="C50" s="56"/>
      <c r="D50" s="56"/>
      <c r="E50" s="1"/>
      <c r="G50"/>
      <c r="H50"/>
      <c r="I50"/>
      <c r="J50"/>
    </row>
    <row r="51" spans="1:10" x14ac:dyDescent="0.3">
      <c r="A51" s="56"/>
      <c r="B51" s="56"/>
      <c r="C51" s="56"/>
      <c r="D51" s="56"/>
      <c r="E51" s="1"/>
      <c r="G51"/>
      <c r="H51"/>
      <c r="I51"/>
      <c r="J51"/>
    </row>
    <row r="52" spans="1:10" x14ac:dyDescent="0.3">
      <c r="B52" s="7"/>
      <c r="C52" s="7"/>
      <c r="D52" s="7"/>
      <c r="G52"/>
      <c r="H52"/>
      <c r="I52"/>
      <c r="J52"/>
    </row>
    <row r="53" spans="1:10" x14ac:dyDescent="0.3">
      <c r="A53"/>
      <c r="B53" s="7"/>
      <c r="C53" s="7"/>
      <c r="D53" s="7"/>
      <c r="E53" s="7"/>
      <c r="G53"/>
      <c r="H53"/>
      <c r="I53"/>
      <c r="J53"/>
    </row>
    <row r="54" spans="1:10" x14ac:dyDescent="0.3">
      <c r="A54"/>
      <c r="B54" s="7"/>
      <c r="C54" s="7"/>
      <c r="D54" s="7"/>
      <c r="E54" s="7"/>
      <c r="G54"/>
      <c r="H54"/>
      <c r="I54"/>
      <c r="J54"/>
    </row>
  </sheetData>
  <mergeCells count="12">
    <mergeCell ref="A6:F6"/>
    <mergeCell ref="H6:K6"/>
    <mergeCell ref="A1:K1"/>
    <mergeCell ref="A2:K2"/>
    <mergeCell ref="A3:K3"/>
    <mergeCell ref="A4:K4"/>
    <mergeCell ref="A5:K5"/>
    <mergeCell ref="A7:F7"/>
    <mergeCell ref="H7:K7"/>
    <mergeCell ref="C44:D44"/>
    <mergeCell ref="C45:D45"/>
    <mergeCell ref="C46:D46"/>
  </mergeCells>
  <printOptions horizontalCentered="1"/>
  <pageMargins left="0.7" right="0.7" top="0.75" bottom="0.75" header="0.3" footer="0.3"/>
  <pageSetup paperSize="9" scale="80" orientation="portrait" horizontalDpi="300" verticalDpi="300" r:id="rId1"/>
  <headerFooter>
    <oddFooter>&amp;LPrepared By:
Kristal Suwal&amp;CChecked By:
Er. Milan Phuyal&amp;RApproved By:
Er. Prakash Singh Saud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opLeftCell="A10" zoomScaleNormal="100" workbookViewId="0">
      <selection activeCell="B28" sqref="B28"/>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1" x14ac:dyDescent="0.3">
      <c r="A1" s="79" t="s">
        <v>0</v>
      </c>
      <c r="B1" s="79"/>
      <c r="C1" s="79"/>
      <c r="D1" s="79"/>
      <c r="E1" s="79"/>
      <c r="F1" s="79"/>
      <c r="G1" s="79"/>
      <c r="H1" s="79"/>
      <c r="I1" s="79"/>
      <c r="J1" s="79"/>
      <c r="K1" s="79"/>
    </row>
    <row r="2" spans="1:11" ht="24.6" x14ac:dyDescent="0.4">
      <c r="A2" s="80" t="s">
        <v>1</v>
      </c>
      <c r="B2" s="80"/>
      <c r="C2" s="80"/>
      <c r="D2" s="80"/>
      <c r="E2" s="80"/>
      <c r="F2" s="80"/>
      <c r="G2" s="80"/>
      <c r="H2" s="80"/>
      <c r="I2" s="80"/>
      <c r="J2" s="80"/>
      <c r="K2" s="80"/>
    </row>
    <row r="3" spans="1:11" s="1" customFormat="1" x14ac:dyDescent="0.3">
      <c r="A3" s="66" t="s">
        <v>2</v>
      </c>
      <c r="B3" s="66"/>
      <c r="C3" s="66"/>
      <c r="D3" s="66"/>
      <c r="E3" s="66"/>
      <c r="F3" s="66"/>
      <c r="G3" s="66"/>
      <c r="H3" s="66"/>
      <c r="I3" s="66"/>
      <c r="J3" s="66"/>
      <c r="K3" s="66"/>
    </row>
    <row r="4" spans="1:11" s="1" customFormat="1" x14ac:dyDescent="0.3">
      <c r="A4" s="66" t="s">
        <v>3</v>
      </c>
      <c r="B4" s="66"/>
      <c r="C4" s="66"/>
      <c r="D4" s="66"/>
      <c r="E4" s="66"/>
      <c r="F4" s="66"/>
      <c r="G4" s="66"/>
      <c r="H4" s="66"/>
      <c r="I4" s="66"/>
      <c r="J4" s="66"/>
      <c r="K4" s="66"/>
    </row>
    <row r="5" spans="1:11" ht="18" x14ac:dyDescent="0.35">
      <c r="A5" s="81" t="s">
        <v>16</v>
      </c>
      <c r="B5" s="81"/>
      <c r="C5" s="81"/>
      <c r="D5" s="81"/>
      <c r="E5" s="81"/>
      <c r="F5" s="81"/>
      <c r="G5" s="81"/>
      <c r="H5" s="81"/>
      <c r="I5" s="81"/>
      <c r="J5" s="81"/>
      <c r="K5" s="81"/>
    </row>
    <row r="6" spans="1:11" ht="18" x14ac:dyDescent="0.35">
      <c r="A6" s="9" t="s">
        <v>17</v>
      </c>
      <c r="B6" s="9"/>
      <c r="C6" s="77">
        <f>F41</f>
        <v>0</v>
      </c>
      <c r="D6" s="78"/>
      <c r="E6" s="10"/>
      <c r="F6" s="9"/>
      <c r="G6" s="9"/>
      <c r="H6" s="9" t="s">
        <v>18</v>
      </c>
      <c r="I6" s="9"/>
      <c r="J6" s="77">
        <f>I41</f>
        <v>0</v>
      </c>
      <c r="K6" s="78"/>
    </row>
    <row r="7" spans="1:11" x14ac:dyDescent="0.3">
      <c r="A7" s="33" t="s">
        <v>27</v>
      </c>
      <c r="B7" s="11"/>
      <c r="C7" s="11"/>
      <c r="D7" s="11"/>
      <c r="F7" s="72"/>
      <c r="G7" s="72"/>
      <c r="I7" s="73" t="s">
        <v>30</v>
      </c>
      <c r="J7" s="73"/>
      <c r="K7" s="73"/>
    </row>
    <row r="8" spans="1:11" ht="15.6" x14ac:dyDescent="0.3">
      <c r="A8" s="62" t="str">
        <f>final!A6</f>
        <v>Project:- नगर अस्पताल मर्मत संभार तथा स्तरोन्नति कार्य</v>
      </c>
      <c r="B8" s="62"/>
      <c r="C8" s="62"/>
      <c r="D8" s="62"/>
      <c r="E8" s="62"/>
      <c r="F8" s="62"/>
      <c r="I8" s="74" t="s">
        <v>35</v>
      </c>
      <c r="J8" s="74"/>
      <c r="K8" s="74"/>
    </row>
    <row r="9" spans="1:11" x14ac:dyDescent="0.3">
      <c r="A9" s="75" t="str">
        <f>final!A7</f>
        <v>Location:- Shankharapur Municipality 9</v>
      </c>
      <c r="B9" s="75"/>
      <c r="C9" s="75"/>
      <c r="D9" s="75"/>
      <c r="E9" s="75"/>
      <c r="F9" s="75"/>
      <c r="I9" s="74" t="s">
        <v>32</v>
      </c>
      <c r="J9" s="74"/>
      <c r="K9" s="74"/>
    </row>
    <row r="11" spans="1:11" x14ac:dyDescent="0.3">
      <c r="A11" s="70" t="s">
        <v>19</v>
      </c>
      <c r="B11" s="70" t="s">
        <v>20</v>
      </c>
      <c r="C11" s="70" t="s">
        <v>11</v>
      </c>
      <c r="D11" s="76" t="s">
        <v>21</v>
      </c>
      <c r="E11" s="76"/>
      <c r="F11" s="76"/>
      <c r="G11" s="76" t="s">
        <v>22</v>
      </c>
      <c r="H11" s="76"/>
      <c r="I11" s="76"/>
      <c r="J11" s="70" t="s">
        <v>23</v>
      </c>
      <c r="K11" s="71" t="s">
        <v>14</v>
      </c>
    </row>
    <row r="12" spans="1:11" x14ac:dyDescent="0.3">
      <c r="A12" s="70"/>
      <c r="B12" s="70"/>
      <c r="C12" s="70"/>
      <c r="D12" s="12" t="s">
        <v>24</v>
      </c>
      <c r="E12" s="12" t="s">
        <v>12</v>
      </c>
      <c r="F12" s="12" t="s">
        <v>13</v>
      </c>
      <c r="G12" s="12" t="s">
        <v>24</v>
      </c>
      <c r="H12" s="12" t="s">
        <v>12</v>
      </c>
      <c r="I12" s="12" t="s">
        <v>13</v>
      </c>
      <c r="J12" s="70"/>
      <c r="K12" s="71"/>
    </row>
    <row r="13" spans="1:11" s="1" customFormat="1" ht="30" x14ac:dyDescent="0.25">
      <c r="A13" s="34">
        <v>1</v>
      </c>
      <c r="B13" s="58" t="s">
        <v>36</v>
      </c>
      <c r="C13" s="13"/>
      <c r="D13" s="13"/>
      <c r="E13" s="13"/>
      <c r="F13" s="13"/>
      <c r="G13" s="13"/>
      <c r="H13" s="13"/>
      <c r="I13" s="13"/>
      <c r="J13" s="35"/>
      <c r="K13" s="16"/>
    </row>
    <row r="14" spans="1:11" s="1" customFormat="1" ht="15.6" x14ac:dyDescent="0.3">
      <c r="A14" s="34"/>
      <c r="B14" s="40"/>
      <c r="C14" s="13"/>
      <c r="D14" s="13"/>
      <c r="E14" s="13"/>
      <c r="F14" s="13"/>
      <c r="G14" s="13"/>
      <c r="H14" s="13"/>
      <c r="I14" s="13"/>
      <c r="J14" s="35"/>
      <c r="K14" s="16"/>
    </row>
    <row r="15" spans="1:11" s="1" customFormat="1" ht="15.6" x14ac:dyDescent="0.3">
      <c r="A15" s="34"/>
      <c r="B15" s="40"/>
      <c r="C15" s="13"/>
      <c r="D15" s="13"/>
      <c r="E15" s="13"/>
      <c r="F15" s="13"/>
      <c r="G15" s="13"/>
      <c r="H15" s="13"/>
      <c r="I15" s="13"/>
      <c r="J15" s="35"/>
      <c r="K15" s="16"/>
    </row>
    <row r="16" spans="1:11" s="1" customFormat="1" ht="15.6" x14ac:dyDescent="0.3">
      <c r="A16" s="34"/>
      <c r="B16" s="40"/>
      <c r="C16" s="13"/>
      <c r="D16" s="13"/>
      <c r="E16" s="13"/>
      <c r="F16" s="13"/>
      <c r="G16" s="13"/>
      <c r="H16" s="13"/>
      <c r="I16" s="13"/>
      <c r="J16" s="35"/>
      <c r="K16" s="16"/>
    </row>
    <row r="17" spans="1:11" s="1" customFormat="1" ht="15.6" x14ac:dyDescent="0.3">
      <c r="A17" s="34"/>
      <c r="B17" s="50"/>
      <c r="C17" s="13"/>
      <c r="D17" s="13"/>
      <c r="E17" s="13"/>
      <c r="F17" s="13"/>
      <c r="G17" s="13"/>
      <c r="H17" s="13"/>
      <c r="I17" s="13"/>
      <c r="J17" s="35"/>
      <c r="K17" s="16"/>
    </row>
    <row r="18" spans="1:11" s="1" customFormat="1" ht="15.6" x14ac:dyDescent="0.3">
      <c r="A18" s="34"/>
      <c r="B18" s="40"/>
      <c r="C18" s="13"/>
      <c r="D18" s="13"/>
      <c r="E18" s="13"/>
      <c r="F18" s="13"/>
      <c r="G18" s="13"/>
      <c r="H18" s="13"/>
      <c r="I18" s="13"/>
      <c r="J18" s="35"/>
      <c r="K18" s="16"/>
    </row>
    <row r="19" spans="1:11" s="1" customFormat="1" x14ac:dyDescent="0.3">
      <c r="A19" s="34"/>
      <c r="B19" s="38"/>
      <c r="C19" s="13"/>
      <c r="D19" s="13"/>
      <c r="E19" s="13"/>
      <c r="F19" s="13"/>
      <c r="G19" s="13"/>
      <c r="H19" s="13"/>
      <c r="I19" s="13"/>
      <c r="J19" s="35"/>
      <c r="K19" s="16"/>
    </row>
    <row r="20" spans="1:11" s="1" customFormat="1" ht="15.6" x14ac:dyDescent="0.3">
      <c r="A20" s="34"/>
      <c r="B20" s="50"/>
      <c r="C20" s="13"/>
      <c r="D20" s="13"/>
      <c r="E20" s="13"/>
      <c r="F20" s="13"/>
      <c r="G20" s="13"/>
      <c r="H20" s="13"/>
      <c r="I20" s="13"/>
      <c r="J20" s="35"/>
      <c r="K20" s="16"/>
    </row>
    <row r="21" spans="1:11" s="1" customFormat="1" ht="15.6" x14ac:dyDescent="0.3">
      <c r="A21" s="34"/>
      <c r="B21" s="40"/>
      <c r="C21" s="13"/>
      <c r="D21" s="13"/>
      <c r="E21" s="13"/>
      <c r="F21" s="13"/>
      <c r="G21" s="13"/>
      <c r="H21" s="13"/>
      <c r="I21" s="13"/>
      <c r="J21" s="35"/>
      <c r="K21" s="16"/>
    </row>
    <row r="22" spans="1:11" s="1" customFormat="1" ht="15.6" x14ac:dyDescent="0.3">
      <c r="A22" s="34"/>
      <c r="B22" s="40"/>
      <c r="C22" s="13"/>
      <c r="D22" s="13"/>
      <c r="E22" s="13"/>
      <c r="F22" s="13"/>
      <c r="G22" s="13"/>
      <c r="H22" s="13"/>
      <c r="I22" s="13"/>
      <c r="J22" s="35"/>
      <c r="K22" s="16"/>
    </row>
    <row r="23" spans="1:11" s="1" customFormat="1" ht="15.6" x14ac:dyDescent="0.3">
      <c r="A23" s="34"/>
      <c r="B23" s="40"/>
      <c r="C23" s="13"/>
      <c r="D23" s="13"/>
      <c r="E23" s="13"/>
      <c r="F23" s="13"/>
      <c r="G23" s="13"/>
      <c r="H23" s="13"/>
      <c r="I23" s="13"/>
      <c r="J23" s="35"/>
      <c r="K23" s="16"/>
    </row>
    <row r="24" spans="1:11" s="1" customFormat="1" ht="15.6" x14ac:dyDescent="0.3">
      <c r="A24" s="34"/>
      <c r="B24" s="40"/>
      <c r="C24" s="13"/>
      <c r="D24" s="13"/>
      <c r="E24" s="13"/>
      <c r="F24" s="13"/>
      <c r="G24" s="13"/>
      <c r="H24" s="13"/>
      <c r="I24" s="13"/>
      <c r="J24" s="35"/>
      <c r="K24" s="16"/>
    </row>
    <row r="25" spans="1:11" s="1" customFormat="1" ht="15.6" x14ac:dyDescent="0.3">
      <c r="A25" s="34"/>
      <c r="B25" s="40"/>
      <c r="C25" s="13"/>
      <c r="D25" s="13"/>
      <c r="E25" s="13"/>
      <c r="F25" s="13"/>
      <c r="G25" s="13"/>
      <c r="H25" s="13"/>
      <c r="I25" s="13"/>
      <c r="J25" s="35"/>
      <c r="K25" s="16"/>
    </row>
    <row r="26" spans="1:11" s="1" customFormat="1" ht="15.6" x14ac:dyDescent="0.3">
      <c r="A26" s="34"/>
      <c r="B26" s="40"/>
      <c r="C26" s="13"/>
      <c r="D26" s="13"/>
      <c r="E26" s="13"/>
      <c r="F26" s="13"/>
      <c r="G26" s="13"/>
      <c r="H26" s="13"/>
      <c r="I26" s="13"/>
      <c r="J26" s="35"/>
      <c r="K26" s="16"/>
    </row>
    <row r="27" spans="1:11" s="1" customFormat="1" ht="15.6" x14ac:dyDescent="0.3">
      <c r="A27" s="34"/>
      <c r="B27" s="40"/>
      <c r="C27" s="13"/>
      <c r="D27" s="13"/>
      <c r="E27" s="13"/>
      <c r="F27" s="13"/>
      <c r="G27" s="13"/>
      <c r="H27" s="13"/>
      <c r="I27" s="13"/>
      <c r="J27" s="35"/>
      <c r="K27" s="16"/>
    </row>
    <row r="28" spans="1:11" s="1" customFormat="1" ht="15.6" x14ac:dyDescent="0.3">
      <c r="A28" s="34"/>
      <c r="B28" s="40"/>
      <c r="C28" s="13"/>
      <c r="D28" s="13"/>
      <c r="E28" s="13"/>
      <c r="F28" s="13"/>
      <c r="G28" s="13"/>
      <c r="H28" s="13"/>
      <c r="I28" s="13"/>
      <c r="J28" s="35"/>
      <c r="K28" s="16"/>
    </row>
    <row r="29" spans="1:11" s="1" customFormat="1" ht="15.6" x14ac:dyDescent="0.3">
      <c r="A29" s="51"/>
      <c r="B29" s="40"/>
      <c r="C29" s="13"/>
      <c r="D29" s="13"/>
      <c r="E29" s="13"/>
      <c r="F29" s="13"/>
      <c r="G29" s="13"/>
      <c r="H29" s="13"/>
      <c r="I29" s="13"/>
      <c r="J29" s="35"/>
      <c r="K29" s="16"/>
    </row>
    <row r="30" spans="1:11" s="1" customFormat="1" ht="15.6" x14ac:dyDescent="0.3">
      <c r="A30" s="51"/>
      <c r="B30" s="40"/>
      <c r="C30" s="13"/>
      <c r="D30" s="13"/>
      <c r="E30" s="13"/>
      <c r="F30" s="13"/>
      <c r="G30" s="13"/>
      <c r="H30" s="13"/>
      <c r="I30" s="13"/>
      <c r="J30" s="35"/>
      <c r="K30" s="16"/>
    </row>
    <row r="31" spans="1:11" s="1" customFormat="1" ht="15.6" x14ac:dyDescent="0.3">
      <c r="A31" s="51"/>
      <c r="B31" s="40"/>
      <c r="C31" s="13"/>
      <c r="D31" s="13"/>
      <c r="E31" s="13"/>
      <c r="F31" s="13"/>
      <c r="G31" s="13"/>
      <c r="H31" s="13"/>
      <c r="I31" s="13"/>
      <c r="J31" s="35"/>
      <c r="K31" s="16"/>
    </row>
    <row r="32" spans="1:11" s="1" customFormat="1" x14ac:dyDescent="0.3">
      <c r="A32" s="51"/>
      <c r="B32" s="52"/>
      <c r="C32" s="13"/>
      <c r="D32" s="13"/>
      <c r="E32" s="13"/>
      <c r="F32" s="13"/>
      <c r="G32" s="13"/>
      <c r="H32" s="13"/>
      <c r="I32" s="13"/>
      <c r="J32" s="35"/>
      <c r="K32" s="16"/>
    </row>
    <row r="33" spans="1:11" s="1" customFormat="1" ht="15.6" x14ac:dyDescent="0.3">
      <c r="A33" s="34"/>
      <c r="B33" s="40"/>
      <c r="C33" s="13"/>
      <c r="D33" s="13"/>
      <c r="E33" s="13"/>
      <c r="F33" s="13"/>
      <c r="G33" s="13"/>
      <c r="H33" s="13"/>
      <c r="I33" s="13"/>
      <c r="J33" s="35"/>
      <c r="K33" s="16"/>
    </row>
    <row r="34" spans="1:11" s="1" customFormat="1" ht="15.6" x14ac:dyDescent="0.3">
      <c r="A34" s="34"/>
      <c r="B34" s="40"/>
      <c r="C34" s="13"/>
      <c r="D34" s="13"/>
      <c r="E34" s="13"/>
      <c r="F34" s="13"/>
      <c r="G34" s="13"/>
      <c r="H34" s="13"/>
      <c r="I34" s="13"/>
      <c r="J34" s="35"/>
      <c r="K34" s="16"/>
    </row>
    <row r="35" spans="1:11" s="1" customFormat="1" x14ac:dyDescent="0.3">
      <c r="A35" s="51"/>
      <c r="B35" s="34"/>
      <c r="C35" s="13"/>
      <c r="D35" s="13"/>
      <c r="E35" s="13"/>
      <c r="F35" s="13"/>
      <c r="G35" s="13"/>
      <c r="H35" s="13"/>
      <c r="I35" s="13"/>
      <c r="J35" s="35"/>
      <c r="K35" s="16"/>
    </row>
    <row r="36" spans="1:11" s="1" customFormat="1" x14ac:dyDescent="0.3">
      <c r="A36" s="51"/>
      <c r="B36" s="38"/>
      <c r="C36" s="13"/>
      <c r="D36" s="13"/>
      <c r="E36" s="13"/>
      <c r="F36" s="13"/>
      <c r="G36" s="13"/>
      <c r="H36" s="13"/>
      <c r="I36" s="13"/>
      <c r="J36" s="35"/>
      <c r="K36" s="16"/>
    </row>
    <row r="37" spans="1:11" s="1" customFormat="1" ht="15.6" x14ac:dyDescent="0.3">
      <c r="A37" s="34"/>
      <c r="B37" s="40"/>
      <c r="C37" s="13"/>
      <c r="D37" s="13"/>
      <c r="E37" s="13"/>
      <c r="F37" s="13"/>
      <c r="G37" s="13"/>
      <c r="H37" s="13"/>
      <c r="I37" s="13"/>
      <c r="J37" s="35"/>
      <c r="K37" s="16"/>
    </row>
    <row r="38" spans="1:11" s="1" customFormat="1" ht="15.6" x14ac:dyDescent="0.3">
      <c r="A38" s="34"/>
      <c r="B38" s="40"/>
      <c r="C38" s="13"/>
      <c r="D38" s="13"/>
      <c r="E38" s="13"/>
      <c r="F38" s="13"/>
      <c r="G38" s="13"/>
      <c r="H38" s="13"/>
      <c r="I38" s="13"/>
      <c r="J38" s="35"/>
      <c r="K38" s="16"/>
    </row>
    <row r="39" spans="1:11" s="1" customFormat="1" x14ac:dyDescent="0.3">
      <c r="A39" s="34"/>
      <c r="B39" s="34"/>
      <c r="C39" s="13"/>
      <c r="D39" s="13"/>
      <c r="E39" s="13"/>
      <c r="F39" s="13"/>
      <c r="G39" s="13"/>
      <c r="H39" s="13"/>
      <c r="I39" s="13"/>
      <c r="J39" s="35"/>
      <c r="K39" s="16"/>
    </row>
    <row r="40" spans="1:11" s="1" customFormat="1" x14ac:dyDescent="0.3">
      <c r="A40" s="36"/>
      <c r="B40" s="36"/>
      <c r="C40" s="13"/>
      <c r="D40" s="13"/>
      <c r="E40" s="13"/>
      <c r="F40" s="13"/>
      <c r="G40" s="13"/>
      <c r="H40" s="13"/>
      <c r="I40" s="13"/>
      <c r="J40" s="35"/>
      <c r="K40" s="16"/>
    </row>
    <row r="41" spans="1:11" x14ac:dyDescent="0.3">
      <c r="A41" s="5"/>
      <c r="B41" s="6" t="s">
        <v>15</v>
      </c>
      <c r="C41" s="6"/>
      <c r="D41" s="8"/>
      <c r="E41" s="8"/>
      <c r="F41" s="8">
        <f>SUM(F13:F39)</f>
        <v>0</v>
      </c>
      <c r="G41" s="8"/>
      <c r="H41" s="8"/>
      <c r="I41" s="8">
        <f>SUM(I13:I39)</f>
        <v>0</v>
      </c>
      <c r="J41" s="14">
        <f>I41-F41</f>
        <v>0</v>
      </c>
      <c r="K41" s="5"/>
    </row>
    <row r="43" spans="1:11" x14ac:dyDescent="0.3">
      <c r="J43" s="53"/>
    </row>
  </sheetData>
  <mergeCells count="20">
    <mergeCell ref="C6:D6"/>
    <mergeCell ref="J6:K6"/>
    <mergeCell ref="A1:K1"/>
    <mergeCell ref="A2:K2"/>
    <mergeCell ref="A3:K3"/>
    <mergeCell ref="A4:K4"/>
    <mergeCell ref="A5:K5"/>
    <mergeCell ref="J11:J12"/>
    <mergeCell ref="K11:K12"/>
    <mergeCell ref="A8:F8"/>
    <mergeCell ref="F7:G7"/>
    <mergeCell ref="I7:K7"/>
    <mergeCell ref="I8:K8"/>
    <mergeCell ref="A9:F9"/>
    <mergeCell ref="I9:K9"/>
    <mergeCell ref="A11:A12"/>
    <mergeCell ref="B11:B12"/>
    <mergeCell ref="C11:C12"/>
    <mergeCell ref="D11:F11"/>
    <mergeCell ref="G11:I11"/>
  </mergeCells>
  <printOptions horizontalCentered="1"/>
  <pageMargins left="0.7" right="0.7" top="0.75" bottom="0.75" header="0.3" footer="0.3"/>
  <pageSetup scale="85" orientation="landscape" horizontalDpi="300" verticalDpi="300" r:id="rId1"/>
  <headerFooter>
    <oddFooter>&amp;LPrepared By:
Kristal Suwal&amp;CChecked By:
Er. Milan Phuyal&amp;RApproved By:
Basudev Khanal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final</vt:lpstr>
      <vt:lpstr>final (2)</vt:lpstr>
      <vt:lpstr>WCR</vt:lpstr>
      <vt:lpstr>final!Print_Area</vt:lpstr>
      <vt:lpstr>'final (2)'!Print_Area</vt:lpstr>
      <vt:lpstr>WCR!Print_Area</vt:lpstr>
      <vt:lpstr>final!Print_Titles</vt:lpstr>
      <vt:lpstr>'final (2)'!Print_Titles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2024-01-04T09:43:00Z</cp:lastPrinted>
  <dcterms:created xsi:type="dcterms:W3CDTF">2015-06-05T18:17:20Z</dcterms:created>
  <dcterms:modified xsi:type="dcterms:W3CDTF">2024-08-02T00:58:56Z</dcterms:modified>
</cp:coreProperties>
</file>