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
    </mc:Choice>
  </mc:AlternateContent>
  <bookViews>
    <workbookView xWindow="-120" yWindow="-120" windowWidth="20730" windowHeight="11160"/>
  </bookViews>
  <sheets>
    <sheet name="just 15%" sheetId="18" r:id="rId1"/>
    <sheet name="WCR" sheetId="6" r:id="rId2"/>
  </sheets>
  <externalReferences>
    <externalReference r:id="rId3"/>
    <externalReference r:id="rId4"/>
    <externalReference r:id="rId5"/>
    <externalReference r:id="rId6"/>
  </externalReferences>
  <definedNames>
    <definedName name="description_103">[1]Abstract!$B$16</definedName>
    <definedName name="description_124" localSheetId="0">#REF!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3">[1]Abstract!$B$301</definedName>
    <definedName name="_xlnm.Print_Area" localSheetId="0">'just 15%'!$A$1:$K$82</definedName>
    <definedName name="_xlnm.Print_Area" localSheetId="1">WCR!$A$1:$K$44</definedName>
    <definedName name="_xlnm.Print_Titles" localSheetId="0">'just 15%'!$1:$8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1" i="18" l="1"/>
  <c r="F59" i="18"/>
  <c r="D59" i="18"/>
  <c r="C59" i="18"/>
  <c r="G59" i="18" s="1"/>
  <c r="F58" i="18"/>
  <c r="D58" i="18"/>
  <c r="C58" i="18"/>
  <c r="F57" i="18"/>
  <c r="C57" i="18"/>
  <c r="D57" i="18"/>
  <c r="D56" i="18"/>
  <c r="G56" i="18" s="1"/>
  <c r="F55" i="18"/>
  <c r="D55" i="18"/>
  <c r="G55" i="18" s="1"/>
  <c r="D54" i="18"/>
  <c r="G54" i="18" s="1"/>
  <c r="F64" i="18"/>
  <c r="G64" i="18" s="1"/>
  <c r="J65" i="18" s="1"/>
  <c r="G44" i="18"/>
  <c r="G43" i="18"/>
  <c r="G71" i="18"/>
  <c r="J71" i="18" s="1"/>
  <c r="G57" i="18" l="1"/>
  <c r="G58" i="18"/>
  <c r="G60" i="18" s="1"/>
  <c r="J64" i="18"/>
  <c r="B49" i="18"/>
  <c r="G68" i="18"/>
  <c r="G40" i="18"/>
  <c r="G41" i="18"/>
  <c r="D42" i="18"/>
  <c r="G42" i="18" s="1"/>
  <c r="G45" i="18" l="1"/>
  <c r="J45" i="18" s="1"/>
  <c r="J60" i="18"/>
  <c r="J68" i="18"/>
  <c r="J69" i="18" s="1"/>
  <c r="J46" i="18" l="1"/>
  <c r="F35" i="18"/>
  <c r="D35" i="18"/>
  <c r="G35" i="18"/>
  <c r="D34" i="18"/>
  <c r="F34" i="18"/>
  <c r="F33" i="18"/>
  <c r="D33" i="18"/>
  <c r="B17" i="18"/>
  <c r="E12" i="18"/>
  <c r="D12" i="18"/>
  <c r="G12" i="18" s="1"/>
  <c r="D11" i="18"/>
  <c r="G11" i="18" s="1"/>
  <c r="E10" i="18"/>
  <c r="D18" i="18" s="1"/>
  <c r="C17" i="18" s="1"/>
  <c r="D10" i="18"/>
  <c r="D17" i="18" l="1"/>
  <c r="C18" i="18" s="1"/>
  <c r="D49" i="18"/>
  <c r="G49" i="18" s="1"/>
  <c r="G50" i="18" s="1"/>
  <c r="G34" i="18"/>
  <c r="D23" i="18"/>
  <c r="E23" i="18"/>
  <c r="J51" i="18" l="1"/>
  <c r="J50" i="18"/>
  <c r="E24" i="6"/>
  <c r="H42" i="6"/>
  <c r="E42" i="6"/>
  <c r="C42" i="6"/>
  <c r="B42" i="6"/>
  <c r="A42" i="6"/>
  <c r="H39" i="6"/>
  <c r="E39" i="6"/>
  <c r="C39" i="6"/>
  <c r="B40" i="6"/>
  <c r="B39" i="6"/>
  <c r="A39" i="6"/>
  <c r="H36" i="6"/>
  <c r="E36" i="6"/>
  <c r="C36" i="6"/>
  <c r="B37" i="6"/>
  <c r="A36" i="6"/>
  <c r="H33" i="6"/>
  <c r="E33" i="6"/>
  <c r="C33" i="6"/>
  <c r="B34" i="6"/>
  <c r="B33" i="6"/>
  <c r="A33" i="6"/>
  <c r="H30" i="6"/>
  <c r="E30" i="6"/>
  <c r="C30" i="6"/>
  <c r="B31" i="6"/>
  <c r="B30" i="6"/>
  <c r="A30" i="6"/>
  <c r="H27" i="6"/>
  <c r="E27" i="6"/>
  <c r="C27" i="6"/>
  <c r="B28" i="6"/>
  <c r="B27" i="6"/>
  <c r="A27" i="6"/>
  <c r="H24" i="6"/>
  <c r="C24" i="6"/>
  <c r="B25" i="6"/>
  <c r="B24" i="6"/>
  <c r="A24" i="6"/>
  <c r="H21" i="6"/>
  <c r="E21" i="6"/>
  <c r="C21" i="6"/>
  <c r="B22" i="6"/>
  <c r="B21" i="6"/>
  <c r="A21" i="6"/>
  <c r="H18" i="6"/>
  <c r="E18" i="6"/>
  <c r="C18" i="6"/>
  <c r="B19" i="6"/>
  <c r="B18" i="6"/>
  <c r="A18" i="6"/>
  <c r="H15" i="6"/>
  <c r="E15" i="6"/>
  <c r="C15" i="6"/>
  <c r="B16" i="6"/>
  <c r="A15" i="6"/>
  <c r="H13" i="6"/>
  <c r="E13" i="6"/>
  <c r="C13" i="6"/>
  <c r="B13" i="6"/>
  <c r="A13" i="6"/>
  <c r="A9" i="6"/>
  <c r="A8" i="6"/>
  <c r="G42" i="6" l="1"/>
  <c r="C82" i="18"/>
  <c r="C81" i="18"/>
  <c r="G73" i="18"/>
  <c r="G33" i="18"/>
  <c r="G36" i="18" s="1"/>
  <c r="B23" i="18"/>
  <c r="E18" i="18"/>
  <c r="E17" i="18"/>
  <c r="F18" i="18" l="1"/>
  <c r="G18" i="18" s="1"/>
  <c r="C79" i="18"/>
  <c r="G18" i="6"/>
  <c r="I18" i="6" s="1"/>
  <c r="G39" i="6"/>
  <c r="I39" i="6" s="1"/>
  <c r="G13" i="6"/>
  <c r="I34" i="6"/>
  <c r="G33" i="6"/>
  <c r="I33" i="6" s="1"/>
  <c r="I37" i="6"/>
  <c r="G36" i="6"/>
  <c r="I36" i="6" s="1"/>
  <c r="G30" i="6"/>
  <c r="I30" i="6" s="1"/>
  <c r="F17" i="18"/>
  <c r="G17" i="18" s="1"/>
  <c r="J73" i="18"/>
  <c r="D42" i="6"/>
  <c r="G28" i="18"/>
  <c r="G29" i="18" s="1"/>
  <c r="D36" i="6"/>
  <c r="F36" i="6" s="1"/>
  <c r="D33" i="6"/>
  <c r="F33" i="6" s="1"/>
  <c r="G10" i="18"/>
  <c r="G13" i="18" s="1"/>
  <c r="G23" i="18"/>
  <c r="G24" i="18" s="1"/>
  <c r="G19" i="18" l="1"/>
  <c r="D24" i="6"/>
  <c r="F24" i="6" s="1"/>
  <c r="J30" i="18"/>
  <c r="F31" i="6" s="1"/>
  <c r="I40" i="6"/>
  <c r="I28" i="6"/>
  <c r="I19" i="6"/>
  <c r="J36" i="6"/>
  <c r="J33" i="6"/>
  <c r="G21" i="6"/>
  <c r="I21" i="6" s="1"/>
  <c r="G15" i="6"/>
  <c r="I15" i="6" s="1"/>
  <c r="I25" i="6"/>
  <c r="G24" i="6"/>
  <c r="I24" i="6" s="1"/>
  <c r="F37" i="6"/>
  <c r="J37" i="6" s="1"/>
  <c r="F40" i="6"/>
  <c r="J40" i="6" s="1"/>
  <c r="D39" i="6"/>
  <c r="F39" i="6" s="1"/>
  <c r="J39" i="6" s="1"/>
  <c r="D13" i="6"/>
  <c r="I22" i="6"/>
  <c r="I16" i="6"/>
  <c r="I31" i="6"/>
  <c r="D27" i="6"/>
  <c r="F27" i="6" s="1"/>
  <c r="M27" i="6" s="1"/>
  <c r="D18" i="6"/>
  <c r="F18" i="6" s="1"/>
  <c r="J18" i="6" s="1"/>
  <c r="D21" i="6"/>
  <c r="F21" i="6" s="1"/>
  <c r="D15" i="6"/>
  <c r="F15" i="6" s="1"/>
  <c r="J37" i="18"/>
  <c r="F34" i="6" s="1"/>
  <c r="J34" i="6" s="1"/>
  <c r="J36" i="18"/>
  <c r="J20" i="18" l="1"/>
  <c r="F25" i="6" s="1"/>
  <c r="J25" i="6" s="1"/>
  <c r="J19" i="18"/>
  <c r="J24" i="6"/>
  <c r="G27" i="6"/>
  <c r="I27" i="6" s="1"/>
  <c r="J27" i="6" s="1"/>
  <c r="J15" i="6"/>
  <c r="J21" i="6"/>
  <c r="J31" i="6"/>
  <c r="J29" i="18"/>
  <c r="D30" i="6"/>
  <c r="F30" i="6" s="1"/>
  <c r="J13" i="18"/>
  <c r="J14" i="18"/>
  <c r="F22" i="6" s="1"/>
  <c r="J22" i="6" s="1"/>
  <c r="J25" i="18"/>
  <c r="F28" i="6" s="1"/>
  <c r="J28" i="6" s="1"/>
  <c r="J24" i="18"/>
  <c r="F19" i="6"/>
  <c r="J19" i="6" s="1"/>
  <c r="F16" i="6"/>
  <c r="J16" i="6" s="1"/>
  <c r="J75" i="18" l="1"/>
  <c r="C77" i="18" s="1"/>
  <c r="J30" i="6"/>
  <c r="M30" i="6"/>
  <c r="C80" i="18" l="1"/>
  <c r="E79" i="18"/>
  <c r="E80" i="18" s="1"/>
  <c r="I42" i="6" l="1"/>
  <c r="F42" i="6"/>
  <c r="J42" i="6" l="1"/>
  <c r="I13" i="6"/>
  <c r="I44" i="6" s="1"/>
  <c r="F13" i="6" l="1"/>
  <c r="J13" i="6" l="1"/>
  <c r="M13" i="6"/>
  <c r="F44" i="6"/>
  <c r="J6" i="6" l="1"/>
  <c r="J44" i="6" l="1"/>
  <c r="C6" i="6" l="1"/>
</calcChain>
</file>

<file path=xl/sharedStrings.xml><?xml version="1.0" encoding="utf-8"?>
<sst xmlns="http://schemas.openxmlformats.org/spreadsheetml/2006/main" count="116" uniqueCount="81">
  <si>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</si>
  <si>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</si>
  <si>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</si>
  <si>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</si>
  <si>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</si>
  <si>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</si>
  <si>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</si>
  <si>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</si>
  <si>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</si>
  <si>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</si>
  <si>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</si>
  <si>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</si>
  <si>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</si>
  <si>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</si>
  <si>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</si>
  <si>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</si>
  <si>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</si>
  <si>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</si>
  <si>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</si>
  <si>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</si>
  <si>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</si>
  <si>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</si>
  <si>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</si>
  <si>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</si>
  <si>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</si>
  <si>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</si>
  <si>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</si>
  <si>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</si>
  <si>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</si>
  <si>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</si>
  <si>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</si>
  <si>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</si>
  <si>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</si>
  <si>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</si>
  <si>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</si>
  <si>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</si>
  <si>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</si>
  <si>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</si>
  <si>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</si>
  <si>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</si>
  <si>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</si>
  <si>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F.Y.: 2081/2082</t>
  </si>
  <si>
    <t>sqm</t>
  </si>
  <si>
    <t>!@=% dL=dL= l;d]G6 afn'jf -!M$_ Knfi6/</t>
  </si>
  <si>
    <t>-for toilet</t>
  </si>
  <si>
    <t>d]lzgsf] k|of]u u/L ;'k/ :6«Sr/df l;d]G6 s+lqm6 ug]{ sfd -!M!=%M#_</t>
  </si>
  <si>
    <t xml:space="preserve">cf/=;L=;L= nflu kmnfd] 808L sf6\g], df]8\g] #) dL6/ ;Dd </t>
  </si>
  <si>
    <t>Length (m)</t>
  </si>
  <si>
    <t>Unit length (kg/m)</t>
  </si>
  <si>
    <t>Weight (kg)</t>
  </si>
  <si>
    <t>Weight (MT)</t>
  </si>
  <si>
    <t>kmnfd]sf] kfOk / KnfOaf]8{af6 kmdf{ agfpg] sfd</t>
  </si>
  <si>
    <t>m2</t>
  </si>
  <si>
    <t>MT</t>
  </si>
  <si>
    <t>e'O{+tNnfdf lrDgL e§fsf] O{+6fsf] uf/f] l;d]G6 d;nf -!M^_ df</t>
  </si>
  <si>
    <t>-deduction for door</t>
  </si>
  <si>
    <t>husf] vf8ndf 9'+uf eg]{ / n]en ug]{ sfd</t>
  </si>
  <si>
    <t>l;d]G6 s+qmL6 ˆnf]l/Ë -!M@M$_-%) dL=dL=_</t>
  </si>
  <si>
    <t>-deduction for window</t>
  </si>
  <si>
    <t xml:space="preserve">F.Y:2081/2082             </t>
  </si>
  <si>
    <t xml:space="preserve">Date:2082/01/04       </t>
  </si>
  <si>
    <t>-For roof slab</t>
  </si>
  <si>
    <t>-walls</t>
  </si>
  <si>
    <r>
      <t>kf]/l;lng Un]H8 6fO{n</t>
    </r>
    <r>
      <rPr>
        <b/>
        <sz val="10"/>
        <rFont val="Arial"/>
        <family val="2"/>
      </rPr>
      <t>(Ordinary floor and Wall Tile-as per approved standard of manufactured country)</t>
    </r>
    <r>
      <rPr>
        <b/>
        <sz val="11.5"/>
        <rFont val="Preeti"/>
      </rPr>
      <t xml:space="preserve"> !M$ l;d]G6 afn'jfdf 5fKg] sfd .</t>
    </r>
  </si>
  <si>
    <t>-for toilet walls</t>
  </si>
  <si>
    <t>PS</t>
  </si>
  <si>
    <t>Knfi6/ dfly @) dL=dL= afSnf] emNn/ jf kfgL k§L agfpg] sfd</t>
  </si>
  <si>
    <t>lit</t>
  </si>
  <si>
    <t>-1000 lit capacity</t>
  </si>
  <si>
    <t xml:space="preserve">Roof top PVC water tank </t>
  </si>
  <si>
    <t>for floors</t>
  </si>
  <si>
    <t>-deduction for toilet pan</t>
  </si>
  <si>
    <t>Provisional Sum for unforeseen works in toilet and its fittings and plumbing works</t>
  </si>
  <si>
    <t>Ready made Teak wood Doors,ordinary (Seasoned and Poisoned treated) with all neccessary hardware all complete.</t>
  </si>
  <si>
    <t>-door</t>
  </si>
  <si>
    <t>-outer wall</t>
  </si>
  <si>
    <t>-inner walls</t>
  </si>
  <si>
    <t xml:space="preserve"> Ps sf]6 k|fO{d/ ;lxt b'O{ sf]6 j]b/sf]6 k]G6 ug]{ sfd</t>
  </si>
  <si>
    <t>rm</t>
  </si>
  <si>
    <t>Project:- कालिका भगवती मन्दिर परिसरमा विभिन्न भौतिक संरचना निर्माण (शौचालय निर्माण)</t>
  </si>
  <si>
    <t>Date:2082/02/17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</si>
</sst>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2"/>
      <name val="Preeti"/>
    </font>
    <font>
      <sz val="14"/>
      <name val="Preeti"/>
    </font>
    <font>
      <b/>
      <sz val="11.5"/>
      <name val="Preeti"/>
    </font>
    <font>
      <b/>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4" fillId="0" borderId="1" xfId="0" applyNumberFormat="1" applyFont="1" applyBorder="1" applyAlignment="1"/>
    <xf numFmtId="2" fontId="14"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2" fontId="12" fillId="0" borderId="1" xfId="1" applyNumberFormat="1" applyFont="1" applyFill="1" applyBorder="1" applyAlignment="1">
      <alignment vertical="center" wrapText="1"/>
    </xf>
    <xf numFmtId="0" fontId="3" fillId="0" borderId="1" xfId="0" applyFont="1" applyBorder="1" applyAlignment="1">
      <alignment vertical="center"/>
    </xf>
    <xf numFmtId="1" fontId="6" fillId="0" borderId="1" xfId="0" applyNumberFormat="1" applyFont="1" applyFill="1" applyBorder="1" applyAlignment="1">
      <alignment horizontal="right" vertical="center" wrapText="1"/>
    </xf>
    <xf numFmtId="0" fontId="15" fillId="3" borderId="1" xfId="0" applyFont="1" applyFill="1" applyBorder="1" applyAlignment="1">
      <alignment vertical="center" wrapText="1"/>
    </xf>
    <xf numFmtId="0" fontId="16" fillId="3" borderId="1" xfId="0" applyFont="1" applyFill="1" applyBorder="1" applyAlignment="1">
      <alignment vertical="top" wrapText="1"/>
    </xf>
    <xf numFmtId="0" fontId="17" fillId="3" borderId="1" xfId="0" applyFont="1" applyFill="1" applyBorder="1" applyAlignment="1">
      <alignment vertical="top" wrapText="1"/>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
  <sheetViews>
    <sheetView tabSelected="1"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6" width="8" customWidth="1"/>
    <col min="7" max="7" width="9.42578125" customWidth="1"/>
    <col min="8" max="8" width="5" bestFit="1" customWidth="1"/>
    <col min="9" max="9" width="9.85546875" customWidth="1"/>
    <col min="10" max="10" width="10.7109375" bestFit="1" customWidth="1"/>
  </cols>
  <sheetData>
    <row r="1" spans="1:11" s="1" customFormat="1" x14ac:dyDescent="0.25">
      <c r="A1" s="77" t="s">
        <v>0</v>
      </c>
      <c r="B1" s="77"/>
      <c r="C1" s="77"/>
      <c r="D1" s="77"/>
      <c r="E1" s="77"/>
      <c r="F1" s="77"/>
      <c r="G1" s="77"/>
      <c r="H1" s="77"/>
      <c r="I1" s="77"/>
      <c r="J1" s="77"/>
      <c r="K1" s="77"/>
    </row>
    <row r="2" spans="1:11" s="1" customFormat="1" ht="22.5" x14ac:dyDescent="0.25">
      <c r="A2" s="78" t="s">
        <v>1</v>
      </c>
      <c r="B2" s="78"/>
      <c r="C2" s="78"/>
      <c r="D2" s="78"/>
      <c r="E2" s="78"/>
      <c r="F2" s="78"/>
      <c r="G2" s="78"/>
      <c r="H2" s="78"/>
      <c r="I2" s="78"/>
      <c r="J2" s="78"/>
      <c r="K2" s="78"/>
    </row>
    <row r="3" spans="1:11" s="1" customFormat="1" x14ac:dyDescent="0.25">
      <c r="A3" s="79" t="s">
        <v>2</v>
      </c>
      <c r="B3" s="79"/>
      <c r="C3" s="79"/>
      <c r="D3" s="79"/>
      <c r="E3" s="79"/>
      <c r="F3" s="79"/>
      <c r="G3" s="79"/>
      <c r="H3" s="79"/>
      <c r="I3" s="79"/>
      <c r="J3" s="79"/>
      <c r="K3" s="79"/>
    </row>
    <row r="4" spans="1:11" s="1" customFormat="1" x14ac:dyDescent="0.25">
      <c r="A4" s="79" t="s">
        <v>3</v>
      </c>
      <c r="B4" s="79"/>
      <c r="C4" s="79"/>
      <c r="D4" s="79"/>
      <c r="E4" s="79"/>
      <c r="F4" s="79"/>
      <c r="G4" s="79"/>
      <c r="H4" s="79"/>
      <c r="I4" s="79"/>
      <c r="J4" s="79"/>
      <c r="K4" s="79"/>
    </row>
    <row r="5" spans="1:11" ht="18.75" x14ac:dyDescent="0.3">
      <c r="A5" s="80" t="s">
        <v>4</v>
      </c>
      <c r="B5" s="80"/>
      <c r="C5" s="80"/>
      <c r="D5" s="80"/>
      <c r="E5" s="80"/>
      <c r="F5" s="80"/>
      <c r="G5" s="80"/>
      <c r="H5" s="80"/>
      <c r="I5" s="80"/>
      <c r="J5" s="80"/>
      <c r="K5" s="80"/>
    </row>
    <row r="6" spans="1:11" ht="15.75" x14ac:dyDescent="0.25">
      <c r="A6" s="75" t="s">
        <v>79</v>
      </c>
      <c r="B6" s="75"/>
      <c r="C6" s="75"/>
      <c r="D6" s="75"/>
      <c r="E6" s="75"/>
      <c r="F6" s="75"/>
      <c r="G6" s="2"/>
      <c r="H6" s="76" t="s">
        <v>41</v>
      </c>
      <c r="I6" s="76"/>
      <c r="J6" s="76"/>
      <c r="K6" s="76"/>
    </row>
    <row r="7" spans="1:11" ht="15.75" x14ac:dyDescent="0.25">
      <c r="A7" s="72" t="s">
        <v>28</v>
      </c>
      <c r="B7" s="72"/>
      <c r="C7" s="72"/>
      <c r="D7" s="72"/>
      <c r="E7" s="72"/>
      <c r="F7" s="72"/>
      <c r="G7" s="3"/>
      <c r="H7" s="73" t="s">
        <v>80</v>
      </c>
      <c r="I7" s="73"/>
      <c r="J7" s="73"/>
      <c r="K7" s="73"/>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30.75" x14ac:dyDescent="0.25">
      <c r="A9" s="18">
        <v>1</v>
      </c>
      <c r="B9" s="62" t="s">
        <v>51</v>
      </c>
      <c r="C9" s="19"/>
      <c r="D9" s="20"/>
      <c r="E9" s="21"/>
      <c r="F9" s="21"/>
      <c r="G9" s="23"/>
      <c r="H9" s="22"/>
      <c r="I9" s="23"/>
      <c r="J9" s="40"/>
      <c r="K9" s="21"/>
    </row>
    <row r="10" spans="1:11" ht="15" customHeight="1" x14ac:dyDescent="0.25">
      <c r="A10" s="18"/>
      <c r="B10" s="36" t="s">
        <v>61</v>
      </c>
      <c r="C10" s="35">
        <v>1</v>
      </c>
      <c r="D10" s="37">
        <f>(10.75+1+1)/3.281</f>
        <v>3.8860103626943006</v>
      </c>
      <c r="E10" s="37">
        <f>(8+1+2)/3.281</f>
        <v>3.3526363913441024</v>
      </c>
      <c r="F10" s="37"/>
      <c r="G10" s="38">
        <f>PRODUCT(C10:F10)</f>
        <v>13.028379759109207</v>
      </c>
      <c r="H10" s="39"/>
      <c r="I10" s="39"/>
      <c r="J10" s="39"/>
      <c r="K10" s="21"/>
    </row>
    <row r="11" spans="1:11" ht="15" customHeight="1" x14ac:dyDescent="0.25">
      <c r="A11" s="18"/>
      <c r="B11" s="36"/>
      <c r="C11" s="35">
        <v>-1</v>
      </c>
      <c r="D11" s="37">
        <f>(3.27+10.75/3.281)+(2.46-0.23-0.23)+(8-0.75-0.75)/3.281</f>
        <v>10.527543431880524</v>
      </c>
      <c r="E11" s="37">
        <v>0.23</v>
      </c>
      <c r="F11" s="37"/>
      <c r="G11" s="38">
        <f t="shared" ref="G11:G12" si="0">PRODUCT(C11:F11)</f>
        <v>-2.4213349893325207</v>
      </c>
      <c r="H11" s="39"/>
      <c r="I11" s="39"/>
      <c r="J11" s="39"/>
      <c r="K11" s="21"/>
    </row>
    <row r="12" spans="1:11" ht="15" customHeight="1" x14ac:dyDescent="0.25">
      <c r="A12" s="18"/>
      <c r="B12" s="36"/>
      <c r="C12" s="35">
        <v>-1</v>
      </c>
      <c r="D12" s="37">
        <f>(8-0.75-0.75)/3.281</f>
        <v>1.9811033221578787</v>
      </c>
      <c r="E12" s="37">
        <f>E11/2</f>
        <v>0.115</v>
      </c>
      <c r="F12" s="37"/>
      <c r="G12" s="38">
        <f t="shared" si="0"/>
        <v>-0.22782688204815604</v>
      </c>
      <c r="H12" s="39"/>
      <c r="I12" s="39"/>
      <c r="J12" s="39"/>
      <c r="K12" s="21"/>
    </row>
    <row r="13" spans="1:11" ht="15" customHeight="1" x14ac:dyDescent="0.25">
      <c r="A13" s="39"/>
      <c r="B13" s="36" t="s">
        <v>40</v>
      </c>
      <c r="C13" s="41"/>
      <c r="D13" s="42"/>
      <c r="E13" s="42"/>
      <c r="F13" s="42"/>
      <c r="G13" s="32">
        <f>SUM(G10:G12)</f>
        <v>10.379217887728529</v>
      </c>
      <c r="H13" s="32" t="s">
        <v>52</v>
      </c>
      <c r="I13" s="32">
        <v>915.42</v>
      </c>
      <c r="J13" s="43">
        <f>G13*I13</f>
        <v>9501.3436387844504</v>
      </c>
      <c r="K13" s="35"/>
    </row>
    <row r="14" spans="1:11" ht="15" customHeight="1" x14ac:dyDescent="0.25">
      <c r="A14" s="39"/>
      <c r="B14" s="36" t="s">
        <v>38</v>
      </c>
      <c r="C14" s="41"/>
      <c r="D14" s="42"/>
      <c r="E14" s="42"/>
      <c r="F14" s="42"/>
      <c r="G14" s="42"/>
      <c r="H14" s="42"/>
      <c r="I14" s="42"/>
      <c r="J14" s="44">
        <f>0.13*G13*46827.87/100</f>
        <v>631.84766573269405</v>
      </c>
      <c r="K14" s="35"/>
    </row>
    <row r="15" spans="1:11" ht="15" customHeight="1" x14ac:dyDescent="0.25">
      <c r="A15" s="39"/>
      <c r="B15" s="36"/>
      <c r="C15" s="41"/>
      <c r="D15" s="42"/>
      <c r="E15" s="42"/>
      <c r="F15" s="42"/>
      <c r="G15" s="42"/>
      <c r="H15" s="42"/>
      <c r="I15" s="42"/>
      <c r="J15" s="44"/>
      <c r="K15" s="35"/>
    </row>
    <row r="16" spans="1:11" ht="45" x14ac:dyDescent="0.25">
      <c r="A16" s="18">
        <v>2</v>
      </c>
      <c r="B16" s="62" t="s">
        <v>46</v>
      </c>
      <c r="C16" s="19" t="s">
        <v>7</v>
      </c>
      <c r="D16" s="63" t="s">
        <v>47</v>
      </c>
      <c r="E16" s="64" t="s">
        <v>48</v>
      </c>
      <c r="F16" s="64" t="s">
        <v>49</v>
      </c>
      <c r="G16" s="65" t="s">
        <v>50</v>
      </c>
      <c r="H16" s="22"/>
      <c r="I16" s="23"/>
      <c r="J16" s="40"/>
      <c r="K16" s="21"/>
    </row>
    <row r="17" spans="1:11" ht="15" customHeight="1" x14ac:dyDescent="0.25">
      <c r="A17" s="18"/>
      <c r="B17" s="36" t="str">
        <f>B10</f>
        <v>-For roof slab</v>
      </c>
      <c r="C17" s="35">
        <f>2*(TRUNC((D18-0.1)/0.15,0)+1)</f>
        <v>44</v>
      </c>
      <c r="D17" s="37">
        <f>D10</f>
        <v>3.8860103626943006</v>
      </c>
      <c r="E17" s="37">
        <f>8*8/162</f>
        <v>0.39506172839506171</v>
      </c>
      <c r="F17" s="37">
        <f>PRODUCT(C17:E17)</f>
        <v>67.549414699673761</v>
      </c>
      <c r="G17" s="38">
        <f>F17/1000</f>
        <v>6.7549414699673765E-2</v>
      </c>
      <c r="H17" s="39"/>
      <c r="I17" s="39"/>
      <c r="J17" s="39"/>
      <c r="K17" s="21"/>
    </row>
    <row r="18" spans="1:11" ht="15" customHeight="1" x14ac:dyDescent="0.25">
      <c r="A18" s="18"/>
      <c r="B18" s="36"/>
      <c r="C18" s="35">
        <f>2*2*(TRUNC((D17-0.1)/0.15,0)+1)</f>
        <v>104</v>
      </c>
      <c r="D18" s="37">
        <f>E10</f>
        <v>3.3526363913441024</v>
      </c>
      <c r="E18" s="37">
        <f>8*8/162</f>
        <v>0.39506172839506171</v>
      </c>
      <c r="F18" s="37">
        <f>PRODUCT(C18:E18)</f>
        <v>137.7478260542367</v>
      </c>
      <c r="G18" s="38">
        <f>F18/1000</f>
        <v>0.13774782605423669</v>
      </c>
      <c r="H18" s="39"/>
      <c r="I18" s="39"/>
      <c r="J18" s="39"/>
      <c r="K18" s="21"/>
    </row>
    <row r="19" spans="1:11" ht="15" customHeight="1" x14ac:dyDescent="0.25">
      <c r="A19" s="39"/>
      <c r="B19" s="36" t="s">
        <v>40</v>
      </c>
      <c r="C19" s="41"/>
      <c r="D19" s="42"/>
      <c r="E19" s="42"/>
      <c r="F19" s="42"/>
      <c r="G19" s="32">
        <f>SUM(G17:G18)</f>
        <v>0.20529724075391045</v>
      </c>
      <c r="H19" s="32" t="s">
        <v>53</v>
      </c>
      <c r="I19" s="32">
        <v>131940</v>
      </c>
      <c r="J19" s="43">
        <f>G19*I19</f>
        <v>27086.917945070945</v>
      </c>
      <c r="K19" s="35"/>
    </row>
    <row r="20" spans="1:11" ht="15" customHeight="1" x14ac:dyDescent="0.25">
      <c r="A20" s="39"/>
      <c r="B20" s="36" t="s">
        <v>38</v>
      </c>
      <c r="C20" s="41"/>
      <c r="D20" s="42"/>
      <c r="E20" s="42"/>
      <c r="F20" s="42"/>
      <c r="G20" s="42"/>
      <c r="H20" s="42"/>
      <c r="I20" s="42"/>
      <c r="J20" s="44">
        <f>0.13*G19*106200</f>
        <v>2834.3337058484876</v>
      </c>
      <c r="K20" s="35"/>
    </row>
    <row r="21" spans="1:11" ht="15" customHeight="1" x14ac:dyDescent="0.25">
      <c r="A21" s="39"/>
      <c r="B21" s="36"/>
      <c r="C21" s="41"/>
      <c r="D21" s="42"/>
      <c r="E21" s="42"/>
      <c r="F21" s="42"/>
      <c r="G21" s="42"/>
      <c r="H21" s="42"/>
      <c r="I21" s="42"/>
      <c r="J21" s="44"/>
      <c r="K21" s="35"/>
    </row>
    <row r="22" spans="1:11" ht="30.75" x14ac:dyDescent="0.25">
      <c r="A22" s="66">
        <v>3</v>
      </c>
      <c r="B22" s="62" t="s">
        <v>45</v>
      </c>
      <c r="C22" s="41"/>
      <c r="D22" s="42"/>
      <c r="E22" s="42"/>
      <c r="F22" s="42"/>
      <c r="G22" s="42"/>
      <c r="H22" s="42"/>
      <c r="I22" s="42"/>
      <c r="J22" s="44"/>
      <c r="K22" s="35"/>
    </row>
    <row r="23" spans="1:11" ht="15" customHeight="1" x14ac:dyDescent="0.25">
      <c r="A23" s="39"/>
      <c r="B23" s="36" t="str">
        <f>B17</f>
        <v>-For roof slab</v>
      </c>
      <c r="C23" s="41">
        <v>1</v>
      </c>
      <c r="D23" s="42">
        <f>D10</f>
        <v>3.8860103626943006</v>
      </c>
      <c r="E23" s="42">
        <f>E10</f>
        <v>3.3526363913441024</v>
      </c>
      <c r="F23" s="42">
        <v>0.1</v>
      </c>
      <c r="G23" s="38">
        <f>PRODUCT(C23:F23)</f>
        <v>1.3028379759109208</v>
      </c>
      <c r="H23" s="42"/>
      <c r="I23" s="42"/>
      <c r="J23" s="44"/>
      <c r="K23" s="35"/>
    </row>
    <row r="24" spans="1:11" ht="15" customHeight="1" x14ac:dyDescent="0.25">
      <c r="A24" s="39"/>
      <c r="B24" s="36" t="s">
        <v>40</v>
      </c>
      <c r="C24" s="41"/>
      <c r="D24" s="42"/>
      <c r="E24" s="42"/>
      <c r="F24" s="42"/>
      <c r="G24" s="32">
        <f>SUM(G23:G23)</f>
        <v>1.3028379759109208</v>
      </c>
      <c r="H24" s="32" t="s">
        <v>39</v>
      </c>
      <c r="I24" s="32">
        <v>13568.9</v>
      </c>
      <c r="J24" s="43">
        <f>G24*I24</f>
        <v>17678.078211337692</v>
      </c>
      <c r="K24" s="35"/>
    </row>
    <row r="25" spans="1:11" ht="15" customHeight="1" x14ac:dyDescent="0.25">
      <c r="A25" s="39"/>
      <c r="B25" s="36" t="s">
        <v>38</v>
      </c>
      <c r="C25" s="41"/>
      <c r="D25" s="42"/>
      <c r="E25" s="42"/>
      <c r="F25" s="42"/>
      <c r="G25" s="42"/>
      <c r="H25" s="42"/>
      <c r="I25" s="42"/>
      <c r="J25" s="44">
        <f>0.13*G24*(9524.2)</f>
        <v>1613.1036285222031</v>
      </c>
      <c r="K25" s="35"/>
    </row>
    <row r="26" spans="1:11" ht="15" customHeight="1" x14ac:dyDescent="0.25">
      <c r="A26" s="39"/>
      <c r="B26" s="36"/>
      <c r="C26" s="41"/>
      <c r="D26" s="42"/>
      <c r="E26" s="42"/>
      <c r="F26" s="42"/>
      <c r="G26" s="42"/>
      <c r="H26" s="42"/>
      <c r="I26" s="42"/>
      <c r="J26" s="44"/>
      <c r="K26" s="35"/>
    </row>
    <row r="27" spans="1:11" ht="30.75" x14ac:dyDescent="0.25">
      <c r="A27" s="18">
        <v>4</v>
      </c>
      <c r="B27" s="62" t="s">
        <v>54</v>
      </c>
      <c r="C27" s="41"/>
      <c r="D27" s="42"/>
      <c r="E27" s="42"/>
      <c r="F27" s="42"/>
      <c r="G27" s="42"/>
      <c r="H27" s="42"/>
      <c r="I27" s="42"/>
      <c r="J27" s="44"/>
      <c r="K27" s="35"/>
    </row>
    <row r="28" spans="1:11" ht="15" customHeight="1" x14ac:dyDescent="0.25">
      <c r="A28" s="39"/>
      <c r="B28" s="36" t="s">
        <v>44</v>
      </c>
      <c r="C28" s="41">
        <v>2</v>
      </c>
      <c r="D28" s="42">
        <v>1.33</v>
      </c>
      <c r="E28" s="42">
        <v>0.23</v>
      </c>
      <c r="F28" s="42">
        <v>0.15</v>
      </c>
      <c r="G28" s="38">
        <f t="shared" ref="G28" si="1">PRODUCT(C28:F28)</f>
        <v>9.1770000000000004E-2</v>
      </c>
      <c r="H28" s="42"/>
      <c r="I28" s="42"/>
      <c r="J28" s="44"/>
      <c r="K28" s="35"/>
    </row>
    <row r="29" spans="1:11" ht="15" customHeight="1" x14ac:dyDescent="0.25">
      <c r="A29" s="39"/>
      <c r="B29" s="36" t="s">
        <v>40</v>
      </c>
      <c r="C29" s="41"/>
      <c r="D29" s="42"/>
      <c r="E29" s="42"/>
      <c r="F29" s="42"/>
      <c r="G29" s="32">
        <f>SUM(G28:G28)</f>
        <v>9.1770000000000004E-2</v>
      </c>
      <c r="H29" s="32" t="s">
        <v>39</v>
      </c>
      <c r="I29" s="32">
        <v>14362.76</v>
      </c>
      <c r="J29" s="43">
        <f>G29*I29</f>
        <v>1318.0704852000001</v>
      </c>
      <c r="K29" s="35"/>
    </row>
    <row r="30" spans="1:11" ht="15" customHeight="1" x14ac:dyDescent="0.25">
      <c r="A30" s="39"/>
      <c r="B30" s="36" t="s">
        <v>38</v>
      </c>
      <c r="C30" s="41"/>
      <c r="D30" s="42"/>
      <c r="E30" s="42"/>
      <c r="F30" s="42"/>
      <c r="G30" s="42"/>
      <c r="H30" s="42"/>
      <c r="I30" s="42"/>
      <c r="J30" s="44">
        <f>0.13*G29*10311.74</f>
        <v>123.02008937400001</v>
      </c>
      <c r="K30" s="35"/>
    </row>
    <row r="31" spans="1:11" ht="15" customHeight="1" x14ac:dyDescent="0.25">
      <c r="A31" s="39"/>
      <c r="B31" s="36"/>
      <c r="C31" s="41"/>
      <c r="D31" s="42"/>
      <c r="E31" s="42"/>
      <c r="F31" s="42"/>
      <c r="G31" s="42"/>
      <c r="H31" s="42"/>
      <c r="I31" s="42"/>
      <c r="J31" s="44"/>
      <c r="K31" s="35"/>
    </row>
    <row r="32" spans="1:11" ht="30.75" x14ac:dyDescent="0.25">
      <c r="A32" s="66">
        <v>5</v>
      </c>
      <c r="B32" s="62" t="s">
        <v>43</v>
      </c>
      <c r="C32" s="41"/>
      <c r="D32" s="42"/>
      <c r="E32" s="42"/>
      <c r="F32" s="42"/>
      <c r="G32" s="42"/>
      <c r="H32" s="42"/>
      <c r="I32" s="42"/>
      <c r="J32" s="44"/>
      <c r="K32" s="35"/>
    </row>
    <row r="33" spans="1:11" ht="15" customHeight="1" x14ac:dyDescent="0.25">
      <c r="A33" s="18"/>
      <c r="B33" s="36" t="s">
        <v>62</v>
      </c>
      <c r="C33" s="35">
        <v>1</v>
      </c>
      <c r="D33" s="37">
        <f>1.97+2.46+((10.75-5.42)*2)/3.281+1.33+1.33</f>
        <v>10.339009448338921</v>
      </c>
      <c r="E33" s="37"/>
      <c r="F33" s="37">
        <f>7/3.281</f>
        <v>2.1334958854007922</v>
      </c>
      <c r="G33" s="38">
        <f>PRODUCT(C33:F33)</f>
        <v>22.058234117151002</v>
      </c>
      <c r="H33" s="39"/>
      <c r="I33" s="39"/>
      <c r="J33" s="39"/>
      <c r="K33" s="21"/>
    </row>
    <row r="34" spans="1:11" ht="15" customHeight="1" x14ac:dyDescent="0.25">
      <c r="A34" s="18"/>
      <c r="B34" s="36" t="s">
        <v>55</v>
      </c>
      <c r="C34" s="35">
        <v>-2</v>
      </c>
      <c r="D34" s="37">
        <f>2.5/3.281</f>
        <v>0.76196281621456874</v>
      </c>
      <c r="E34" s="37"/>
      <c r="F34" s="37">
        <f>6/3.281</f>
        <v>1.8287107589149649</v>
      </c>
      <c r="G34" s="38">
        <f>PRODUCT(C34:F34)</f>
        <v>-2.786819199809456</v>
      </c>
      <c r="H34" s="39"/>
      <c r="I34" s="39"/>
      <c r="J34" s="39"/>
      <c r="K34" s="21"/>
    </row>
    <row r="35" spans="1:11" ht="15" customHeight="1" x14ac:dyDescent="0.25">
      <c r="A35" s="18"/>
      <c r="B35" s="36" t="s">
        <v>58</v>
      </c>
      <c r="C35" s="35">
        <v>-2</v>
      </c>
      <c r="D35" s="37">
        <f>2.5/3.281</f>
        <v>0.76196281621456874</v>
      </c>
      <c r="E35" s="37"/>
      <c r="F35" s="37">
        <f>1.083/3.281</f>
        <v>0.33008229198415112</v>
      </c>
      <c r="G35" s="38">
        <f>PRODUCT(C35:F35)</f>
        <v>-0.50302086556560677</v>
      </c>
      <c r="H35" s="39"/>
      <c r="I35" s="39"/>
      <c r="J35" s="39"/>
      <c r="K35" s="21"/>
    </row>
    <row r="36" spans="1:11" ht="15" customHeight="1" x14ac:dyDescent="0.25">
      <c r="A36" s="18"/>
      <c r="B36" s="36" t="s">
        <v>40</v>
      </c>
      <c r="C36" s="35"/>
      <c r="D36" s="37"/>
      <c r="E36" s="37"/>
      <c r="F36" s="37"/>
      <c r="G36" s="33">
        <f>SUM(G33:G35)</f>
        <v>18.768394051775939</v>
      </c>
      <c r="H36" s="39" t="s">
        <v>42</v>
      </c>
      <c r="I36" s="39">
        <v>405.86</v>
      </c>
      <c r="J36" s="44">
        <f>G36*I36</f>
        <v>7617.3404098537831</v>
      </c>
      <c r="K36" s="21"/>
    </row>
    <row r="37" spans="1:11" ht="15" customHeight="1" x14ac:dyDescent="0.25">
      <c r="A37" s="18"/>
      <c r="B37" s="36" t="s">
        <v>38</v>
      </c>
      <c r="C37" s="35"/>
      <c r="D37" s="37"/>
      <c r="E37" s="37"/>
      <c r="F37" s="37"/>
      <c r="G37" s="38"/>
      <c r="H37" s="39"/>
      <c r="I37" s="39"/>
      <c r="J37" s="44">
        <f>0.13*G36*(11166.2/100)</f>
        <v>272.44313415922267</v>
      </c>
      <c r="K37" s="21"/>
    </row>
    <row r="38" spans="1:11" ht="15" customHeight="1" x14ac:dyDescent="0.25">
      <c r="A38" s="18"/>
      <c r="B38" s="36"/>
      <c r="C38" s="35"/>
      <c r="D38" s="37"/>
      <c r="E38" s="37"/>
      <c r="F38" s="37"/>
      <c r="G38" s="38"/>
      <c r="H38" s="39"/>
      <c r="I38" s="39"/>
      <c r="J38" s="44"/>
      <c r="K38" s="21"/>
    </row>
    <row r="39" spans="1:11" ht="68.25" x14ac:dyDescent="0.25">
      <c r="A39" s="18">
        <v>6</v>
      </c>
      <c r="B39" s="70" t="s">
        <v>63</v>
      </c>
      <c r="C39" s="69"/>
      <c r="D39" s="37"/>
      <c r="E39" s="37"/>
      <c r="F39" s="37"/>
      <c r="G39" s="38"/>
      <c r="H39" s="39"/>
      <c r="I39" s="39"/>
      <c r="J39" s="44"/>
      <c r="K39" s="21"/>
    </row>
    <row r="40" spans="1:11" ht="15" customHeight="1" x14ac:dyDescent="0.25">
      <c r="A40" s="18"/>
      <c r="B40" s="36" t="s">
        <v>64</v>
      </c>
      <c r="C40" s="35">
        <v>4</v>
      </c>
      <c r="D40" s="37">
        <v>1.97</v>
      </c>
      <c r="E40" s="37"/>
      <c r="F40" s="37">
        <v>1.5</v>
      </c>
      <c r="G40" s="38">
        <f t="shared" ref="G40:G41" si="2">PRODUCT(C40:F40)</f>
        <v>11.82</v>
      </c>
      <c r="H40" s="39"/>
      <c r="I40" s="39"/>
      <c r="J40" s="44"/>
      <c r="K40" s="21"/>
    </row>
    <row r="41" spans="1:11" ht="15" customHeight="1" x14ac:dyDescent="0.25">
      <c r="A41" s="18"/>
      <c r="B41" s="36"/>
      <c r="C41" s="35">
        <v>4</v>
      </c>
      <c r="D41" s="37">
        <v>1.33</v>
      </c>
      <c r="E41" s="37"/>
      <c r="F41" s="37">
        <v>1.5</v>
      </c>
      <c r="G41" s="38">
        <f t="shared" si="2"/>
        <v>7.98</v>
      </c>
      <c r="H41" s="39"/>
      <c r="I41" s="39"/>
      <c r="J41" s="44"/>
      <c r="K41" s="21"/>
    </row>
    <row r="42" spans="1:11" ht="15" customHeight="1" x14ac:dyDescent="0.25">
      <c r="A42" s="18"/>
      <c r="B42" s="36" t="s">
        <v>55</v>
      </c>
      <c r="C42" s="35">
        <v>-2</v>
      </c>
      <c r="D42" s="37">
        <f>2.5/3.281</f>
        <v>0.76196281621456874</v>
      </c>
      <c r="E42" s="37"/>
      <c r="F42" s="37">
        <v>1.5</v>
      </c>
      <c r="G42" s="38">
        <f>PRODUCT(C42:F42)</f>
        <v>-2.2858884486437061</v>
      </c>
      <c r="H42" s="39"/>
      <c r="I42" s="39"/>
      <c r="J42" s="39"/>
      <c r="K42" s="21"/>
    </row>
    <row r="43" spans="1:11" ht="15" customHeight="1" x14ac:dyDescent="0.25">
      <c r="A43" s="18"/>
      <c r="B43" s="36" t="s">
        <v>70</v>
      </c>
      <c r="C43" s="35">
        <v>2</v>
      </c>
      <c r="D43" s="37">
        <v>1.33</v>
      </c>
      <c r="E43" s="37">
        <v>1.97</v>
      </c>
      <c r="F43" s="37"/>
      <c r="G43" s="38">
        <f>PRODUCT(C43:F43)</f>
        <v>5.2402000000000006</v>
      </c>
      <c r="H43" s="39"/>
      <c r="I43" s="39"/>
      <c r="J43" s="39"/>
      <c r="K43" s="21"/>
    </row>
    <row r="44" spans="1:11" ht="15" customHeight="1" x14ac:dyDescent="0.25">
      <c r="A44" s="18"/>
      <c r="B44" s="36" t="s">
        <v>71</v>
      </c>
      <c r="C44" s="35">
        <v>-2</v>
      </c>
      <c r="D44" s="37">
        <v>0.45</v>
      </c>
      <c r="E44" s="37">
        <v>0.6</v>
      </c>
      <c r="F44" s="37"/>
      <c r="G44" s="38">
        <f>PRODUCT(C44:F44)</f>
        <v>-0.54</v>
      </c>
      <c r="H44" s="39"/>
      <c r="I44" s="39"/>
      <c r="J44" s="39"/>
      <c r="K44" s="21"/>
    </row>
    <row r="45" spans="1:11" ht="15" customHeight="1" x14ac:dyDescent="0.25">
      <c r="A45" s="18"/>
      <c r="B45" s="36" t="s">
        <v>40</v>
      </c>
      <c r="C45" s="35"/>
      <c r="D45" s="37"/>
      <c r="E45" s="37"/>
      <c r="F45" s="37"/>
      <c r="G45" s="33">
        <f>SUM(G40:G44)</f>
        <v>22.214311551356296</v>
      </c>
      <c r="H45" s="39" t="s">
        <v>42</v>
      </c>
      <c r="I45" s="39">
        <v>2807.39</v>
      </c>
      <c r="J45" s="44">
        <f>G45*I45</f>
        <v>62364.236106162149</v>
      </c>
      <c r="K45" s="21"/>
    </row>
    <row r="46" spans="1:11" ht="15" customHeight="1" x14ac:dyDescent="0.25">
      <c r="A46" s="18"/>
      <c r="B46" s="36" t="s">
        <v>38</v>
      </c>
      <c r="C46" s="35"/>
      <c r="D46" s="37"/>
      <c r="E46" s="37"/>
      <c r="F46" s="37"/>
      <c r="G46" s="38"/>
      <c r="H46" s="39"/>
      <c r="I46" s="39"/>
      <c r="J46" s="44">
        <f>0.13*G45*(8008.95/10)</f>
        <v>2312.8730364900553</v>
      </c>
      <c r="K46" s="21"/>
    </row>
    <row r="47" spans="1:11" ht="15" customHeight="1" x14ac:dyDescent="0.25">
      <c r="A47" s="18"/>
      <c r="B47" s="36"/>
      <c r="C47" s="35"/>
      <c r="D47" s="37"/>
      <c r="E47" s="37"/>
      <c r="F47" s="37"/>
      <c r="G47" s="38"/>
      <c r="H47" s="39"/>
      <c r="I47" s="39"/>
      <c r="J47" s="44"/>
      <c r="K47" s="21"/>
    </row>
    <row r="48" spans="1:11" ht="30.75" x14ac:dyDescent="0.25">
      <c r="A48" s="18">
        <v>7</v>
      </c>
      <c r="B48" s="62" t="s">
        <v>66</v>
      </c>
      <c r="C48" s="35"/>
      <c r="D48" s="37"/>
      <c r="E48" s="37"/>
      <c r="F48" s="37"/>
      <c r="G48" s="38"/>
      <c r="H48" s="39"/>
      <c r="I48" s="39"/>
      <c r="J48" s="44"/>
      <c r="K48" s="21"/>
    </row>
    <row r="49" spans="1:11" ht="15" customHeight="1" x14ac:dyDescent="0.25">
      <c r="A49" s="18"/>
      <c r="B49" s="36" t="str">
        <f>B10</f>
        <v>-For roof slab</v>
      </c>
      <c r="C49" s="35">
        <v>1</v>
      </c>
      <c r="D49" s="37">
        <f>D10*2+E10*2</f>
        <v>14.477293508076805</v>
      </c>
      <c r="E49" s="37"/>
      <c r="F49" s="37"/>
      <c r="G49" s="38">
        <f>PRODUCT(C49:F49)</f>
        <v>14.477293508076805</v>
      </c>
      <c r="H49" s="39"/>
      <c r="I49" s="39"/>
      <c r="J49" s="39"/>
      <c r="K49" s="21"/>
    </row>
    <row r="50" spans="1:11" ht="15" customHeight="1" x14ac:dyDescent="0.25">
      <c r="A50" s="18"/>
      <c r="B50" s="36" t="s">
        <v>40</v>
      </c>
      <c r="C50" s="35"/>
      <c r="D50" s="37"/>
      <c r="E50" s="37"/>
      <c r="F50" s="37"/>
      <c r="G50" s="33">
        <f>SUM(G49)</f>
        <v>14.477293508076805</v>
      </c>
      <c r="H50" s="39" t="s">
        <v>78</v>
      </c>
      <c r="I50" s="39">
        <v>137.44999999999999</v>
      </c>
      <c r="J50" s="44">
        <f>G50*I50</f>
        <v>1989.9039926851567</v>
      </c>
      <c r="K50" s="21"/>
    </row>
    <row r="51" spans="1:11" ht="15" customHeight="1" x14ac:dyDescent="0.25">
      <c r="A51" s="18"/>
      <c r="B51" s="36" t="s">
        <v>38</v>
      </c>
      <c r="C51" s="35"/>
      <c r="D51" s="37"/>
      <c r="E51" s="37"/>
      <c r="F51" s="37"/>
      <c r="G51" s="38"/>
      <c r="H51" s="39"/>
      <c r="I51" s="39"/>
      <c r="J51" s="44">
        <f>0.13*G50*(97.64)</f>
        <v>183.7631819567205</v>
      </c>
      <c r="K51" s="21"/>
    </row>
    <row r="52" spans="1:11" ht="15" customHeight="1" x14ac:dyDescent="0.25">
      <c r="A52" s="18"/>
      <c r="B52" s="36"/>
      <c r="C52" s="35"/>
      <c r="D52" s="37"/>
      <c r="E52" s="37"/>
      <c r="F52" s="37"/>
      <c r="G52" s="38"/>
      <c r="H52" s="39"/>
      <c r="I52" s="39"/>
      <c r="J52" s="44"/>
      <c r="K52" s="21"/>
    </row>
    <row r="53" spans="1:11" ht="30.75" x14ac:dyDescent="0.25">
      <c r="A53" s="18">
        <v>8</v>
      </c>
      <c r="B53" s="62" t="s">
        <v>77</v>
      </c>
      <c r="C53" s="35"/>
      <c r="D53" s="37"/>
      <c r="E53" s="37"/>
      <c r="F53" s="37"/>
      <c r="G53" s="38"/>
      <c r="H53" s="39"/>
      <c r="I53" s="39"/>
      <c r="J53" s="44"/>
      <c r="K53" s="21"/>
    </row>
    <row r="54" spans="1:11" ht="15" customHeight="1" x14ac:dyDescent="0.25">
      <c r="A54" s="18"/>
      <c r="B54" s="36" t="s">
        <v>75</v>
      </c>
      <c r="C54" s="35">
        <v>1</v>
      </c>
      <c r="D54" s="37">
        <f>2.37+2.4+(10.75)/3.281</f>
        <v>8.0464401097226457</v>
      </c>
      <c r="E54" s="37"/>
      <c r="F54" s="37">
        <v>2.1</v>
      </c>
      <c r="G54" s="38">
        <f t="shared" ref="G54:G59" si="3">PRODUCT(C54:F54)</f>
        <v>16.897524230417556</v>
      </c>
      <c r="H54" s="39"/>
      <c r="I54" s="39"/>
      <c r="J54" s="39"/>
      <c r="K54" s="21"/>
    </row>
    <row r="55" spans="1:11" ht="15" customHeight="1" x14ac:dyDescent="0.25">
      <c r="A55" s="18"/>
      <c r="B55" s="36"/>
      <c r="C55" s="35">
        <v>1</v>
      </c>
      <c r="D55" s="37">
        <f>8/3.281</f>
        <v>2.4382810118866196</v>
      </c>
      <c r="E55" s="37"/>
      <c r="F55" s="37">
        <f>2.1-1.1</f>
        <v>1</v>
      </c>
      <c r="G55" s="38">
        <f t="shared" si="3"/>
        <v>2.4382810118866196</v>
      </c>
      <c r="H55" s="39"/>
      <c r="I55" s="39"/>
      <c r="J55" s="39"/>
      <c r="K55" s="21"/>
    </row>
    <row r="56" spans="1:11" ht="15" customHeight="1" x14ac:dyDescent="0.25">
      <c r="A56" s="18"/>
      <c r="B56" s="36" t="s">
        <v>76</v>
      </c>
      <c r="C56" s="35">
        <v>1</v>
      </c>
      <c r="D56" s="37">
        <f>(1.33+1.97+1.97+1.33)*2</f>
        <v>13.2</v>
      </c>
      <c r="E56" s="37"/>
      <c r="F56" s="37">
        <v>0.6</v>
      </c>
      <c r="G56" s="38">
        <f t="shared" si="3"/>
        <v>7.919999999999999</v>
      </c>
      <c r="H56" s="39"/>
      <c r="I56" s="39"/>
      <c r="J56" s="39"/>
      <c r="K56" s="21"/>
    </row>
    <row r="57" spans="1:11" ht="15" customHeight="1" x14ac:dyDescent="0.25">
      <c r="A57" s="18"/>
      <c r="B57" s="36" t="s">
        <v>55</v>
      </c>
      <c r="C57" s="35">
        <f>-2*2</f>
        <v>-4</v>
      </c>
      <c r="D57" s="37">
        <f>2.5/3.281</f>
        <v>0.76196281621456874</v>
      </c>
      <c r="E57" s="37"/>
      <c r="F57" s="37">
        <f>6/3.281</f>
        <v>1.8287107589149649</v>
      </c>
      <c r="G57" s="38">
        <f t="shared" si="3"/>
        <v>-5.5736383996189121</v>
      </c>
      <c r="H57" s="39"/>
      <c r="I57" s="39"/>
      <c r="J57" s="39"/>
      <c r="K57" s="21"/>
    </row>
    <row r="58" spans="1:11" ht="15" customHeight="1" x14ac:dyDescent="0.25">
      <c r="A58" s="18"/>
      <c r="B58" s="36" t="s">
        <v>58</v>
      </c>
      <c r="C58" s="35">
        <f>-1*2</f>
        <v>-2</v>
      </c>
      <c r="D58" s="37">
        <f>3/3.281</f>
        <v>0.91435537945748246</v>
      </c>
      <c r="E58" s="37"/>
      <c r="F58" s="37">
        <f>2/3.281</f>
        <v>0.6095702529716549</v>
      </c>
      <c r="G58" s="38">
        <f t="shared" si="3"/>
        <v>-1.1147276799237822</v>
      </c>
      <c r="H58" s="39"/>
      <c r="I58" s="39"/>
      <c r="J58" s="39"/>
      <c r="K58" s="21"/>
    </row>
    <row r="59" spans="1:11" ht="15" customHeight="1" x14ac:dyDescent="0.25">
      <c r="A59" s="18"/>
      <c r="B59" s="36"/>
      <c r="C59" s="35">
        <f>-1*2</f>
        <v>-2</v>
      </c>
      <c r="D59" s="37">
        <f>2.5/3.281</f>
        <v>0.76196281621456874</v>
      </c>
      <c r="E59" s="37"/>
      <c r="F59" s="37">
        <f>1.083/3.281</f>
        <v>0.33008229198415112</v>
      </c>
      <c r="G59" s="38">
        <f t="shared" si="3"/>
        <v>-0.50302086556560677</v>
      </c>
      <c r="H59" s="39"/>
      <c r="I59" s="39"/>
      <c r="J59" s="39"/>
      <c r="K59" s="21"/>
    </row>
    <row r="60" spans="1:11" ht="15" customHeight="1" x14ac:dyDescent="0.25">
      <c r="A60" s="18"/>
      <c r="B60" s="36" t="s">
        <v>40</v>
      </c>
      <c r="C60" s="35"/>
      <c r="D60" s="37"/>
      <c r="E60" s="37"/>
      <c r="F60" s="37"/>
      <c r="G60" s="33">
        <f>SUM(G54:G59)</f>
        <v>20.064418297195875</v>
      </c>
      <c r="H60" s="39" t="s">
        <v>42</v>
      </c>
      <c r="I60" s="39">
        <v>251.77</v>
      </c>
      <c r="J60" s="44">
        <f>G60*I60</f>
        <v>5051.6185946850055</v>
      </c>
      <c r="K60" s="21"/>
    </row>
    <row r="61" spans="1:11" ht="15" customHeight="1" x14ac:dyDescent="0.25">
      <c r="A61" s="18"/>
      <c r="B61" s="36" t="s">
        <v>38</v>
      </c>
      <c r="C61" s="35"/>
      <c r="D61" s="37"/>
      <c r="E61" s="37"/>
      <c r="F61" s="37"/>
      <c r="G61" s="38"/>
      <c r="H61" s="39"/>
      <c r="I61" s="39"/>
      <c r="J61" s="44">
        <f>0.13*G60*(12766/100)</f>
        <v>332.98507317660329</v>
      </c>
      <c r="K61" s="21"/>
    </row>
    <row r="62" spans="1:11" ht="15" customHeight="1" x14ac:dyDescent="0.25">
      <c r="A62" s="18"/>
      <c r="B62" s="36"/>
      <c r="C62" s="35"/>
      <c r="D62" s="37"/>
      <c r="E62" s="37"/>
      <c r="F62" s="37"/>
      <c r="G62" s="38"/>
      <c r="H62" s="39"/>
      <c r="I62" s="39"/>
      <c r="J62" s="44"/>
      <c r="K62" s="21"/>
    </row>
    <row r="63" spans="1:11" ht="60.75" customHeight="1" x14ac:dyDescent="0.25">
      <c r="A63" s="18">
        <v>9</v>
      </c>
      <c r="B63" s="29" t="s">
        <v>73</v>
      </c>
      <c r="C63" s="19"/>
      <c r="D63" s="20"/>
      <c r="E63" s="21"/>
      <c r="F63" s="21"/>
      <c r="G63" s="33"/>
      <c r="H63" s="22"/>
      <c r="I63" s="23"/>
      <c r="J63" s="33"/>
      <c r="K63" s="21"/>
    </row>
    <row r="64" spans="1:11" ht="15" customHeight="1" x14ac:dyDescent="0.25">
      <c r="A64" s="18"/>
      <c r="B64" s="36" t="s">
        <v>74</v>
      </c>
      <c r="C64" s="35">
        <v>2</v>
      </c>
      <c r="D64" s="37">
        <v>0.6</v>
      </c>
      <c r="E64" s="37"/>
      <c r="F64" s="37">
        <f>5.75/3.281</f>
        <v>1.752514477293508</v>
      </c>
      <c r="G64" s="38">
        <f>PRODUCT(C64:F64)</f>
        <v>2.1030173727522095</v>
      </c>
      <c r="H64" s="39" t="s">
        <v>42</v>
      </c>
      <c r="I64" s="39">
        <v>5513.08</v>
      </c>
      <c r="J64" s="44">
        <f>G64*I64</f>
        <v>11594.10301737275</v>
      </c>
      <c r="K64" s="21"/>
    </row>
    <row r="65" spans="1:11" ht="15" customHeight="1" x14ac:dyDescent="0.25">
      <c r="A65" s="18"/>
      <c r="B65" s="36" t="s">
        <v>38</v>
      </c>
      <c r="C65" s="35"/>
      <c r="D65" s="37"/>
      <c r="E65" s="37"/>
      <c r="F65" s="37"/>
      <c r="G65" s="38"/>
      <c r="H65" s="39"/>
      <c r="I65" s="39"/>
      <c r="J65" s="44">
        <f>0.13*G64*(3195.16)</f>
        <v>873.53200853398346</v>
      </c>
      <c r="K65" s="21"/>
    </row>
    <row r="66" spans="1:11" ht="15" customHeight="1" x14ac:dyDescent="0.25">
      <c r="A66" s="18"/>
      <c r="B66" s="24"/>
      <c r="C66" s="19"/>
      <c r="D66" s="20"/>
      <c r="E66" s="21"/>
      <c r="F66" s="21"/>
      <c r="G66" s="23"/>
      <c r="H66" s="22"/>
      <c r="I66" s="23"/>
      <c r="J66" s="40"/>
      <c r="K66" s="21"/>
    </row>
    <row r="67" spans="1:11" ht="15" customHeight="1" x14ac:dyDescent="0.25">
      <c r="A67" s="18">
        <v>10</v>
      </c>
      <c r="B67" s="29" t="s">
        <v>69</v>
      </c>
      <c r="C67" s="19"/>
      <c r="D67" s="20"/>
      <c r="E67" s="21"/>
      <c r="F67" s="21"/>
      <c r="G67" s="33"/>
      <c r="H67" s="22"/>
      <c r="I67" s="23"/>
      <c r="J67" s="33"/>
      <c r="K67" s="21"/>
    </row>
    <row r="68" spans="1:11" ht="15" customHeight="1" x14ac:dyDescent="0.25">
      <c r="A68" s="18"/>
      <c r="B68" s="36" t="s">
        <v>68</v>
      </c>
      <c r="C68" s="35">
        <v>1</v>
      </c>
      <c r="D68" s="37">
        <v>1000</v>
      </c>
      <c r="E68" s="37"/>
      <c r="F68" s="37"/>
      <c r="G68" s="38">
        <f t="shared" ref="G68" si="4">PRODUCT(C68:F68)</f>
        <v>1000</v>
      </c>
      <c r="H68" s="39" t="s">
        <v>67</v>
      </c>
      <c r="I68" s="39">
        <v>10</v>
      </c>
      <c r="J68" s="44">
        <f>G68*I68</f>
        <v>10000</v>
      </c>
      <c r="K68" s="21"/>
    </row>
    <row r="69" spans="1:11" ht="15" customHeight="1" x14ac:dyDescent="0.25">
      <c r="A69" s="18"/>
      <c r="B69" s="36" t="s">
        <v>38</v>
      </c>
      <c r="C69" s="35"/>
      <c r="D69" s="37"/>
      <c r="E69" s="37"/>
      <c r="F69" s="37"/>
      <c r="G69" s="38"/>
      <c r="H69" s="39"/>
      <c r="I69" s="39"/>
      <c r="J69" s="44">
        <f>0.13*J68</f>
        <v>1300</v>
      </c>
      <c r="K69" s="21"/>
    </row>
    <row r="70" spans="1:11" ht="15" customHeight="1" x14ac:dyDescent="0.25">
      <c r="A70" s="18"/>
      <c r="B70" s="24"/>
      <c r="C70" s="19"/>
      <c r="D70" s="20"/>
      <c r="E70" s="21"/>
      <c r="F70" s="21"/>
      <c r="G70" s="23"/>
      <c r="H70" s="22"/>
      <c r="I70" s="23"/>
      <c r="J70" s="40"/>
      <c r="K70" s="21"/>
    </row>
    <row r="71" spans="1:11" ht="45" x14ac:dyDescent="0.25">
      <c r="A71" s="18">
        <v>11</v>
      </c>
      <c r="B71" s="29" t="s">
        <v>72</v>
      </c>
      <c r="C71" s="19">
        <v>1</v>
      </c>
      <c r="D71" s="20"/>
      <c r="E71" s="21"/>
      <c r="F71" s="21"/>
      <c r="G71" s="33">
        <f t="shared" ref="G71" si="5">PRODUCT(C71:F71)</f>
        <v>1</v>
      </c>
      <c r="H71" s="22" t="s">
        <v>65</v>
      </c>
      <c r="I71" s="23">
        <v>26000</v>
      </c>
      <c r="J71" s="33">
        <f>G71*I71</f>
        <v>26000</v>
      </c>
      <c r="K71" s="21"/>
    </row>
    <row r="72" spans="1:11" ht="15" customHeight="1" x14ac:dyDescent="0.25">
      <c r="A72" s="18"/>
      <c r="B72" s="24"/>
      <c r="C72" s="19"/>
      <c r="D72" s="20"/>
      <c r="E72" s="21"/>
      <c r="F72" s="21"/>
      <c r="G72" s="23"/>
      <c r="H72" s="22"/>
      <c r="I72" s="23"/>
      <c r="J72" s="40"/>
      <c r="K72" s="21"/>
    </row>
    <row r="73" spans="1:11" ht="15" customHeight="1" x14ac:dyDescent="0.25">
      <c r="A73" s="18">
        <v>12</v>
      </c>
      <c r="B73" s="29" t="s">
        <v>30</v>
      </c>
      <c r="C73" s="19">
        <v>1</v>
      </c>
      <c r="D73" s="20"/>
      <c r="E73" s="21"/>
      <c r="F73" s="21"/>
      <c r="G73" s="33">
        <f t="shared" ref="G73" si="6">PRODUCT(C73:F73)</f>
        <v>1</v>
      </c>
      <c r="H73" s="22" t="s">
        <v>31</v>
      </c>
      <c r="I73" s="23">
        <v>500</v>
      </c>
      <c r="J73" s="33">
        <f>G73*I73</f>
        <v>500</v>
      </c>
      <c r="K73" s="21"/>
    </row>
    <row r="74" spans="1:11" ht="15" customHeight="1" x14ac:dyDescent="0.25">
      <c r="A74" s="18"/>
      <c r="B74" s="24"/>
      <c r="C74" s="19"/>
      <c r="D74" s="20"/>
      <c r="E74" s="21"/>
      <c r="F74" s="21"/>
      <c r="G74" s="23"/>
      <c r="H74" s="22"/>
      <c r="I74" s="23"/>
      <c r="J74" s="40"/>
      <c r="K74" s="21"/>
    </row>
    <row r="75" spans="1:11" x14ac:dyDescent="0.25">
      <c r="A75" s="39"/>
      <c r="B75" s="45" t="s">
        <v>17</v>
      </c>
      <c r="C75" s="46"/>
      <c r="D75" s="37"/>
      <c r="E75" s="37"/>
      <c r="F75" s="37"/>
      <c r="G75" s="40"/>
      <c r="H75" s="40"/>
      <c r="I75" s="40"/>
      <c r="J75" s="40">
        <f>SUM(J9:J73)</f>
        <v>191179.5139249459</v>
      </c>
      <c r="K75" s="35"/>
    </row>
    <row r="76" spans="1:11" x14ac:dyDescent="0.25">
      <c r="A76" s="57"/>
      <c r="B76" s="60"/>
      <c r="C76" s="61"/>
      <c r="D76" s="58"/>
      <c r="E76" s="58"/>
      <c r="F76" s="58"/>
      <c r="G76" s="59"/>
      <c r="H76" s="59"/>
      <c r="I76" s="59"/>
      <c r="J76" s="59"/>
      <c r="K76" s="56"/>
    </row>
    <row r="77" spans="1:11" s="1" customFormat="1" x14ac:dyDescent="0.25">
      <c r="A77" s="49"/>
      <c r="B77" s="28" t="s">
        <v>27</v>
      </c>
      <c r="C77" s="71">
        <f>J75</f>
        <v>191179.5139249459</v>
      </c>
      <c r="D77" s="71"/>
      <c r="E77" s="38">
        <v>100</v>
      </c>
      <c r="F77" s="50"/>
      <c r="G77" s="51"/>
      <c r="H77" s="50"/>
      <c r="I77" s="52"/>
      <c r="J77" s="53"/>
      <c r="K77" s="54"/>
    </row>
    <row r="78" spans="1:11" x14ac:dyDescent="0.25">
      <c r="A78" s="55"/>
      <c r="B78" s="28" t="s">
        <v>32</v>
      </c>
      <c r="C78" s="74">
        <v>170000</v>
      </c>
      <c r="D78" s="74"/>
      <c r="E78" s="38"/>
      <c r="F78" s="48"/>
      <c r="G78" s="47"/>
      <c r="H78" s="47"/>
      <c r="I78" s="47"/>
      <c r="J78" s="47"/>
      <c r="K78" s="48"/>
    </row>
    <row r="79" spans="1:11" x14ac:dyDescent="0.25">
      <c r="A79" s="55"/>
      <c r="B79" s="28" t="s">
        <v>33</v>
      </c>
      <c r="C79" s="74">
        <f>C78-C81-C82</f>
        <v>161500</v>
      </c>
      <c r="D79" s="74"/>
      <c r="E79" s="38">
        <f>C79/C77*100</f>
        <v>84.475578310865657</v>
      </c>
      <c r="F79" s="48"/>
      <c r="G79" s="47"/>
      <c r="H79" s="47"/>
      <c r="I79" s="47"/>
      <c r="J79" s="47"/>
      <c r="K79" s="48"/>
    </row>
    <row r="80" spans="1:11" x14ac:dyDescent="0.25">
      <c r="A80" s="55"/>
      <c r="B80" s="28" t="s">
        <v>34</v>
      </c>
      <c r="C80" s="71">
        <f>C77-C79</f>
        <v>29679.513924945903</v>
      </c>
      <c r="D80" s="71"/>
      <c r="E80" s="38">
        <f>100-E79</f>
        <v>15.524421689134343</v>
      </c>
      <c r="F80" s="48"/>
      <c r="G80" s="47"/>
      <c r="H80" s="47"/>
      <c r="I80" s="47"/>
      <c r="J80" s="47"/>
      <c r="K80" s="48"/>
    </row>
    <row r="81" spans="1:11" x14ac:dyDescent="0.25">
      <c r="A81" s="55"/>
      <c r="B81" s="28" t="s">
        <v>35</v>
      </c>
      <c r="C81" s="71">
        <f>C78*0.03</f>
        <v>5100</v>
      </c>
      <c r="D81" s="71"/>
      <c r="E81" s="38">
        <v>3</v>
      </c>
      <c r="F81" s="48"/>
      <c r="G81" s="47"/>
      <c r="H81" s="47"/>
      <c r="I81" s="47"/>
      <c r="J81" s="47"/>
      <c r="K81" s="48"/>
    </row>
    <row r="82" spans="1:11" x14ac:dyDescent="0.25">
      <c r="A82" s="55"/>
      <c r="B82" s="28" t="s">
        <v>36</v>
      </c>
      <c r="C82" s="71">
        <f>C78*0.02</f>
        <v>3400</v>
      </c>
      <c r="D82" s="71"/>
      <c r="E82" s="38">
        <v>2</v>
      </c>
      <c r="F82" s="48"/>
      <c r="G82" s="47"/>
      <c r="H82" s="47"/>
      <c r="I82" s="47"/>
      <c r="J82" s="47"/>
      <c r="K82" s="48"/>
    </row>
    <row r="83" spans="1:11" s="34" customFormat="1" x14ac:dyDescent="0.25">
      <c r="A83" s="56"/>
      <c r="B83" s="56"/>
      <c r="C83" s="56"/>
      <c r="D83" s="56"/>
      <c r="E83" s="56"/>
      <c r="F83" s="56"/>
      <c r="G83" s="56"/>
      <c r="H83" s="56"/>
      <c r="I83" s="56"/>
      <c r="J83" s="56"/>
      <c r="K83" s="56"/>
    </row>
    <row r="84" spans="1:11" s="34" customFormat="1" x14ac:dyDescent="0.25"/>
    <row r="85" spans="1:11" s="34" customFormat="1" x14ac:dyDescent="0.25"/>
    <row r="86" spans="1:11" s="34" customFormat="1" x14ac:dyDescent="0.25"/>
    <row r="87" spans="1:11" s="34" customFormat="1" x14ac:dyDescent="0.25"/>
    <row r="88" spans="1:11" s="34" customFormat="1" x14ac:dyDescent="0.25"/>
    <row r="89" spans="1:11" s="34" customFormat="1" x14ac:dyDescent="0.25"/>
    <row r="90" spans="1:11" s="34" customFormat="1" x14ac:dyDescent="0.25"/>
    <row r="91" spans="1:11" s="34" customFormat="1" x14ac:dyDescent="0.25"/>
    <row r="92" spans="1:11" s="34" customFormat="1" x14ac:dyDescent="0.25"/>
    <row r="93" spans="1:11" s="34" customFormat="1" x14ac:dyDescent="0.25"/>
    <row r="94" spans="1:11" s="34" customFormat="1" x14ac:dyDescent="0.25"/>
    <row r="95" spans="1:11" s="34" customFormat="1" x14ac:dyDescent="0.25"/>
    <row r="96" spans="1:11"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sheetData>
  <mergeCells count="15">
    <mergeCell ref="A6:F6"/>
    <mergeCell ref="H6:K6"/>
    <mergeCell ref="A1:K1"/>
    <mergeCell ref="A2:K2"/>
    <mergeCell ref="A3:K3"/>
    <mergeCell ref="A4:K4"/>
    <mergeCell ref="A5:K5"/>
    <mergeCell ref="C81:D81"/>
    <mergeCell ref="C82:D82"/>
    <mergeCell ref="A7:F7"/>
    <mergeCell ref="H7:K7"/>
    <mergeCell ref="C77:D77"/>
    <mergeCell ref="C78:D78"/>
    <mergeCell ref="C79:D79"/>
    <mergeCell ref="C80:D80"/>
  </mergeCells>
  <pageMargins left="0.7" right="0.7" top="0.75" bottom="0.75" header="0.3" footer="0.3"/>
  <pageSetup paperSize="9" scale="80" orientation="portrait"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view="pageBreakPreview" topLeftCell="A25" zoomScale="60" zoomScaleNormal="100" workbookViewId="0">
      <selection activeCell="F30" sqref="F3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9" t="s">
        <v>0</v>
      </c>
      <c r="B1" s="89"/>
      <c r="C1" s="89"/>
      <c r="D1" s="89"/>
      <c r="E1" s="89"/>
      <c r="F1" s="89"/>
      <c r="G1" s="89"/>
      <c r="H1" s="89"/>
      <c r="I1" s="89"/>
      <c r="J1" s="89"/>
      <c r="K1" s="89"/>
    </row>
    <row r="2" spans="1:13" ht="25.5" x14ac:dyDescent="0.35">
      <c r="A2" s="90" t="s">
        <v>1</v>
      </c>
      <c r="B2" s="90"/>
      <c r="C2" s="90"/>
      <c r="D2" s="90"/>
      <c r="E2" s="90"/>
      <c r="F2" s="90"/>
      <c r="G2" s="90"/>
      <c r="H2" s="90"/>
      <c r="I2" s="90"/>
      <c r="J2" s="90"/>
      <c r="K2" s="90"/>
    </row>
    <row r="3" spans="1:13" s="1" customFormat="1" x14ac:dyDescent="0.25">
      <c r="A3" s="79" t="s">
        <v>2</v>
      </c>
      <c r="B3" s="79"/>
      <c r="C3" s="79"/>
      <c r="D3" s="79"/>
      <c r="E3" s="79"/>
      <c r="F3" s="79"/>
      <c r="G3" s="79"/>
      <c r="H3" s="79"/>
      <c r="I3" s="79"/>
      <c r="J3" s="79"/>
      <c r="K3" s="79"/>
    </row>
    <row r="4" spans="1:13" s="1" customFormat="1" x14ac:dyDescent="0.25">
      <c r="A4" s="79" t="s">
        <v>3</v>
      </c>
      <c r="B4" s="79"/>
      <c r="C4" s="79"/>
      <c r="D4" s="79"/>
      <c r="E4" s="79"/>
      <c r="F4" s="79"/>
      <c r="G4" s="79"/>
      <c r="H4" s="79"/>
      <c r="I4" s="79"/>
      <c r="J4" s="79"/>
      <c r="K4" s="79"/>
    </row>
    <row r="5" spans="1:13" ht="18.75" x14ac:dyDescent="0.3">
      <c r="A5" s="91" t="s">
        <v>18</v>
      </c>
      <c r="B5" s="91"/>
      <c r="C5" s="91"/>
      <c r="D5" s="91"/>
      <c r="E5" s="91"/>
      <c r="F5" s="91"/>
      <c r="G5" s="91"/>
      <c r="H5" s="91"/>
      <c r="I5" s="91"/>
      <c r="J5" s="91"/>
      <c r="K5" s="91"/>
    </row>
    <row r="6" spans="1:13" ht="18.75" x14ac:dyDescent="0.3">
      <c r="A6" s="8" t="s">
        <v>19</v>
      </c>
      <c r="B6" s="8"/>
      <c r="C6" s="87" t="e">
        <f>F44</f>
        <v>#REF!</v>
      </c>
      <c r="D6" s="88"/>
      <c r="E6" s="9"/>
      <c r="F6" s="8"/>
      <c r="G6" s="8"/>
      <c r="H6" s="8" t="s">
        <v>20</v>
      </c>
      <c r="I6" s="8"/>
      <c r="J6" s="87" t="e">
        <f>I44</f>
        <v>#REF!</v>
      </c>
      <c r="K6" s="88"/>
    </row>
    <row r="7" spans="1:13" x14ac:dyDescent="0.25">
      <c r="A7" s="25" t="s">
        <v>29</v>
      </c>
      <c r="B7" s="10"/>
      <c r="C7" s="10"/>
      <c r="D7" s="10"/>
      <c r="F7" s="83"/>
      <c r="G7" s="83"/>
      <c r="I7" s="84" t="s">
        <v>37</v>
      </c>
      <c r="J7" s="84"/>
      <c r="K7" s="84"/>
    </row>
    <row r="8" spans="1:13" ht="15.75" x14ac:dyDescent="0.25">
      <c r="A8" s="75" t="str">
        <f>'just 15%'!A6:F6</f>
        <v>Project:- कालिका भगवती मन्दिर परिसरमा विभिन्न भौतिक संरचना निर्माण (शौचालय निर्माण)</v>
      </c>
      <c r="B8" s="75"/>
      <c r="C8" s="75"/>
      <c r="D8" s="75"/>
      <c r="E8" s="75"/>
      <c r="F8" s="75"/>
      <c r="I8" s="85" t="s">
        <v>59</v>
      </c>
      <c r="J8" s="85"/>
      <c r="K8" s="85"/>
    </row>
    <row r="9" spans="1:13" ht="15.75" x14ac:dyDescent="0.25">
      <c r="A9" s="75" t="str">
        <f>'just 15%'!A7:F7</f>
        <v>Location:- Shankharapur Municipality 9</v>
      </c>
      <c r="B9" s="75"/>
      <c r="C9" s="75"/>
      <c r="D9" s="75"/>
      <c r="E9" s="75"/>
      <c r="F9" s="75"/>
      <c r="I9" s="85" t="s">
        <v>60</v>
      </c>
      <c r="J9" s="85"/>
      <c r="K9" s="85"/>
    </row>
    <row r="11" spans="1:13" x14ac:dyDescent="0.25">
      <c r="A11" s="81" t="s">
        <v>21</v>
      </c>
      <c r="B11" s="81" t="s">
        <v>22</v>
      </c>
      <c r="C11" s="81" t="s">
        <v>12</v>
      </c>
      <c r="D11" s="86" t="s">
        <v>23</v>
      </c>
      <c r="E11" s="86"/>
      <c r="F11" s="86"/>
      <c r="G11" s="86" t="s">
        <v>24</v>
      </c>
      <c r="H11" s="86"/>
      <c r="I11" s="86"/>
      <c r="J11" s="81" t="s">
        <v>25</v>
      </c>
      <c r="K11" s="82" t="s">
        <v>15</v>
      </c>
    </row>
    <row r="12" spans="1:13" x14ac:dyDescent="0.25">
      <c r="A12" s="81"/>
      <c r="B12" s="81"/>
      <c r="C12" s="81"/>
      <c r="D12" s="11" t="s">
        <v>26</v>
      </c>
      <c r="E12" s="11" t="s">
        <v>13</v>
      </c>
      <c r="F12" s="11" t="s">
        <v>14</v>
      </c>
      <c r="G12" s="11" t="s">
        <v>26</v>
      </c>
      <c r="H12" s="11" t="s">
        <v>13</v>
      </c>
      <c r="I12" s="11" t="s">
        <v>14</v>
      </c>
      <c r="J12" s="81"/>
      <c r="K12" s="82"/>
    </row>
    <row r="13" spans="1:13" s="1" customFormat="1" x14ac:dyDescent="0.2">
      <c r="A13" s="26" t="e">
        <f>'just 15%'!#REF!</f>
        <v>#REF!</v>
      </c>
      <c r="B13" s="62" t="e">
        <f>'just 15%'!#REF!</f>
        <v>#REF!</v>
      </c>
      <c r="C13" s="12" t="e">
        <f>'just 15%'!#REF!</f>
        <v>#REF!</v>
      </c>
      <c r="D13" s="12" t="e">
        <f>'just 15%'!#REF!</f>
        <v>#REF!</v>
      </c>
      <c r="E13" s="12" t="e">
        <f>'just 15%'!#REF!</f>
        <v>#REF!</v>
      </c>
      <c r="F13" s="12" t="e">
        <f>D13*E13</f>
        <v>#REF!</v>
      </c>
      <c r="G13" s="12" t="e">
        <f>#REF!</f>
        <v>#REF!</v>
      </c>
      <c r="H13" s="12" t="e">
        <f>#REF!</f>
        <v>#REF!</v>
      </c>
      <c r="I13" s="12" t="e">
        <f>G13*H13</f>
        <v>#REF!</v>
      </c>
      <c r="J13" s="27" t="e">
        <f>I13-F13</f>
        <v>#REF!</v>
      </c>
      <c r="K13" s="14"/>
      <c r="M13" s="1" t="e">
        <f>1.25*F13</f>
        <v>#REF!</v>
      </c>
    </row>
    <row r="14" spans="1:13" s="1" customFormat="1" x14ac:dyDescent="0.25">
      <c r="A14" s="28"/>
      <c r="B14" s="28"/>
      <c r="C14" s="12"/>
      <c r="D14" s="12"/>
      <c r="E14" s="12"/>
      <c r="F14" s="12"/>
      <c r="G14" s="12"/>
      <c r="H14" s="12"/>
      <c r="I14" s="12"/>
      <c r="J14" s="27"/>
      <c r="K14" s="14"/>
    </row>
    <row r="15" spans="1:13" s="1" customFormat="1" x14ac:dyDescent="0.25">
      <c r="A15" s="26" t="e">
        <f>'just 15%'!#REF!</f>
        <v>#REF!</v>
      </c>
      <c r="B15" s="68" t="s">
        <v>56</v>
      </c>
      <c r="C15" s="12" t="e">
        <f>'just 15%'!#REF!</f>
        <v>#REF!</v>
      </c>
      <c r="D15" s="12" t="e">
        <f>'just 15%'!#REF!</f>
        <v>#REF!</v>
      </c>
      <c r="E15" s="12" t="e">
        <f>'just 15%'!#REF!</f>
        <v>#REF!</v>
      </c>
      <c r="F15" s="12" t="e">
        <f>D15*E15</f>
        <v>#REF!</v>
      </c>
      <c r="G15" s="12" t="e">
        <f>#REF!</f>
        <v>#REF!</v>
      </c>
      <c r="H15" s="12" t="e">
        <f>#REF!</f>
        <v>#REF!</v>
      </c>
      <c r="I15" s="12" t="e">
        <f>G15*H15</f>
        <v>#REF!</v>
      </c>
      <c r="J15" s="27" t="e">
        <f>I15-F15</f>
        <v>#REF!</v>
      </c>
      <c r="K15" s="14"/>
    </row>
    <row r="16" spans="1:13" s="1" customFormat="1" ht="15.75" x14ac:dyDescent="0.25">
      <c r="A16" s="26"/>
      <c r="B16" s="67" t="e">
        <f>'just 15%'!#REF!</f>
        <v>#REF!</v>
      </c>
      <c r="C16" s="12"/>
      <c r="D16" s="12"/>
      <c r="E16" s="12"/>
      <c r="F16" s="12" t="e">
        <f>'just 15%'!#REF!</f>
        <v>#REF!</v>
      </c>
      <c r="G16" s="12"/>
      <c r="H16" s="12"/>
      <c r="I16" s="12" t="e">
        <f>#REF!</f>
        <v>#REF!</v>
      </c>
      <c r="J16" s="27" t="e">
        <f>I16-F16</f>
        <v>#REF!</v>
      </c>
      <c r="K16" s="14"/>
    </row>
    <row r="17" spans="1:13" s="1" customFormat="1" x14ac:dyDescent="0.25">
      <c r="A17" s="28"/>
      <c r="B17" s="28"/>
      <c r="C17" s="12"/>
      <c r="D17" s="12"/>
      <c r="E17" s="12"/>
      <c r="F17" s="12"/>
      <c r="G17" s="12"/>
      <c r="H17" s="12"/>
      <c r="I17" s="12"/>
      <c r="J17" s="27"/>
      <c r="K17" s="14"/>
    </row>
    <row r="18" spans="1:13" s="1" customFormat="1" x14ac:dyDescent="0.25">
      <c r="A18" s="26" t="e">
        <f>'just 15%'!#REF!</f>
        <v>#REF!</v>
      </c>
      <c r="B18" s="68" t="e">
        <f>'just 15%'!#REF!</f>
        <v>#REF!</v>
      </c>
      <c r="C18" s="12" t="e">
        <f>'just 15%'!#REF!</f>
        <v>#REF!</v>
      </c>
      <c r="D18" s="12" t="e">
        <f>'just 15%'!#REF!</f>
        <v>#REF!</v>
      </c>
      <c r="E18" s="12" t="e">
        <f>'just 15%'!#REF!</f>
        <v>#REF!</v>
      </c>
      <c r="F18" s="12" t="e">
        <f>D18*E18</f>
        <v>#REF!</v>
      </c>
      <c r="G18" s="12" t="e">
        <f>#REF!</f>
        <v>#REF!</v>
      </c>
      <c r="H18" s="12" t="e">
        <f>#REF!</f>
        <v>#REF!</v>
      </c>
      <c r="I18" s="12" t="e">
        <f>G18*H18</f>
        <v>#REF!</v>
      </c>
      <c r="J18" s="27" t="e">
        <f>I18-F18</f>
        <v>#REF!</v>
      </c>
      <c r="K18" s="14"/>
    </row>
    <row r="19" spans="1:13" s="1" customFormat="1" ht="15.75" x14ac:dyDescent="0.25">
      <c r="A19" s="26"/>
      <c r="B19" s="67" t="e">
        <f>'just 15%'!#REF!</f>
        <v>#REF!</v>
      </c>
      <c r="C19" s="12"/>
      <c r="D19" s="12"/>
      <c r="E19" s="12"/>
      <c r="F19" s="12" t="e">
        <f>'just 15%'!#REF!</f>
        <v>#REF!</v>
      </c>
      <c r="G19" s="12"/>
      <c r="H19" s="12"/>
      <c r="I19" s="12" t="e">
        <f>#REF!</f>
        <v>#REF!</v>
      </c>
      <c r="J19" s="27" t="e">
        <f>I19-F19</f>
        <v>#REF!</v>
      </c>
      <c r="K19" s="14"/>
    </row>
    <row r="20" spans="1:13" s="1" customFormat="1" x14ac:dyDescent="0.25">
      <c r="A20" s="28"/>
      <c r="B20" s="28"/>
      <c r="C20" s="12"/>
      <c r="D20" s="12"/>
      <c r="E20" s="12"/>
      <c r="F20" s="12"/>
      <c r="G20" s="12"/>
      <c r="H20" s="12"/>
      <c r="I20" s="12"/>
      <c r="J20" s="27"/>
      <c r="K20" s="14"/>
    </row>
    <row r="21" spans="1:13" s="1" customFormat="1" ht="30" x14ac:dyDescent="0.25">
      <c r="A21" s="26">
        <f>'just 15%'!A9</f>
        <v>1</v>
      </c>
      <c r="B21" s="68" t="str">
        <f>'just 15%'!B9</f>
        <v>kmnfd]sf] kfOk / KnfOaf]8{af6 kmdf{ agfpg] sfd</v>
      </c>
      <c r="C21" s="12" t="str">
        <f>'just 15%'!H13</f>
        <v>m2</v>
      </c>
      <c r="D21" s="12">
        <f>'just 15%'!G13</f>
        <v>10.379217887728529</v>
      </c>
      <c r="E21" s="12">
        <f>'just 15%'!I13</f>
        <v>915.42</v>
      </c>
      <c r="F21" s="12">
        <f>D21*E21</f>
        <v>9501.3436387844504</v>
      </c>
      <c r="G21" s="12" t="e">
        <f>#REF!</f>
        <v>#REF!</v>
      </c>
      <c r="H21" s="12" t="e">
        <f>#REF!</f>
        <v>#REF!</v>
      </c>
      <c r="I21" s="12" t="e">
        <f>G21*H21</f>
        <v>#REF!</v>
      </c>
      <c r="J21" s="27" t="e">
        <f>I21-F21</f>
        <v>#REF!</v>
      </c>
      <c r="K21" s="14"/>
    </row>
    <row r="22" spans="1:13" s="1" customFormat="1" ht="15.75" x14ac:dyDescent="0.25">
      <c r="A22" s="26"/>
      <c r="B22" s="67" t="str">
        <f>'just 15%'!B14</f>
        <v>VAT calculation</v>
      </c>
      <c r="C22" s="12"/>
      <c r="D22" s="12"/>
      <c r="E22" s="12"/>
      <c r="F22" s="12">
        <f>'just 15%'!J14</f>
        <v>631.84766573269405</v>
      </c>
      <c r="G22" s="12"/>
      <c r="H22" s="12"/>
      <c r="I22" s="12" t="e">
        <f>#REF!</f>
        <v>#REF!</v>
      </c>
      <c r="J22" s="27" t="e">
        <f>I22-F22</f>
        <v>#REF!</v>
      </c>
      <c r="K22" s="14"/>
    </row>
    <row r="23" spans="1:13" s="1" customFormat="1" x14ac:dyDescent="0.25">
      <c r="A23" s="28"/>
      <c r="B23" s="28"/>
      <c r="C23" s="12"/>
      <c r="D23" s="12"/>
      <c r="E23" s="12"/>
      <c r="F23" s="12"/>
      <c r="G23" s="12"/>
      <c r="H23" s="12"/>
      <c r="I23" s="12"/>
      <c r="J23" s="27"/>
      <c r="K23" s="14"/>
    </row>
    <row r="24" spans="1:13" s="1" customFormat="1" ht="30" x14ac:dyDescent="0.25">
      <c r="A24" s="26">
        <f>'just 15%'!A16</f>
        <v>2</v>
      </c>
      <c r="B24" s="68" t="str">
        <f>'just 15%'!B16</f>
        <v xml:space="preserve">cf/=;L=;L= nflu kmnfd] 808L sf6\g], df]8\g] #) dL6/ ;Dd </v>
      </c>
      <c r="C24" s="12" t="str">
        <f>'just 15%'!H19</f>
        <v>MT</v>
      </c>
      <c r="D24" s="12">
        <f>'just 15%'!G19</f>
        <v>0.20529724075391045</v>
      </c>
      <c r="E24" s="12">
        <f>'just 15%'!I19</f>
        <v>131940</v>
      </c>
      <c r="F24" s="12">
        <f>D24*E24</f>
        <v>27086.917945070945</v>
      </c>
      <c r="G24" s="12" t="e">
        <f>#REF!</f>
        <v>#REF!</v>
      </c>
      <c r="H24" s="12" t="e">
        <f>#REF!</f>
        <v>#REF!</v>
      </c>
      <c r="I24" s="12" t="e">
        <f>G24*H24</f>
        <v>#REF!</v>
      </c>
      <c r="J24" s="27" t="e">
        <f>I24-F24</f>
        <v>#REF!</v>
      </c>
      <c r="K24" s="14"/>
    </row>
    <row r="25" spans="1:13" s="1" customFormat="1" ht="15.75" x14ac:dyDescent="0.25">
      <c r="A25" s="26"/>
      <c r="B25" s="67" t="str">
        <f>'just 15%'!B20</f>
        <v>VAT calculation</v>
      </c>
      <c r="C25" s="12"/>
      <c r="D25" s="12"/>
      <c r="E25" s="12"/>
      <c r="F25" s="12">
        <f>'just 15%'!J20</f>
        <v>2834.3337058484876</v>
      </c>
      <c r="G25" s="12"/>
      <c r="H25" s="12"/>
      <c r="I25" s="12" t="e">
        <f>#REF!</f>
        <v>#REF!</v>
      </c>
      <c r="J25" s="27" t="e">
        <f>I25-F25</f>
        <v>#REF!</v>
      </c>
      <c r="K25" s="14"/>
    </row>
    <row r="26" spans="1:13" s="1" customFormat="1" x14ac:dyDescent="0.25">
      <c r="A26" s="28"/>
      <c r="B26" s="28"/>
      <c r="C26" s="12"/>
      <c r="D26" s="12"/>
      <c r="E26" s="12"/>
      <c r="F26" s="12"/>
      <c r="G26" s="12"/>
      <c r="H26" s="12"/>
      <c r="I26" s="12"/>
      <c r="J26" s="27"/>
      <c r="K26" s="14"/>
    </row>
    <row r="27" spans="1:13" s="1" customFormat="1" ht="30" x14ac:dyDescent="0.25">
      <c r="A27" s="26">
        <f>'just 15%'!A22</f>
        <v>3</v>
      </c>
      <c r="B27" s="68" t="str">
        <f>'just 15%'!B22</f>
        <v>d]lzgsf] k|of]u u/L ;'k/ :6«Sr/df l;d]G6 s+lqm6 ug]{ sfd -!M!=%M#_</v>
      </c>
      <c r="C27" s="12" t="str">
        <f>'just 15%'!H24</f>
        <v>m3</v>
      </c>
      <c r="D27" s="12">
        <f>'just 15%'!G24</f>
        <v>1.3028379759109208</v>
      </c>
      <c r="E27" s="12">
        <f>'just 15%'!I24</f>
        <v>13568.9</v>
      </c>
      <c r="F27" s="12">
        <f>D27*E27</f>
        <v>17678.078211337692</v>
      </c>
      <c r="G27" s="12" t="e">
        <f>#REF!</f>
        <v>#REF!</v>
      </c>
      <c r="H27" s="12" t="e">
        <f>#REF!</f>
        <v>#REF!</v>
      </c>
      <c r="I27" s="12" t="e">
        <f>G27*H27</f>
        <v>#REF!</v>
      </c>
      <c r="J27" s="27" t="e">
        <f>I27-F27</f>
        <v>#REF!</v>
      </c>
      <c r="K27" s="14"/>
      <c r="M27" s="1">
        <f>1.25*F27</f>
        <v>22097.597764172115</v>
      </c>
    </row>
    <row r="28" spans="1:13" s="1" customFormat="1" ht="15.75" x14ac:dyDescent="0.25">
      <c r="A28" s="26"/>
      <c r="B28" s="67" t="str">
        <f>'just 15%'!B25</f>
        <v>VAT calculation</v>
      </c>
      <c r="C28" s="12"/>
      <c r="D28" s="12"/>
      <c r="E28" s="12"/>
      <c r="F28" s="12">
        <f>'just 15%'!J25</f>
        <v>1613.1036285222031</v>
      </c>
      <c r="G28" s="12"/>
      <c r="H28" s="12"/>
      <c r="I28" s="12" t="e">
        <f>#REF!</f>
        <v>#REF!</v>
      </c>
      <c r="J28" s="27" t="e">
        <f>I28-F28</f>
        <v>#REF!</v>
      </c>
      <c r="K28" s="14"/>
    </row>
    <row r="29" spans="1:13" s="1" customFormat="1" x14ac:dyDescent="0.25">
      <c r="A29" s="28"/>
      <c r="B29" s="28"/>
      <c r="C29" s="12"/>
      <c r="D29" s="12"/>
      <c r="E29" s="12"/>
      <c r="F29" s="12"/>
      <c r="G29" s="12"/>
      <c r="H29" s="12"/>
      <c r="I29" s="12"/>
      <c r="J29" s="27"/>
      <c r="K29" s="14"/>
    </row>
    <row r="30" spans="1:13" s="1" customFormat="1" ht="30" x14ac:dyDescent="0.25">
      <c r="A30" s="26">
        <f>'just 15%'!A27</f>
        <v>4</v>
      </c>
      <c r="B30" s="68" t="str">
        <f>'just 15%'!B27</f>
        <v>e'O{+tNnfdf lrDgL e§fsf] O{+6fsf] uf/f] l;d]G6 d;nf -!M^_ df</v>
      </c>
      <c r="C30" s="12" t="str">
        <f>'just 15%'!H29</f>
        <v>m3</v>
      </c>
      <c r="D30" s="12">
        <f>'just 15%'!G29</f>
        <v>9.1770000000000004E-2</v>
      </c>
      <c r="E30" s="12">
        <f>'just 15%'!I29</f>
        <v>14362.76</v>
      </c>
      <c r="F30" s="12">
        <f>D30*E30</f>
        <v>1318.0704852000001</v>
      </c>
      <c r="G30" s="12" t="e">
        <f>#REF!</f>
        <v>#REF!</v>
      </c>
      <c r="H30" s="12" t="e">
        <f>#REF!</f>
        <v>#REF!</v>
      </c>
      <c r="I30" s="12" t="e">
        <f>G30*H30</f>
        <v>#REF!</v>
      </c>
      <c r="J30" s="27" t="e">
        <f>I30-F30</f>
        <v>#REF!</v>
      </c>
      <c r="K30" s="14"/>
      <c r="M30" s="1">
        <f>1.25*F30</f>
        <v>1647.5881065000001</v>
      </c>
    </row>
    <row r="31" spans="1:13" s="1" customFormat="1" ht="15.75" x14ac:dyDescent="0.25">
      <c r="A31" s="26"/>
      <c r="B31" s="31" t="str">
        <f>'just 15%'!B30</f>
        <v>VAT calculation</v>
      </c>
      <c r="C31" s="12"/>
      <c r="D31" s="12"/>
      <c r="E31" s="12"/>
      <c r="F31" s="12">
        <f>'just 15%'!J30</f>
        <v>123.02008937400001</v>
      </c>
      <c r="G31" s="12"/>
      <c r="H31" s="12"/>
      <c r="I31" s="12" t="e">
        <f>#REF!</f>
        <v>#REF!</v>
      </c>
      <c r="J31" s="27" t="e">
        <f>I31-F31</f>
        <v>#REF!</v>
      </c>
      <c r="K31" s="14"/>
    </row>
    <row r="32" spans="1:13" s="1" customFormat="1" x14ac:dyDescent="0.25">
      <c r="A32" s="28"/>
      <c r="B32" s="28"/>
      <c r="C32" s="12"/>
      <c r="D32" s="12"/>
      <c r="E32" s="12"/>
      <c r="F32" s="12"/>
      <c r="G32" s="12"/>
      <c r="H32" s="12"/>
      <c r="I32" s="12"/>
      <c r="J32" s="27"/>
      <c r="K32" s="14"/>
    </row>
    <row r="33" spans="1:11" s="1" customFormat="1" x14ac:dyDescent="0.25">
      <c r="A33" s="26">
        <f>'just 15%'!A32</f>
        <v>5</v>
      </c>
      <c r="B33" s="68" t="str">
        <f>'just 15%'!B32</f>
        <v>!@=% dL=dL= l;d]G6 afn'jf -!M$_ Knfi6/</v>
      </c>
      <c r="C33" s="12" t="str">
        <f>'just 15%'!H36</f>
        <v>sqm</v>
      </c>
      <c r="D33" s="12">
        <f>'just 15%'!G36</f>
        <v>18.768394051775939</v>
      </c>
      <c r="E33" s="12">
        <f>'just 15%'!I36</f>
        <v>405.86</v>
      </c>
      <c r="F33" s="12">
        <f>D33*E33</f>
        <v>7617.3404098537831</v>
      </c>
      <c r="G33" s="12" t="e">
        <f>#REF!</f>
        <v>#REF!</v>
      </c>
      <c r="H33" s="12" t="e">
        <f>#REF!</f>
        <v>#REF!</v>
      </c>
      <c r="I33" s="12" t="e">
        <f>G33*H33</f>
        <v>#REF!</v>
      </c>
      <c r="J33" s="27" t="e">
        <f>I33-F33</f>
        <v>#REF!</v>
      </c>
      <c r="K33" s="14"/>
    </row>
    <row r="34" spans="1:11" s="1" customFormat="1" ht="15.75" x14ac:dyDescent="0.25">
      <c r="A34" s="26"/>
      <c r="B34" s="31" t="str">
        <f>'just 15%'!B37</f>
        <v>VAT calculation</v>
      </c>
      <c r="C34" s="12"/>
      <c r="D34" s="12"/>
      <c r="E34" s="12"/>
      <c r="F34" s="12">
        <f>'just 15%'!J37</f>
        <v>272.44313415922267</v>
      </c>
      <c r="G34" s="12"/>
      <c r="H34" s="12"/>
      <c r="I34" s="12" t="e">
        <f>#REF!</f>
        <v>#REF!</v>
      </c>
      <c r="J34" s="27" t="e">
        <f>I34-F34</f>
        <v>#REF!</v>
      </c>
      <c r="K34" s="14"/>
    </row>
    <row r="35" spans="1:11" s="1" customFormat="1" x14ac:dyDescent="0.25">
      <c r="A35" s="28"/>
      <c r="B35" s="28"/>
      <c r="C35" s="12"/>
      <c r="D35" s="12"/>
      <c r="E35" s="12"/>
      <c r="F35" s="12"/>
      <c r="G35" s="12"/>
      <c r="H35" s="12"/>
      <c r="I35" s="12"/>
      <c r="J35" s="27"/>
      <c r="K35" s="14"/>
    </row>
    <row r="36" spans="1:11" s="1" customFormat="1" x14ac:dyDescent="0.25">
      <c r="A36" s="26" t="e">
        <f>'just 15%'!#REF!</f>
        <v>#REF!</v>
      </c>
      <c r="B36" s="68" t="s">
        <v>57</v>
      </c>
      <c r="C36" s="12" t="e">
        <f>'just 15%'!#REF!</f>
        <v>#REF!</v>
      </c>
      <c r="D36" s="12" t="e">
        <f>'just 15%'!#REF!</f>
        <v>#REF!</v>
      </c>
      <c r="E36" s="12" t="e">
        <f>'just 15%'!#REF!</f>
        <v>#REF!</v>
      </c>
      <c r="F36" s="12" t="e">
        <f>D36*E36</f>
        <v>#REF!</v>
      </c>
      <c r="G36" s="12" t="e">
        <f>#REF!</f>
        <v>#REF!</v>
      </c>
      <c r="H36" s="12" t="e">
        <f>#REF!</f>
        <v>#REF!</v>
      </c>
      <c r="I36" s="12" t="e">
        <f>G36*H36</f>
        <v>#REF!</v>
      </c>
      <c r="J36" s="27" t="e">
        <f>I36-F36</f>
        <v>#REF!</v>
      </c>
      <c r="K36" s="14"/>
    </row>
    <row r="37" spans="1:11" s="1" customFormat="1" ht="15.75" x14ac:dyDescent="0.25">
      <c r="A37" s="26"/>
      <c r="B37" s="31" t="e">
        <f>'just 15%'!#REF!</f>
        <v>#REF!</v>
      </c>
      <c r="C37" s="12"/>
      <c r="D37" s="12"/>
      <c r="E37" s="12"/>
      <c r="F37" s="12" t="e">
        <f>'just 15%'!#REF!</f>
        <v>#REF!</v>
      </c>
      <c r="G37" s="12"/>
      <c r="H37" s="12"/>
      <c r="I37" s="12" t="e">
        <f>#REF!</f>
        <v>#REF!</v>
      </c>
      <c r="J37" s="27" t="e">
        <f>I37-F37</f>
        <v>#REF!</v>
      </c>
      <c r="K37" s="14"/>
    </row>
    <row r="38" spans="1:11" s="1" customFormat="1" x14ac:dyDescent="0.25">
      <c r="A38" s="28"/>
      <c r="B38" s="28"/>
      <c r="C38" s="12"/>
      <c r="D38" s="12"/>
      <c r="E38" s="12"/>
      <c r="F38" s="12"/>
      <c r="G38" s="12"/>
      <c r="H38" s="12"/>
      <c r="I38" s="12"/>
      <c r="J38" s="27"/>
      <c r="K38" s="14"/>
    </row>
    <row r="39" spans="1:11" s="1" customFormat="1" x14ac:dyDescent="0.25">
      <c r="A39" s="26" t="e">
        <f>'just 15%'!#REF!</f>
        <v>#REF!</v>
      </c>
      <c r="B39" s="68" t="e">
        <f>'just 15%'!#REF!</f>
        <v>#REF!</v>
      </c>
      <c r="C39" s="12" t="e">
        <f>'just 15%'!#REF!</f>
        <v>#REF!</v>
      </c>
      <c r="D39" s="12" t="e">
        <f>'just 15%'!#REF!</f>
        <v>#REF!</v>
      </c>
      <c r="E39" s="12" t="e">
        <f>'just 15%'!#REF!</f>
        <v>#REF!</v>
      </c>
      <c r="F39" s="12" t="e">
        <f>D39*E39</f>
        <v>#REF!</v>
      </c>
      <c r="G39" s="12" t="e">
        <f>#REF!</f>
        <v>#REF!</v>
      </c>
      <c r="H39" s="12" t="e">
        <f>#REF!</f>
        <v>#REF!</v>
      </c>
      <c r="I39" s="12" t="e">
        <f>G39*H39</f>
        <v>#REF!</v>
      </c>
      <c r="J39" s="27" t="e">
        <f>I39-F39</f>
        <v>#REF!</v>
      </c>
      <c r="K39" s="14"/>
    </row>
    <row r="40" spans="1:11" s="1" customFormat="1" ht="15.75" x14ac:dyDescent="0.25">
      <c r="A40" s="26"/>
      <c r="B40" s="31" t="e">
        <f>'just 15%'!#REF!</f>
        <v>#REF!</v>
      </c>
      <c r="C40" s="12"/>
      <c r="D40" s="12"/>
      <c r="E40" s="12"/>
      <c r="F40" s="12" t="e">
        <f>'just 15%'!#REF!</f>
        <v>#REF!</v>
      </c>
      <c r="G40" s="12"/>
      <c r="H40" s="12"/>
      <c r="I40" s="12" t="e">
        <f>#REF!</f>
        <v>#REF!</v>
      </c>
      <c r="J40" s="27" t="e">
        <f>I40-F40</f>
        <v>#REF!</v>
      </c>
      <c r="K40" s="14"/>
    </row>
    <row r="41" spans="1:11" s="1" customFormat="1" x14ac:dyDescent="0.25">
      <c r="A41" s="28"/>
      <c r="B41" s="28"/>
      <c r="C41" s="12"/>
      <c r="D41" s="12"/>
      <c r="E41" s="12"/>
      <c r="F41" s="12"/>
      <c r="G41" s="12"/>
      <c r="H41" s="12"/>
      <c r="I41" s="12"/>
      <c r="J41" s="27"/>
      <c r="K41" s="14"/>
    </row>
    <row r="42" spans="1:11" s="1" customFormat="1" x14ac:dyDescent="0.25">
      <c r="A42" s="26">
        <f>'just 15%'!A73</f>
        <v>12</v>
      </c>
      <c r="B42" s="30" t="str">
        <f>'just 15%'!B73</f>
        <v>Information board (सुचना पाटि)</v>
      </c>
      <c r="C42" s="12" t="str">
        <f>'just 15%'!H73</f>
        <v>no.</v>
      </c>
      <c r="D42" s="12">
        <f>'just 15%'!G73</f>
        <v>1</v>
      </c>
      <c r="E42" s="12">
        <f>'just 15%'!I73</f>
        <v>500</v>
      </c>
      <c r="F42" s="12">
        <f>D42*E42</f>
        <v>500</v>
      </c>
      <c r="G42" s="12" t="e">
        <f>#REF!</f>
        <v>#REF!</v>
      </c>
      <c r="H42" s="12" t="e">
        <f>#REF!</f>
        <v>#REF!</v>
      </c>
      <c r="I42" s="12" t="e">
        <f>G42*H42</f>
        <v>#REF!</v>
      </c>
      <c r="J42" s="27" t="e">
        <f>I42-F42</f>
        <v>#REF!</v>
      </c>
      <c r="K42" s="14"/>
    </row>
    <row r="43" spans="1:11" s="1" customFormat="1" x14ac:dyDescent="0.25">
      <c r="A43" s="28"/>
      <c r="B43" s="28"/>
      <c r="C43" s="12"/>
      <c r="D43" s="12"/>
      <c r="E43" s="12"/>
      <c r="F43" s="12"/>
      <c r="G43" s="12"/>
      <c r="H43" s="12"/>
      <c r="I43" s="12"/>
      <c r="J43" s="27"/>
      <c r="K43" s="14"/>
    </row>
    <row r="44" spans="1:11" x14ac:dyDescent="0.25">
      <c r="A44" s="5"/>
      <c r="B44" s="6" t="s">
        <v>16</v>
      </c>
      <c r="C44" s="6"/>
      <c r="D44" s="7"/>
      <c r="E44" s="7"/>
      <c r="F44" s="7" t="e">
        <f>SUM(F13:F42)</f>
        <v>#REF!</v>
      </c>
      <c r="G44" s="7"/>
      <c r="H44" s="7"/>
      <c r="I44" s="7" t="e">
        <f>SUM(I13:I42)</f>
        <v>#REF!</v>
      </c>
      <c r="J44" s="13" t="e">
        <f>I44-F44</f>
        <v>#REF!</v>
      </c>
      <c r="K44"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rowBreaks count="1" manualBreakCount="1">
    <brk id="32"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just 15%</vt:lpstr>
      <vt:lpstr>WCR</vt:lpstr>
      <vt:lpstr>'just 15%'!Print_Area</vt:lpstr>
      <vt:lpstr>WCR!Print_Area</vt:lpstr>
      <vt:lpstr>'just 15%'!Print_Titles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2025-05-21T05:58:23Z</cp:lastPrinted>
  <dcterms:created xsi:type="dcterms:W3CDTF">2015-06-05T18:17:20Z</dcterms:created>
  <dcterms:modified xsi:type="dcterms:W3CDTF">2025-05-30T05:15:38Z</dcterms:modified>
</cp:coreProperties>
</file>