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ganapati baatika mandir samrakxan\"/>
    </mc:Choice>
  </mc:AlternateContent>
  <bookViews>
    <workbookView xWindow="-120" yWindow="-120" windowWidth="20730" windowHeight="11160" activeTab="1"/>
  </bookViews>
  <sheets>
    <sheet name="WCR" sheetId="6" r:id="rId1"/>
    <sheet name="re-estimate" sheetId="18"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're-estimate'!$A$1:$K$39</definedName>
    <definedName name="_xlnm.Print_Titles" localSheetId="1">'re-estimate'!$1:$8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18" l="1"/>
  <c r="D10" i="18"/>
  <c r="D15" i="18" s="1"/>
  <c r="G15" i="18" s="1"/>
  <c r="G16" i="18" s="1"/>
  <c r="J16" i="18" s="1"/>
  <c r="D20" i="18"/>
  <c r="G20" i="18" s="1"/>
  <c r="E15" i="18"/>
  <c r="B15" i="18"/>
  <c r="D21" i="18" l="1"/>
  <c r="G21" i="18" s="1"/>
  <c r="D26" i="18" l="1"/>
  <c r="G19" i="18" l="1"/>
  <c r="G22" i="18" s="1"/>
  <c r="N27" i="18"/>
  <c r="M27" i="18"/>
  <c r="G26" i="18"/>
  <c r="N22" i="18"/>
  <c r="M22" i="18"/>
  <c r="J23" i="18" l="1"/>
  <c r="G27" i="18"/>
  <c r="J28" i="18" s="1"/>
  <c r="J27" i="18" l="1"/>
  <c r="J22" i="18"/>
  <c r="G10" i="18" l="1"/>
  <c r="G11" i="18" l="1"/>
  <c r="J12" i="18" s="1"/>
  <c r="C39" i="18"/>
  <c r="C38" i="18"/>
  <c r="G30" i="18"/>
  <c r="J30" i="18" s="1"/>
  <c r="J11" i="18" l="1"/>
  <c r="J32" i="18" s="1"/>
  <c r="C36" i="18"/>
  <c r="C34" i="18" l="1"/>
  <c r="C37" i="18" l="1"/>
  <c r="E36" i="18"/>
  <c r="E37"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<sst xmlns="http://schemas.openxmlformats.org/spreadsheetml/2006/main" count="72" uniqueCount="53">
  <si>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</si>
  <si>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</si>
  <si>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</si>
  <si>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</si>
  <si>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</si>
  <si>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</si>
  <si>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</si>
  <si>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</si>
  <si>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</si>
  <si>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</si>
  <si>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</si>
  <si>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</si>
  <si>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</si>
  <si>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</si>
  <si>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</si>
  <si>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</si>
  <si>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</si>
  <si>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</si>
  <si>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</si>
  <si>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</si>
  <si>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</si>
  <si>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</si>
  <si>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</si>
  <si>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</si>
  <si>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</si>
  <si>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</si>
  <si>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</si>
  <si>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</si>
  <si>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</si>
  <si>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</si>
  <si>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</si>
  <si>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</si>
  <si>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</si>
  <si>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</si>
  <si>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</si>
  <si>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</si>
  <si>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</si>
  <si>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</si>
  <si>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</si>
  <si>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</si>
  <si>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</si>
  <si>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</si>
  <si>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</si>
  <si>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</si>
  <si>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</si>
  <si>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</si>
  <si>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</si>
  <si>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</si>
  <si>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</si>
  <si>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</si>
  <si>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suitable material and Back filling behind abutment, wing wall and return wall complete as per Drawing and Technical Specifications., locally available material including compaction by tamping rod(without watering)</t>
  </si>
  <si>
    <t>Date:2081/12/08</t>
  </si>
  <si>
    <t>Project:- गणपती गणेश मन्दिर मनोहरा नदीबाट कटान संरक्षण गर्ने</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</si>
</sst>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14" fillId="0" borderId="1" xfId="0" quotePrefix="1"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1"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0" t="s">
        <v>0</v>
      </c>
      <c r="B1" s="70"/>
      <c r="C1" s="70"/>
      <c r="D1" s="70"/>
      <c r="E1" s="70"/>
      <c r="F1" s="70"/>
      <c r="G1" s="70"/>
      <c r="H1" s="70"/>
      <c r="I1" s="70"/>
      <c r="J1" s="70"/>
      <c r="K1" s="70"/>
    </row>
    <row r="2" spans="1:11" ht="25.5" x14ac:dyDescent="0.35">
      <c r="A2" s="71" t="s">
        <v>1</v>
      </c>
      <c r="B2" s="71"/>
      <c r="C2" s="71"/>
      <c r="D2" s="71"/>
      <c r="E2" s="71"/>
      <c r="F2" s="71"/>
      <c r="G2" s="71"/>
      <c r="H2" s="71"/>
      <c r="I2" s="71"/>
      <c r="J2" s="71"/>
      <c r="K2" s="71"/>
    </row>
    <row r="3" spans="1:11" s="1" customFormat="1" x14ac:dyDescent="0.25">
      <c r="A3" s="72" t="s">
        <v>2</v>
      </c>
      <c r="B3" s="72"/>
      <c r="C3" s="72"/>
      <c r="D3" s="72"/>
      <c r="E3" s="72"/>
      <c r="F3" s="72"/>
      <c r="G3" s="72"/>
      <c r="H3" s="72"/>
      <c r="I3" s="72"/>
      <c r="J3" s="72"/>
      <c r="K3" s="72"/>
    </row>
    <row r="4" spans="1:11" s="1" customFormat="1" x14ac:dyDescent="0.25">
      <c r="A4" s="72" t="s">
        <v>3</v>
      </c>
      <c r="B4" s="72"/>
      <c r="C4" s="72"/>
      <c r="D4" s="72"/>
      <c r="E4" s="72"/>
      <c r="F4" s="72"/>
      <c r="G4" s="72"/>
      <c r="H4" s="72"/>
      <c r="I4" s="72"/>
      <c r="J4" s="72"/>
      <c r="K4" s="72"/>
    </row>
    <row r="5" spans="1:11" ht="18.75" x14ac:dyDescent="0.3">
      <c r="A5" s="73" t="s">
        <v>18</v>
      </c>
      <c r="B5" s="73"/>
      <c r="C5" s="73"/>
      <c r="D5" s="73"/>
      <c r="E5" s="73"/>
      <c r="F5" s="73"/>
      <c r="G5" s="73"/>
      <c r="H5" s="73"/>
      <c r="I5" s="73"/>
      <c r="J5" s="73"/>
      <c r="K5" s="73"/>
    </row>
    <row r="6" spans="1:11" ht="18.75" x14ac:dyDescent="0.3">
      <c r="A6" s="8" t="s">
        <v>19</v>
      </c>
      <c r="B6" s="8"/>
      <c r="C6" s="68" t="e">
        <f>F18</f>
        <v>#REF!</v>
      </c>
      <c r="D6" s="69"/>
      <c r="E6" s="9"/>
      <c r="F6" s="8"/>
      <c r="G6" s="8"/>
      <c r="H6" s="8" t="s">
        <v>20</v>
      </c>
      <c r="I6" s="8"/>
      <c r="J6" s="68" t="e">
        <f>I18</f>
        <v>#REF!</v>
      </c>
      <c r="K6" s="69"/>
    </row>
    <row r="7" spans="1:11" x14ac:dyDescent="0.25">
      <c r="A7" s="25" t="s">
        <v>29</v>
      </c>
      <c r="B7" s="10"/>
      <c r="C7" s="10"/>
      <c r="D7" s="10"/>
      <c r="F7" s="63"/>
      <c r="G7" s="63"/>
      <c r="I7" s="64" t="s">
        <v>37</v>
      </c>
      <c r="J7" s="64"/>
      <c r="K7" s="64"/>
    </row>
    <row r="8" spans="1:11" ht="15.75" x14ac:dyDescent="0.25">
      <c r="A8" s="62" t="e">
        <f>#REF!</f>
        <v>#REF!</v>
      </c>
      <c r="B8" s="62"/>
      <c r="C8" s="62"/>
      <c r="D8" s="62"/>
      <c r="E8" s="62"/>
      <c r="F8" s="62"/>
      <c r="I8" s="65" t="s">
        <v>38</v>
      </c>
      <c r="J8" s="65"/>
      <c r="K8" s="65"/>
    </row>
    <row r="9" spans="1:11" x14ac:dyDescent="0.25">
      <c r="A9" s="66" t="e">
        <f>#REF!</f>
        <v>#REF!</v>
      </c>
      <c r="B9" s="66"/>
      <c r="C9" s="66"/>
      <c r="D9" s="66"/>
      <c r="E9" s="66"/>
      <c r="F9" s="66"/>
      <c r="I9" s="65" t="s">
        <v>39</v>
      </c>
      <c r="J9" s="65"/>
      <c r="K9" s="65"/>
    </row>
    <row r="11" spans="1:11" x14ac:dyDescent="0.25">
      <c r="A11" s="60" t="s">
        <v>21</v>
      </c>
      <c r="B11" s="60" t="s">
        <v>22</v>
      </c>
      <c r="C11" s="60" t="s">
        <v>12</v>
      </c>
      <c r="D11" s="67" t="s">
        <v>23</v>
      </c>
      <c r="E11" s="67"/>
      <c r="F11" s="67"/>
      <c r="G11" s="67" t="s">
        <v>24</v>
      </c>
      <c r="H11" s="67"/>
      <c r="I11" s="67"/>
      <c r="J11" s="60" t="s">
        <v>25</v>
      </c>
      <c r="K11" s="61" t="s">
        <v>15</v>
      </c>
    </row>
    <row r="12" spans="1:11" x14ac:dyDescent="0.25">
      <c r="A12" s="60"/>
      <c r="B12" s="60"/>
      <c r="C12" s="60"/>
      <c r="D12" s="11" t="s">
        <v>26</v>
      </c>
      <c r="E12" s="11" t="s">
        <v>13</v>
      </c>
      <c r="F12" s="11" t="s">
        <v>14</v>
      </c>
      <c r="G12" s="11" t="s">
        <v>26</v>
      </c>
      <c r="H12" s="11" t="s">
        <v>13</v>
      </c>
      <c r="I12" s="11" t="s">
        <v>14</v>
      </c>
      <c r="J12" s="60"/>
      <c r="K12" s="61"/>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abSelected="1" view="pageBreakPreview" topLeftCell="A22" zoomScale="60" zoomScaleNormal="100" workbookViewId="0">
      <selection activeCell="J25" sqref="J25"/>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1" s="1" customFormat="1" x14ac:dyDescent="0.25">
      <c r="A1" s="75" t="s">
        <v>0</v>
      </c>
      <c r="B1" s="75"/>
      <c r="C1" s="75"/>
      <c r="D1" s="75"/>
      <c r="E1" s="75"/>
      <c r="F1" s="75"/>
      <c r="G1" s="75"/>
      <c r="H1" s="75"/>
      <c r="I1" s="75"/>
      <c r="J1" s="75"/>
      <c r="K1" s="75"/>
    </row>
    <row r="2" spans="1:11" s="1" customFormat="1" ht="22.5" x14ac:dyDescent="0.25">
      <c r="A2" s="76" t="s">
        <v>1</v>
      </c>
      <c r="B2" s="76"/>
      <c r="C2" s="76"/>
      <c r="D2" s="76"/>
      <c r="E2" s="76"/>
      <c r="F2" s="76"/>
      <c r="G2" s="76"/>
      <c r="H2" s="76"/>
      <c r="I2" s="76"/>
      <c r="J2" s="76"/>
      <c r="K2" s="76"/>
    </row>
    <row r="3" spans="1:11" s="1" customFormat="1" x14ac:dyDescent="0.25">
      <c r="A3" s="72" t="s">
        <v>2</v>
      </c>
      <c r="B3" s="72"/>
      <c r="C3" s="72"/>
      <c r="D3" s="72"/>
      <c r="E3" s="72"/>
      <c r="F3" s="72"/>
      <c r="G3" s="72"/>
      <c r="H3" s="72"/>
      <c r="I3" s="72"/>
      <c r="J3" s="72"/>
      <c r="K3" s="72"/>
    </row>
    <row r="4" spans="1:11" s="1" customFormat="1" x14ac:dyDescent="0.25">
      <c r="A4" s="72" t="s">
        <v>3</v>
      </c>
      <c r="B4" s="72"/>
      <c r="C4" s="72"/>
      <c r="D4" s="72"/>
      <c r="E4" s="72"/>
      <c r="F4" s="72"/>
      <c r="G4" s="72"/>
      <c r="H4" s="72"/>
      <c r="I4" s="72"/>
      <c r="J4" s="72"/>
      <c r="K4" s="72"/>
    </row>
    <row r="5" spans="1:11" ht="18.75" x14ac:dyDescent="0.3">
      <c r="A5" s="77" t="s">
        <v>4</v>
      </c>
      <c r="B5" s="77"/>
      <c r="C5" s="77"/>
      <c r="D5" s="77"/>
      <c r="E5" s="77"/>
      <c r="F5" s="77"/>
      <c r="G5" s="77"/>
      <c r="H5" s="77"/>
      <c r="I5" s="77"/>
      <c r="J5" s="77"/>
      <c r="K5" s="77"/>
    </row>
    <row r="6" spans="1:11" ht="15.75" x14ac:dyDescent="0.25">
      <c r="A6" s="62" t="s">
        <v>52</v>
      </c>
      <c r="B6" s="62"/>
      <c r="C6" s="62"/>
      <c r="D6" s="62"/>
      <c r="E6" s="62"/>
      <c r="F6" s="62"/>
      <c r="G6" s="2"/>
      <c r="H6" s="74" t="s">
        <v>42</v>
      </c>
      <c r="I6" s="74"/>
      <c r="J6" s="74"/>
      <c r="K6" s="74"/>
    </row>
    <row r="7" spans="1:11" ht="15.75" x14ac:dyDescent="0.25">
      <c r="A7" s="79" t="s">
        <v>28</v>
      </c>
      <c r="B7" s="79"/>
      <c r="C7" s="79"/>
      <c r="D7" s="79"/>
      <c r="E7" s="79"/>
      <c r="F7" s="79"/>
      <c r="G7" s="3"/>
      <c r="H7" s="80" t="s">
        <v>51</v>
      </c>
      <c r="I7" s="80"/>
      <c r="J7" s="80"/>
      <c r="K7" s="80"/>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18">
        <v>1</v>
      </c>
      <c r="B9" s="29" t="s">
        <v>44</v>
      </c>
      <c r="C9" s="19"/>
      <c r="D9" s="20"/>
      <c r="E9" s="21"/>
      <c r="F9" s="21"/>
      <c r="G9" s="23"/>
      <c r="H9" s="22"/>
      <c r="I9" s="23"/>
      <c r="J9" s="40"/>
      <c r="K9" s="58"/>
    </row>
    <row r="10" spans="1:11" ht="15" customHeight="1" x14ac:dyDescent="0.25">
      <c r="A10" s="18"/>
      <c r="B10" s="36" t="s">
        <v>45</v>
      </c>
      <c r="C10" s="35">
        <v>1</v>
      </c>
      <c r="D10" s="37">
        <f>D19</f>
        <v>13</v>
      </c>
      <c r="E10" s="37">
        <f>2.5+0.2+0.2</f>
        <v>2.9000000000000004</v>
      </c>
      <c r="F10" s="37">
        <v>1</v>
      </c>
      <c r="G10" s="38">
        <f>PRODUCT(C10:F10)</f>
        <v>37.700000000000003</v>
      </c>
      <c r="H10" s="39"/>
      <c r="I10" s="39"/>
      <c r="J10" s="39"/>
      <c r="K10" s="58"/>
    </row>
    <row r="11" spans="1:11" ht="15" customHeight="1" x14ac:dyDescent="0.25">
      <c r="A11" s="18"/>
      <c r="B11" s="36" t="s">
        <v>41</v>
      </c>
      <c r="C11" s="19"/>
      <c r="D11" s="20"/>
      <c r="E11" s="21"/>
      <c r="F11" s="21"/>
      <c r="G11" s="23">
        <f>SUM(G10:G10)</f>
        <v>37.700000000000003</v>
      </c>
      <c r="H11" s="22" t="s">
        <v>40</v>
      </c>
      <c r="I11" s="23">
        <v>64.63</v>
      </c>
      <c r="J11" s="40">
        <f>G11*I11</f>
        <v>2436.5509999999999</v>
      </c>
      <c r="K11" s="58"/>
    </row>
    <row r="12" spans="1:11" ht="15" customHeight="1" x14ac:dyDescent="0.25">
      <c r="A12" s="18"/>
      <c r="B12" s="36" t="s">
        <v>47</v>
      </c>
      <c r="C12" s="19"/>
      <c r="D12" s="20"/>
      <c r="E12" s="21"/>
      <c r="F12" s="21"/>
      <c r="G12" s="23"/>
      <c r="H12" s="22"/>
      <c r="I12" s="23"/>
      <c r="J12" s="40">
        <f>0.13*G11*19284/360</f>
        <v>262.5302333333334</v>
      </c>
      <c r="K12" s="82"/>
    </row>
    <row r="13" spans="1:11" ht="15" customHeight="1" x14ac:dyDescent="0.25">
      <c r="A13" s="18"/>
      <c r="B13" s="36"/>
      <c r="C13" s="19"/>
      <c r="D13" s="20"/>
      <c r="E13" s="21"/>
      <c r="F13" s="21"/>
      <c r="G13" s="23"/>
      <c r="H13" s="22"/>
      <c r="I13" s="23"/>
      <c r="J13" s="40"/>
      <c r="K13" s="21"/>
    </row>
    <row r="14" spans="1:11" ht="105" x14ac:dyDescent="0.25">
      <c r="A14" s="18">
        <v>2</v>
      </c>
      <c r="B14" s="59" t="s">
        <v>50</v>
      </c>
      <c r="C14" s="19"/>
      <c r="D14" s="20"/>
      <c r="E14" s="21"/>
      <c r="F14" s="21"/>
      <c r="G14" s="23"/>
      <c r="H14" s="22"/>
      <c r="I14" s="23"/>
      <c r="J14" s="40"/>
      <c r="K14" s="21"/>
    </row>
    <row r="15" spans="1:11" ht="15" customHeight="1" x14ac:dyDescent="0.25">
      <c r="A15" s="18"/>
      <c r="B15" s="36" t="str">
        <f>B10</f>
        <v>-for gabion wall</v>
      </c>
      <c r="C15" s="19">
        <v>1</v>
      </c>
      <c r="D15" s="20">
        <f>D10</f>
        <v>13</v>
      </c>
      <c r="E15" s="21">
        <f>0.5</f>
        <v>0.5</v>
      </c>
      <c r="F15" s="21">
        <v>1</v>
      </c>
      <c r="G15" s="38">
        <f>PRODUCT(C15:F15)</f>
        <v>6.5</v>
      </c>
      <c r="H15" s="22"/>
      <c r="I15" s="23"/>
      <c r="J15" s="40"/>
      <c r="K15" s="21"/>
    </row>
    <row r="16" spans="1:11" ht="15" customHeight="1" x14ac:dyDescent="0.25">
      <c r="A16" s="18"/>
      <c r="B16" s="36" t="s">
        <v>41</v>
      </c>
      <c r="C16" s="19"/>
      <c r="D16" s="20"/>
      <c r="E16" s="21"/>
      <c r="F16" s="21"/>
      <c r="G16" s="23">
        <f>SUM(G15:G15)</f>
        <v>6.5</v>
      </c>
      <c r="H16" s="22" t="s">
        <v>40</v>
      </c>
      <c r="I16" s="23">
        <v>404.28</v>
      </c>
      <c r="J16" s="40">
        <f>G16*I16</f>
        <v>2627.8199999999997</v>
      </c>
      <c r="K16" s="21"/>
    </row>
    <row r="17" spans="1:14" ht="15" customHeight="1" x14ac:dyDescent="0.25">
      <c r="A17" s="18"/>
      <c r="B17" s="36"/>
      <c r="C17" s="19"/>
      <c r="D17" s="20"/>
      <c r="E17" s="21"/>
      <c r="F17" s="21"/>
      <c r="G17" s="23"/>
      <c r="H17" s="22"/>
      <c r="I17" s="23"/>
      <c r="J17" s="40"/>
      <c r="K17" s="21"/>
    </row>
    <row r="18" spans="1:14" ht="225" x14ac:dyDescent="0.25">
      <c r="A18" s="18">
        <v>3</v>
      </c>
      <c r="B18" s="29" t="s">
        <v>46</v>
      </c>
      <c r="C18" s="19"/>
      <c r="D18" s="20"/>
      <c r="E18" s="21"/>
      <c r="F18" s="21"/>
      <c r="G18" s="23"/>
      <c r="H18" s="22"/>
      <c r="I18" s="23"/>
      <c r="J18" s="40"/>
      <c r="K18" s="82"/>
    </row>
    <row r="19" spans="1:14" ht="15" customHeight="1" x14ac:dyDescent="0.25">
      <c r="A19" s="18"/>
      <c r="B19" s="36" t="s">
        <v>45</v>
      </c>
      <c r="C19" s="35">
        <v>1</v>
      </c>
      <c r="D19" s="37">
        <v>13</v>
      </c>
      <c r="E19" s="37">
        <v>2.5</v>
      </c>
      <c r="F19" s="37">
        <v>1</v>
      </c>
      <c r="G19" s="38">
        <f>PRODUCT(C19:F19)</f>
        <v>32.5</v>
      </c>
      <c r="H19" s="39"/>
      <c r="I19" s="39"/>
      <c r="J19" s="39"/>
      <c r="K19" s="58"/>
    </row>
    <row r="20" spans="1:14" ht="15" customHeight="1" x14ac:dyDescent="0.25">
      <c r="A20" s="18"/>
      <c r="B20" s="36"/>
      <c r="C20" s="35">
        <v>1</v>
      </c>
      <c r="D20" s="37">
        <f>D19</f>
        <v>13</v>
      </c>
      <c r="E20" s="37">
        <v>2</v>
      </c>
      <c r="F20" s="37">
        <v>1</v>
      </c>
      <c r="G20" s="38">
        <f>PRODUCT(C20:F20)</f>
        <v>26</v>
      </c>
      <c r="H20" s="39"/>
      <c r="I20" s="39"/>
      <c r="J20" s="39"/>
      <c r="K20" s="58"/>
    </row>
    <row r="21" spans="1:14" ht="15" customHeight="1" x14ac:dyDescent="0.25">
      <c r="A21" s="18"/>
      <c r="B21" s="36"/>
      <c r="C21" s="35">
        <v>1</v>
      </c>
      <c r="D21" s="37">
        <f>D20</f>
        <v>13</v>
      </c>
      <c r="E21" s="37">
        <v>1.5</v>
      </c>
      <c r="F21" s="37">
        <v>1</v>
      </c>
      <c r="G21" s="38">
        <f>PRODUCT(C21:F21)</f>
        <v>19.5</v>
      </c>
      <c r="H21" s="39"/>
      <c r="I21" s="39"/>
      <c r="J21" s="39"/>
      <c r="K21" s="58"/>
    </row>
    <row r="22" spans="1:14" ht="15" customHeight="1" x14ac:dyDescent="0.25">
      <c r="A22" s="18"/>
      <c r="B22" s="36" t="s">
        <v>41</v>
      </c>
      <c r="C22" s="19"/>
      <c r="D22" s="20"/>
      <c r="E22" s="21"/>
      <c r="F22" s="21"/>
      <c r="G22" s="23">
        <f>SUM(G19:G21)</f>
        <v>78</v>
      </c>
      <c r="H22" s="22" t="s">
        <v>40</v>
      </c>
      <c r="I22" s="23">
        <v>6509.3</v>
      </c>
      <c r="J22" s="40">
        <f>G22*I22</f>
        <v>507725.4</v>
      </c>
      <c r="K22" s="21"/>
      <c r="M22">
        <f>(7208.94+7297.22+[5]Rate_Analysis!$U$3091+[5]Rate_Analysis!$U$3104)/4</f>
        <v>7485.69</v>
      </c>
      <c r="N22">
        <f>([5]Rate_Analysis!$K$3063/6+[5]Rate_Analysis!$K$3076/6++[5]Rate_Analysis!$K$3089/6+[5]Rate_Analysis!$K$3102/6)/4</f>
        <v>4746.7977499999997</v>
      </c>
    </row>
    <row r="23" spans="1:14" ht="15" customHeight="1" x14ac:dyDescent="0.25">
      <c r="A23" s="18"/>
      <c r="B23" s="36" t="s">
        <v>47</v>
      </c>
      <c r="C23" s="19"/>
      <c r="D23" s="20"/>
      <c r="E23" s="21"/>
      <c r="F23" s="21"/>
      <c r="G23" s="23"/>
      <c r="H23" s="22"/>
      <c r="I23" s="23"/>
      <c r="J23" s="40">
        <f>0.13*G22*4746.798</f>
        <v>48132.531719999999</v>
      </c>
      <c r="K23" s="21"/>
    </row>
    <row r="24" spans="1:14" ht="15" customHeight="1" x14ac:dyDescent="0.25">
      <c r="A24" s="18"/>
      <c r="B24" s="36"/>
      <c r="C24" s="19"/>
      <c r="D24" s="20"/>
      <c r="E24" s="21"/>
      <c r="F24" s="21"/>
      <c r="G24" s="23"/>
      <c r="H24" s="22"/>
      <c r="I24" s="23"/>
      <c r="J24" s="40"/>
      <c r="K24" s="21"/>
    </row>
    <row r="25" spans="1:14" ht="105" x14ac:dyDescent="0.25">
      <c r="A25" s="18">
        <v>4</v>
      </c>
      <c r="B25" s="29" t="s">
        <v>48</v>
      </c>
      <c r="C25" s="19"/>
      <c r="D25" s="20"/>
      <c r="E25" s="21"/>
      <c r="F25" s="21"/>
      <c r="G25" s="23"/>
      <c r="H25" s="22"/>
      <c r="I25" s="23"/>
      <c r="J25" s="40"/>
      <c r="K25" s="58"/>
    </row>
    <row r="26" spans="1:14" ht="15" customHeight="1" x14ac:dyDescent="0.25">
      <c r="A26" s="18"/>
      <c r="B26" s="36" t="s">
        <v>49</v>
      </c>
      <c r="C26" s="35">
        <v>1</v>
      </c>
      <c r="D26" s="37">
        <f>D19</f>
        <v>13</v>
      </c>
      <c r="E26" s="37"/>
      <c r="F26" s="37">
        <v>3</v>
      </c>
      <c r="G26" s="38">
        <f>PRODUCT(C26:F26)</f>
        <v>39</v>
      </c>
      <c r="H26" s="39"/>
      <c r="I26" s="39"/>
      <c r="J26" s="39"/>
      <c r="K26" s="21"/>
    </row>
    <row r="27" spans="1:14" ht="15" customHeight="1" x14ac:dyDescent="0.25">
      <c r="A27" s="18"/>
      <c r="B27" s="36" t="s">
        <v>41</v>
      </c>
      <c r="C27" s="19"/>
      <c r="D27" s="20"/>
      <c r="E27" s="21"/>
      <c r="F27" s="21"/>
      <c r="G27" s="23">
        <f>SUM(G26:G26)</f>
        <v>39</v>
      </c>
      <c r="H27" s="22" t="s">
        <v>43</v>
      </c>
      <c r="I27" s="23">
        <v>161.41999999999999</v>
      </c>
      <c r="J27" s="40">
        <f>G27*I27</f>
        <v>6295.3799999999992</v>
      </c>
      <c r="K27" s="21"/>
      <c r="M27">
        <f>(7208.94+7297.22+[5]Rate_Analysis!$U$3091+[5]Rate_Analysis!$U$3104)/4</f>
        <v>7485.69</v>
      </c>
      <c r="N27">
        <f>([5]Rate_Analysis!$K$3063/6+[5]Rate_Analysis!$K$3076/6++[5]Rate_Analysis!$K$3089/6+[5]Rate_Analysis!$K$3102/6)/4</f>
        <v>4746.7977499999997</v>
      </c>
    </row>
    <row r="28" spans="1:14" ht="15" customHeight="1" x14ac:dyDescent="0.25">
      <c r="A28" s="18"/>
      <c r="B28" s="36" t="s">
        <v>47</v>
      </c>
      <c r="C28" s="19"/>
      <c r="D28" s="20"/>
      <c r="E28" s="21"/>
      <c r="F28" s="21"/>
      <c r="G28" s="23"/>
      <c r="H28" s="22"/>
      <c r="I28" s="23"/>
      <c r="J28" s="40">
        <f>0.13*G27*45360/300</f>
        <v>766.58400000000006</v>
      </c>
      <c r="K28" s="21"/>
    </row>
    <row r="29" spans="1:14" ht="15" customHeight="1" x14ac:dyDescent="0.25">
      <c r="A29" s="18"/>
      <c r="B29" s="36"/>
      <c r="C29" s="19"/>
      <c r="D29" s="20"/>
      <c r="E29" s="21"/>
      <c r="F29" s="21"/>
      <c r="G29" s="23"/>
      <c r="H29" s="22"/>
      <c r="I29" s="23"/>
      <c r="J29" s="40"/>
      <c r="K29" s="21"/>
    </row>
    <row r="30" spans="1:14" ht="15" customHeight="1" x14ac:dyDescent="0.25">
      <c r="A30" s="18">
        <v>5</v>
      </c>
      <c r="B30" s="29" t="s">
        <v>30</v>
      </c>
      <c r="C30" s="19">
        <v>1</v>
      </c>
      <c r="D30" s="20"/>
      <c r="E30" s="21"/>
      <c r="F30" s="21"/>
      <c r="G30" s="33">
        <f t="shared" ref="G30" si="0">PRODUCT(C30:F30)</f>
        <v>1</v>
      </c>
      <c r="H30" s="22" t="s">
        <v>31</v>
      </c>
      <c r="I30" s="23">
        <v>500</v>
      </c>
      <c r="J30" s="33">
        <f>G30*I30</f>
        <v>500</v>
      </c>
      <c r="K30" s="21"/>
    </row>
    <row r="31" spans="1:14" ht="15" customHeight="1" x14ac:dyDescent="0.25">
      <c r="A31" s="18"/>
      <c r="B31" s="24"/>
      <c r="C31" s="19"/>
      <c r="D31" s="20"/>
      <c r="E31" s="21"/>
      <c r="F31" s="21"/>
      <c r="G31" s="23"/>
      <c r="H31" s="22"/>
      <c r="I31" s="23"/>
      <c r="J31" s="40"/>
      <c r="K31" s="21"/>
    </row>
    <row r="32" spans="1:14" x14ac:dyDescent="0.25">
      <c r="A32" s="39"/>
      <c r="B32" s="41" t="s">
        <v>17</v>
      </c>
      <c r="C32" s="42"/>
      <c r="D32" s="37"/>
      <c r="E32" s="37"/>
      <c r="F32" s="37"/>
      <c r="G32" s="40"/>
      <c r="H32" s="40"/>
      <c r="I32" s="40"/>
      <c r="J32" s="40">
        <f>SUM(J9:J30)</f>
        <v>568746.79695333343</v>
      </c>
      <c r="K32" s="35"/>
    </row>
    <row r="33" spans="1:11" x14ac:dyDescent="0.25">
      <c r="A33" s="53"/>
      <c r="B33" s="56"/>
      <c r="C33" s="57"/>
      <c r="D33" s="54"/>
      <c r="E33" s="54"/>
      <c r="F33" s="54"/>
      <c r="G33" s="55"/>
      <c r="H33" s="55"/>
      <c r="I33" s="55"/>
      <c r="J33" s="55"/>
      <c r="K33" s="52"/>
    </row>
    <row r="34" spans="1:11" s="1" customFormat="1" x14ac:dyDescent="0.25">
      <c r="A34" s="45"/>
      <c r="B34" s="28" t="s">
        <v>27</v>
      </c>
      <c r="C34" s="78">
        <f>J32</f>
        <v>568746.79695333343</v>
      </c>
      <c r="D34" s="78"/>
      <c r="E34" s="38">
        <v>100</v>
      </c>
      <c r="F34" s="46"/>
      <c r="G34" s="47"/>
      <c r="H34" s="46"/>
      <c r="I34" s="48"/>
      <c r="J34" s="49"/>
      <c r="K34" s="50"/>
    </row>
    <row r="35" spans="1:11" x14ac:dyDescent="0.25">
      <c r="A35" s="51"/>
      <c r="B35" s="28" t="s">
        <v>32</v>
      </c>
      <c r="C35" s="81">
        <v>500000</v>
      </c>
      <c r="D35" s="81"/>
      <c r="E35" s="38"/>
      <c r="F35" s="44"/>
      <c r="G35" s="43"/>
      <c r="H35" s="43"/>
      <c r="I35" s="43"/>
      <c r="J35" s="43"/>
      <c r="K35" s="44"/>
    </row>
    <row r="36" spans="1:11" x14ac:dyDescent="0.25">
      <c r="A36" s="51"/>
      <c r="B36" s="28" t="s">
        <v>33</v>
      </c>
      <c r="C36" s="81">
        <f>C35-C38-C39</f>
        <v>475000</v>
      </c>
      <c r="D36" s="81"/>
      <c r="E36" s="38">
        <f>C36/C34*100</f>
        <v>83.516953861451725</v>
      </c>
      <c r="F36" s="44"/>
      <c r="G36" s="43"/>
      <c r="H36" s="43"/>
      <c r="I36" s="43"/>
      <c r="J36" s="43"/>
      <c r="K36" s="44"/>
    </row>
    <row r="37" spans="1:11" x14ac:dyDescent="0.25">
      <c r="A37" s="51"/>
      <c r="B37" s="28" t="s">
        <v>34</v>
      </c>
      <c r="C37" s="78">
        <f>C34-C36</f>
        <v>93746.796953333425</v>
      </c>
      <c r="D37" s="78"/>
      <c r="E37" s="38">
        <f>100-E36</f>
        <v>16.483046138548275</v>
      </c>
      <c r="F37" s="44"/>
      <c r="G37" s="43"/>
      <c r="H37" s="43"/>
      <c r="I37" s="43"/>
      <c r="J37" s="43"/>
      <c r="K37" s="44"/>
    </row>
    <row r="38" spans="1:11" x14ac:dyDescent="0.25">
      <c r="A38" s="51"/>
      <c r="B38" s="28" t="s">
        <v>35</v>
      </c>
      <c r="C38" s="78">
        <f>C35*0.03</f>
        <v>15000</v>
      </c>
      <c r="D38" s="78"/>
      <c r="E38" s="38">
        <v>3</v>
      </c>
      <c r="F38" s="44"/>
      <c r="G38" s="43"/>
      <c r="H38" s="43"/>
      <c r="I38" s="43"/>
      <c r="J38" s="43"/>
      <c r="K38" s="44"/>
    </row>
    <row r="39" spans="1:11" x14ac:dyDescent="0.25">
      <c r="A39" s="51"/>
      <c r="B39" s="28" t="s">
        <v>36</v>
      </c>
      <c r="C39" s="78">
        <f>C35*0.02</f>
        <v>10000</v>
      </c>
      <c r="D39" s="78"/>
      <c r="E39" s="38">
        <v>2</v>
      </c>
      <c r="F39" s="44"/>
      <c r="G39" s="43"/>
      <c r="H39" s="43"/>
      <c r="I39" s="43"/>
      <c r="J39" s="43"/>
      <c r="K39" s="44"/>
    </row>
    <row r="40" spans="1:11" s="34" customFormat="1" x14ac:dyDescent="0.25">
      <c r="A40" s="52"/>
      <c r="B40" s="52"/>
      <c r="C40" s="52"/>
      <c r="D40" s="52"/>
      <c r="E40" s="52"/>
      <c r="F40" s="52"/>
      <c r="G40" s="52"/>
      <c r="H40" s="52"/>
      <c r="I40" s="52"/>
      <c r="J40" s="52"/>
      <c r="K40" s="52"/>
    </row>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sheetData>
  <mergeCells count="15">
    <mergeCell ref="C38:D38"/>
    <mergeCell ref="C39:D39"/>
    <mergeCell ref="A7:F7"/>
    <mergeCell ref="H7:K7"/>
    <mergeCell ref="C34:D34"/>
    <mergeCell ref="C35:D35"/>
    <mergeCell ref="C36:D36"/>
    <mergeCell ref="C37:D37"/>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rowBreaks count="1" manualBreakCount="1">
    <brk id="24"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re-estimate</vt:lpstr>
      <vt:lpstr>'re-estimate'!Print_Area</vt:lpstr>
      <vt:lpstr>'re-estimate'!Print_Titles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2025-03-21T08:11:47Z</cp:lastPrinted>
  <dcterms:created xsi:type="dcterms:W3CDTF">2015-06-05T18:17:20Z</dcterms:created>
  <dcterms:modified xsi:type="dcterms:W3CDTF">2025-03-21T08:14:21Z</dcterms:modified>
</cp:coreProperties>
</file>