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estimates\2024-12-10 dhan bahadur sth ko paxadi pahiro\"/>
    </mc:Choice>
  </mc:AlternateContent>
  <bookViews>
    <workbookView xWindow="-120" yWindow="-120" windowWidth="20730" windowHeight="11160" activeTab="1"/>
  </bookViews>
  <sheets>
    <sheet name="WCR" sheetId="6" r:id="rId1"/>
    <sheet name="re-estimate" sheetId="18" r:id="rId2"/>
  </sheets>
  <externalReferences>
    <externalReference r:id="rId3"/>
    <externalReference r:id="rId4"/>
    <externalReference r:id="rId5"/>
    <externalReference r:id="rId6"/>
    <externalReference r:id="rId7"/>
    <externalReference r:id="rId8"/>
  </externalReferences>
  <definedNames>
    <definedName name="description_103">[1]Abstract!$B$16</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06">[5]Abstract!$B$265</definedName>
    <definedName name="description_759">[1]Abstract!$B$278</definedName>
    <definedName name="description_781">[6]Abstract!$B$299</definedName>
    <definedName name="description_783">[1]Abstract!$B$301</definedName>
    <definedName name="_xlnm.Print_Area" localSheetId="1">'re-estimate'!$A$1:$K$38</definedName>
    <definedName name="_xlnm.Print_Titles" localSheetId="1">'re-estimate'!$1:$8</definedName>
    <definedName name="_xlnm.Print_Titles" localSheetId="0">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31" i="18" l="1"/>
  <c r="D10" i="18"/>
  <c r="G20" i="18"/>
  <c r="Q15" i="18"/>
  <c r="N15" i="18"/>
  <c r="M15" i="18"/>
  <c r="G14" i="18"/>
  <c r="N26" i="18"/>
  <c r="M26" i="18"/>
  <c r="G25" i="18"/>
  <c r="N21" i="18"/>
  <c r="M21" i="18"/>
  <c r="G19" i="18"/>
  <c r="G15" i="18" l="1"/>
  <c r="J16" i="18" s="1"/>
  <c r="G21" i="18"/>
  <c r="J22" i="18" s="1"/>
  <c r="G26" i="18"/>
  <c r="J27" i="18" s="1"/>
  <c r="J15" i="18" l="1"/>
  <c r="J26" i="18"/>
  <c r="J21" i="18"/>
  <c r="G10" i="18" l="1"/>
  <c r="G11" i="18" l="1"/>
  <c r="C38" i="18"/>
  <c r="C37" i="18"/>
  <c r="G29" i="18"/>
  <c r="J29" i="18" s="1"/>
  <c r="J11" i="18" l="1"/>
  <c r="C35" i="18"/>
  <c r="C33" i="18" l="1"/>
  <c r="C36" i="18" l="1"/>
  <c r="E35" i="18"/>
  <c r="E36" i="18" s="1"/>
  <c r="H13" i="6" l="1"/>
  <c r="G13" i="6" l="1"/>
  <c r="B14" i="6"/>
  <c r="E13" i="6"/>
  <c r="C13" i="6"/>
  <c r="B13" i="6"/>
  <c r="A13" i="6"/>
  <c r="I14" i="6" l="1"/>
  <c r="H16" i="6"/>
  <c r="G16" i="6"/>
  <c r="E16" i="6"/>
  <c r="C16" i="6"/>
  <c r="B16" i="6"/>
  <c r="A16" i="6"/>
  <c r="I16" i="6" l="1"/>
  <c r="D16" i="6"/>
  <c r="F16" i="6" s="1"/>
  <c r="J16" i="6" l="1"/>
  <c r="I13" i="6"/>
  <c r="I18" i="6" s="1"/>
  <c r="F14" i="6" l="1"/>
  <c r="D13" i="6"/>
  <c r="F13" i="6" s="1"/>
  <c r="J13" i="6" s="1"/>
  <c r="F18" i="6" l="1"/>
  <c r="A9" i="6"/>
  <c r="A8" i="6"/>
  <c r="J6" i="6" l="1"/>
  <c r="J18" i="6" l="1"/>
  <c r="C6" i="6" l="1"/>
</calcChain>
</file>

<file path=xl/sharedStrings.xml><?xml version="1.0" encoding="utf-8"?>
<sst xmlns="http://schemas.openxmlformats.org/spreadsheetml/2006/main" count="79" uniqueCount="59">
  <si>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</si>
  <si>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</si>
  <si>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</si>
  <si>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</si>
  <si>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</si>
  <si>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</si>
  <si>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</si>
  <si>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</si>
  <si>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</si>
  <si>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</si>
  <si>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</si>
  <si>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</si>
  <si>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</si>
  <si>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</si>
  <si>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</si>
  <si>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</si>
  <si>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</si>
  <si>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</si>
  <si>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</si>
  <si>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</si>
  <si>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</si>
  <si>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</si>
  <si>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</si>
  <si>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</si>
  <si>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</si>
  <si>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</si>
  <si>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</si>
  <si>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</si>
  <si>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</si>
  <si>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</si>
  <si>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</si>
  <si>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</si>
  <si>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</si>
  <si>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</si>
  <si>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</si>
  <si>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</si>
  <si>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</si>
  <si>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</si>
  <si>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</si>
  <si>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</si>
  <si>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m3</t>
  </si>
  <si>
    <t>Sub-total</t>
  </si>
  <si>
    <t>F.Y.: 2081/2082</t>
  </si>
  <si>
    <t>m2</t>
  </si>
  <si>
    <t>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t>
  </si>
  <si>
    <t>-for gabion wall</t>
  </si>
  <si>
    <t>Gabion Structure for Retaining Earth, Providing and laying Gabion structure for retaining earth with diaphragm including rolling, cutting, weaving, placing, laying sides and diaphragms with binding wire and filling boulders all complete as per drawing and technical specification Mesh wire- 10 Swg(0.0615 kg/m), Selvedge Wire 8 Swg ( 0.1057 kg/m), binding wire 12 Swg (0.0409 kg/m) Hexagonal mesh Type 100 mm X 120 mm,, Box size 2 X 1 X 1 m ( 11 sqm)</t>
  </si>
  <si>
    <t>-VAT 13% calculation</t>
  </si>
  <si>
    <t>Laying and fixing of Geo-Textile all complete as per specification., Providing  and laying of a geotextile filter between pitching and embankment slopes as per Drawing and Technical Specifications.</t>
  </si>
  <si>
    <t>-for gabion wall back edge</t>
  </si>
  <si>
    <t>Providing and laying  granular sub-base   on prepared surface, mixing  at OMC, and compacting  to achieve the desired density, complete as per Drawing and Technical Specifications., By Mechanical means</t>
  </si>
  <si>
    <t>-for gabion wall base</t>
  </si>
  <si>
    <t>unit</t>
  </si>
  <si>
    <t>Date:2081/09/11</t>
  </si>
  <si>
    <t>Road rate Norms No. 9.1.I.A</t>
  </si>
  <si>
    <t>Road rate Norms No. 12.1.A (3244.12/1.15)</t>
  </si>
  <si>
    <t>Road rate Norms No.24.5</t>
  </si>
  <si>
    <t>Road rate Norms Line no.223 average rate and VAT</t>
  </si>
  <si>
    <t>Project:- धन बहादुर श्रेष्ठको घर पछाडी पहिरो संरक्षण</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</si>
</sst>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84">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0" fontId="6" fillId="0" borderId="1" xfId="0"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2" fontId="13" fillId="0" borderId="1" xfId="0" applyNumberFormat="1" applyFont="1" applyFill="1" applyBorder="1" applyAlignment="1">
      <alignment vertical="center" wrapText="1"/>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2" fillId="0" borderId="0" xfId="0" applyFont="1" applyAlignment="1">
      <alignment horizontal="center" vertic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4" fillId="0" borderId="1" xfId="1" applyNumberFormat="1" applyFont="1" applyBorder="1" applyAlignment="1">
      <alignment horizontal="center" vertical="center"/>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2" fontId="13" fillId="0" borderId="5" xfId="0" applyNumberFormat="1" applyFont="1" applyFill="1" applyBorder="1" applyAlignment="1">
      <alignment horizontal="center" vertical="center" wrapText="1"/>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Rate%20analysis\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1">
          <cell r="B61" t="str">
            <v>Providing and laying  granular sub-base   on prepared surface, mixing  at OMC, and compacting  to achieve the desired density, complete as per Drawing and Technical Specifications., By Mechanical means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65">
          <cell r="B265" t="str">
            <v>Laying and fixing of Geo-Textile all complete as per specification., Providing  and laying of a geotextile filter between pitching and embankment slopes as per Drawing and Technical Specifications.</v>
          </cell>
        </row>
      </sheetData>
      <sheetData sheetId="2"/>
      <sheetData sheetId="3"/>
      <sheetData sheetId="4"/>
      <sheetData sheetId="5"/>
      <sheetData sheetId="6"/>
      <sheetData sheetId="7"/>
      <sheetData sheetId="8"/>
      <sheetData sheetId="9">
        <row r="3063">
          <cell r="K3063">
            <v>27496.883999999998</v>
          </cell>
        </row>
        <row r="3076">
          <cell r="K3076">
            <v>27957.474000000002</v>
          </cell>
        </row>
        <row r="3089">
          <cell r="K3089">
            <v>29182.103999999999</v>
          </cell>
        </row>
        <row r="3091">
          <cell r="U3091">
            <v>7708.28</v>
          </cell>
        </row>
        <row r="3102">
          <cell r="K3102">
            <v>29286.683999999997</v>
          </cell>
        </row>
        <row r="3104">
          <cell r="U3104">
            <v>7728.32</v>
          </cell>
        </row>
      </sheetData>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A7"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61" t="s">
        <v>0</v>
      </c>
      <c r="B1" s="61"/>
      <c r="C1" s="61"/>
      <c r="D1" s="61"/>
      <c r="E1" s="61"/>
      <c r="F1" s="61"/>
      <c r="G1" s="61"/>
      <c r="H1" s="61"/>
      <c r="I1" s="61"/>
      <c r="J1" s="61"/>
      <c r="K1" s="61"/>
    </row>
    <row r="2" spans="1:11" ht="25.5" x14ac:dyDescent="0.35">
      <c r="A2" s="62" t="s">
        <v>1</v>
      </c>
      <c r="B2" s="62"/>
      <c r="C2" s="62"/>
      <c r="D2" s="62"/>
      <c r="E2" s="62"/>
      <c r="F2" s="62"/>
      <c r="G2" s="62"/>
      <c r="H2" s="62"/>
      <c r="I2" s="62"/>
      <c r="J2" s="62"/>
      <c r="K2" s="62"/>
    </row>
    <row r="3" spans="1:11" s="1" customFormat="1" x14ac:dyDescent="0.25">
      <c r="A3" s="63" t="s">
        <v>2</v>
      </c>
      <c r="B3" s="63"/>
      <c r="C3" s="63"/>
      <c r="D3" s="63"/>
      <c r="E3" s="63"/>
      <c r="F3" s="63"/>
      <c r="G3" s="63"/>
      <c r="H3" s="63"/>
      <c r="I3" s="63"/>
      <c r="J3" s="63"/>
      <c r="K3" s="63"/>
    </row>
    <row r="4" spans="1:11" s="1" customFormat="1" x14ac:dyDescent="0.25">
      <c r="A4" s="63" t="s">
        <v>3</v>
      </c>
      <c r="B4" s="63"/>
      <c r="C4" s="63"/>
      <c r="D4" s="63"/>
      <c r="E4" s="63"/>
      <c r="F4" s="63"/>
      <c r="G4" s="63"/>
      <c r="H4" s="63"/>
      <c r="I4" s="63"/>
      <c r="J4" s="63"/>
      <c r="K4" s="63"/>
    </row>
    <row r="5" spans="1:11" ht="18.75" x14ac:dyDescent="0.3">
      <c r="A5" s="64" t="s">
        <v>18</v>
      </c>
      <c r="B5" s="64"/>
      <c r="C5" s="64"/>
      <c r="D5" s="64"/>
      <c r="E5" s="64"/>
      <c r="F5" s="64"/>
      <c r="G5" s="64"/>
      <c r="H5" s="64"/>
      <c r="I5" s="64"/>
      <c r="J5" s="64"/>
      <c r="K5" s="64"/>
    </row>
    <row r="6" spans="1:11" ht="18.75" x14ac:dyDescent="0.3">
      <c r="A6" s="8" t="s">
        <v>19</v>
      </c>
      <c r="B6" s="8"/>
      <c r="C6" s="59" t="e">
        <f>F18</f>
        <v>#REF!</v>
      </c>
      <c r="D6" s="60"/>
      <c r="E6" s="9"/>
      <c r="F6" s="8"/>
      <c r="G6" s="8"/>
      <c r="H6" s="8" t="s">
        <v>20</v>
      </c>
      <c r="I6" s="8"/>
      <c r="J6" s="59" t="e">
        <f>I18</f>
        <v>#REF!</v>
      </c>
      <c r="K6" s="60"/>
    </row>
    <row r="7" spans="1:11" x14ac:dyDescent="0.25">
      <c r="A7" s="25" t="s">
        <v>29</v>
      </c>
      <c r="B7" s="10"/>
      <c r="C7" s="10"/>
      <c r="D7" s="10"/>
      <c r="F7" s="68"/>
      <c r="G7" s="68"/>
      <c r="I7" s="69" t="s">
        <v>37</v>
      </c>
      <c r="J7" s="69"/>
      <c r="K7" s="69"/>
    </row>
    <row r="8" spans="1:11" ht="15.75" x14ac:dyDescent="0.25">
      <c r="A8" s="67" t="e">
        <f>#REF!</f>
        <v>#REF!</v>
      </c>
      <c r="B8" s="67"/>
      <c r="C8" s="67"/>
      <c r="D8" s="67"/>
      <c r="E8" s="67"/>
      <c r="F8" s="67"/>
      <c r="I8" s="70" t="s">
        <v>38</v>
      </c>
      <c r="J8" s="70"/>
      <c r="K8" s="70"/>
    </row>
    <row r="9" spans="1:11" x14ac:dyDescent="0.25">
      <c r="A9" s="71" t="e">
        <f>#REF!</f>
        <v>#REF!</v>
      </c>
      <c r="B9" s="71"/>
      <c r="C9" s="71"/>
      <c r="D9" s="71"/>
      <c r="E9" s="71"/>
      <c r="F9" s="71"/>
      <c r="I9" s="70" t="s">
        <v>39</v>
      </c>
      <c r="J9" s="70"/>
      <c r="K9" s="70"/>
    </row>
    <row r="11" spans="1:11" x14ac:dyDescent="0.25">
      <c r="A11" s="65" t="s">
        <v>21</v>
      </c>
      <c r="B11" s="65" t="s">
        <v>22</v>
      </c>
      <c r="C11" s="65" t="s">
        <v>12</v>
      </c>
      <c r="D11" s="72" t="s">
        <v>23</v>
      </c>
      <c r="E11" s="72"/>
      <c r="F11" s="72"/>
      <c r="G11" s="72" t="s">
        <v>24</v>
      </c>
      <c r="H11" s="72"/>
      <c r="I11" s="72"/>
      <c r="J11" s="65" t="s">
        <v>25</v>
      </c>
      <c r="K11" s="66" t="s">
        <v>15</v>
      </c>
    </row>
    <row r="12" spans="1:11" x14ac:dyDescent="0.25">
      <c r="A12" s="65"/>
      <c r="B12" s="65"/>
      <c r="C12" s="65"/>
      <c r="D12" s="11" t="s">
        <v>26</v>
      </c>
      <c r="E12" s="11" t="s">
        <v>13</v>
      </c>
      <c r="F12" s="11" t="s">
        <v>14</v>
      </c>
      <c r="G12" s="11" t="s">
        <v>26</v>
      </c>
      <c r="H12" s="11" t="s">
        <v>13</v>
      </c>
      <c r="I12" s="11" t="s">
        <v>14</v>
      </c>
      <c r="J12" s="65"/>
      <c r="K12" s="66"/>
    </row>
    <row r="13" spans="1:11" s="1" customFormat="1" ht="15.75" x14ac:dyDescent="0.25">
      <c r="A13" s="26" t="e">
        <f>#REF!</f>
        <v>#REF!</v>
      </c>
      <c r="B13" s="31" t="e">
        <f>#REF!</f>
        <v>#REF!</v>
      </c>
      <c r="C13" s="12" t="e">
        <f>#REF!</f>
        <v>#REF!</v>
      </c>
      <c r="D13" s="12" t="e">
        <f>#REF!</f>
        <v>#REF!</v>
      </c>
      <c r="E13" s="12" t="e">
        <f>#REF!</f>
        <v>#REF!</v>
      </c>
      <c r="F13" s="12" t="e">
        <f>D13*E13</f>
        <v>#REF!</v>
      </c>
      <c r="G13" s="12" t="e">
        <f>#REF!</f>
        <v>#REF!</v>
      </c>
      <c r="H13" s="12" t="e">
        <f>#REF!</f>
        <v>#REF!</v>
      </c>
      <c r="I13" s="12" t="e">
        <f>G13*H13</f>
        <v>#REF!</v>
      </c>
      <c r="J13" s="27" t="e">
        <f>I13-F13</f>
        <v>#REF!</v>
      </c>
      <c r="K13" s="14"/>
    </row>
    <row r="14" spans="1:11" s="1" customFormat="1" ht="15.75" x14ac:dyDescent="0.25">
      <c r="A14" s="26"/>
      <c r="B14" s="32" t="e">
        <f>#REF!</f>
        <v>#REF!</v>
      </c>
      <c r="C14" s="12"/>
      <c r="D14" s="12"/>
      <c r="E14" s="12"/>
      <c r="F14" s="12" t="e">
        <f>#REF!</f>
        <v>#REF!</v>
      </c>
      <c r="G14" s="12"/>
      <c r="H14" s="12"/>
      <c r="I14" s="12" t="e">
        <f>#REF!</f>
        <v>#REF!</v>
      </c>
      <c r="J14" s="27"/>
      <c r="K14" s="14"/>
    </row>
    <row r="15" spans="1:11" s="1" customFormat="1" x14ac:dyDescent="0.25">
      <c r="A15" s="28"/>
      <c r="B15" s="28"/>
      <c r="C15" s="12"/>
      <c r="D15" s="12"/>
      <c r="E15" s="12"/>
      <c r="F15" s="12"/>
      <c r="G15" s="12"/>
      <c r="H15" s="12"/>
      <c r="I15" s="12"/>
      <c r="J15" s="27"/>
      <c r="K15" s="14"/>
    </row>
    <row r="16" spans="1:11" s="1" customFormat="1" x14ac:dyDescent="0.25">
      <c r="A16" s="26" t="e">
        <f>#REF!</f>
        <v>#REF!</v>
      </c>
      <c r="B16" s="30" t="e">
        <f>#REF!</f>
        <v>#REF!</v>
      </c>
      <c r="C16" s="12" t="e">
        <f>#REF!</f>
        <v>#REF!</v>
      </c>
      <c r="D16" s="12" t="e">
        <f>#REF!</f>
        <v>#REF!</v>
      </c>
      <c r="E16" s="12" t="e">
        <f>#REF!</f>
        <v>#REF!</v>
      </c>
      <c r="F16" s="12" t="e">
        <f>D16*E16</f>
        <v>#REF!</v>
      </c>
      <c r="G16" s="12" t="e">
        <f>#REF!</f>
        <v>#REF!</v>
      </c>
      <c r="H16" s="12" t="e">
        <f>#REF!</f>
        <v>#REF!</v>
      </c>
      <c r="I16" s="12" t="e">
        <f>G16*H16</f>
        <v>#REF!</v>
      </c>
      <c r="J16" s="27" t="e">
        <f>I16-F16</f>
        <v>#REF!</v>
      </c>
      <c r="K16" s="14"/>
    </row>
    <row r="17" spans="1:11" s="1" customFormat="1" x14ac:dyDescent="0.25">
      <c r="A17" s="28"/>
      <c r="B17" s="28"/>
      <c r="C17" s="12"/>
      <c r="D17" s="12"/>
      <c r="E17" s="12"/>
      <c r="F17" s="12"/>
      <c r="G17" s="12"/>
      <c r="H17" s="12"/>
      <c r="I17" s="12"/>
      <c r="J17" s="27"/>
      <c r="K17" s="14"/>
    </row>
    <row r="18" spans="1:11" x14ac:dyDescent="0.25">
      <c r="A18" s="5"/>
      <c r="B18" s="6" t="s">
        <v>16</v>
      </c>
      <c r="C18" s="6"/>
      <c r="D18" s="7"/>
      <c r="E18" s="7"/>
      <c r="F18" s="7" t="e">
        <f>SUM(F13:F16)</f>
        <v>#REF!</v>
      </c>
      <c r="G18" s="7"/>
      <c r="H18" s="7"/>
      <c r="I18" s="7" t="e">
        <f>SUM(I13:I16)</f>
        <v>#REF!</v>
      </c>
      <c r="J18" s="13" t="e">
        <f>I18-F18</f>
        <v>#REF!</v>
      </c>
      <c r="K18"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tabSelected="1" topLeftCell="A25" zoomScaleNormal="100" workbookViewId="0">
      <selection activeCell="J13" sqref="J13"/>
    </sheetView>
  </sheetViews>
  <sheetFormatPr defaultRowHeight="15" x14ac:dyDescent="0.25"/>
  <cols>
    <col min="1" max="1" width="4.7109375" customWidth="1"/>
    <col min="2" max="2" width="31.28515625" customWidth="1"/>
    <col min="3" max="3" width="5.85546875" customWidth="1"/>
    <col min="4" max="4" width="7.5703125" customWidth="1"/>
    <col min="5" max="5" width="8.5703125" customWidth="1"/>
    <col min="6" max="6" width="8" customWidth="1"/>
    <col min="7" max="7" width="8.5703125" customWidth="1"/>
    <col min="8" max="8" width="5" bestFit="1" customWidth="1"/>
    <col min="9" max="9" width="8.42578125" bestFit="1" customWidth="1"/>
    <col min="10" max="10" width="10.7109375" bestFit="1" customWidth="1"/>
  </cols>
  <sheetData>
    <row r="1" spans="1:17" s="1" customFormat="1" x14ac:dyDescent="0.25">
      <c r="A1" s="81" t="s">
        <v>0</v>
      </c>
      <c r="B1" s="81"/>
      <c r="C1" s="81"/>
      <c r="D1" s="81"/>
      <c r="E1" s="81"/>
      <c r="F1" s="81"/>
      <c r="G1" s="81"/>
      <c r="H1" s="81"/>
      <c r="I1" s="81"/>
      <c r="J1" s="81"/>
      <c r="K1" s="81"/>
    </row>
    <row r="2" spans="1:17" s="1" customFormat="1" ht="22.5" x14ac:dyDescent="0.25">
      <c r="A2" s="82" t="s">
        <v>1</v>
      </c>
      <c r="B2" s="82"/>
      <c r="C2" s="82"/>
      <c r="D2" s="82"/>
      <c r="E2" s="82"/>
      <c r="F2" s="82"/>
      <c r="G2" s="82"/>
      <c r="H2" s="82"/>
      <c r="I2" s="82"/>
      <c r="J2" s="82"/>
      <c r="K2" s="82"/>
    </row>
    <row r="3" spans="1:17" s="1" customFormat="1" x14ac:dyDescent="0.25">
      <c r="A3" s="63" t="s">
        <v>2</v>
      </c>
      <c r="B3" s="63"/>
      <c r="C3" s="63"/>
      <c r="D3" s="63"/>
      <c r="E3" s="63"/>
      <c r="F3" s="63"/>
      <c r="G3" s="63"/>
      <c r="H3" s="63"/>
      <c r="I3" s="63"/>
      <c r="J3" s="63"/>
      <c r="K3" s="63"/>
    </row>
    <row r="4" spans="1:17" s="1" customFormat="1" x14ac:dyDescent="0.25">
      <c r="A4" s="63" t="s">
        <v>3</v>
      </c>
      <c r="B4" s="63"/>
      <c r="C4" s="63"/>
      <c r="D4" s="63"/>
      <c r="E4" s="63"/>
      <c r="F4" s="63"/>
      <c r="G4" s="63"/>
      <c r="H4" s="63"/>
      <c r="I4" s="63"/>
      <c r="J4" s="63"/>
      <c r="K4" s="63"/>
    </row>
    <row r="5" spans="1:17" ht="18.75" x14ac:dyDescent="0.3">
      <c r="A5" s="83" t="s">
        <v>4</v>
      </c>
      <c r="B5" s="83"/>
      <c r="C5" s="83"/>
      <c r="D5" s="83"/>
      <c r="E5" s="83"/>
      <c r="F5" s="83"/>
      <c r="G5" s="83"/>
      <c r="H5" s="83"/>
      <c r="I5" s="83"/>
      <c r="J5" s="83"/>
      <c r="K5" s="83"/>
    </row>
    <row r="6" spans="1:17" ht="15.75" x14ac:dyDescent="0.25">
      <c r="A6" s="67" t="s">
        <v>58</v>
      </c>
      <c r="B6" s="67"/>
      <c r="C6" s="67"/>
      <c r="D6" s="67"/>
      <c r="E6" s="67"/>
      <c r="F6" s="67"/>
      <c r="G6" s="2"/>
      <c r="H6" s="80" t="s">
        <v>42</v>
      </c>
      <c r="I6" s="80"/>
      <c r="J6" s="80"/>
      <c r="K6" s="80"/>
    </row>
    <row r="7" spans="1:17" ht="15.75" x14ac:dyDescent="0.25">
      <c r="A7" s="74" t="s">
        <v>28</v>
      </c>
      <c r="B7" s="74"/>
      <c r="C7" s="74"/>
      <c r="D7" s="74"/>
      <c r="E7" s="74"/>
      <c r="F7" s="74"/>
      <c r="G7" s="3"/>
      <c r="H7" s="75" t="s">
        <v>53</v>
      </c>
      <c r="I7" s="75"/>
      <c r="J7" s="75"/>
      <c r="K7" s="75"/>
    </row>
    <row r="8" spans="1:17" ht="15" customHeight="1" x14ac:dyDescent="0.25">
      <c r="A8" s="4" t="s">
        <v>5</v>
      </c>
      <c r="B8" s="15" t="s">
        <v>6</v>
      </c>
      <c r="C8" s="4" t="s">
        <v>7</v>
      </c>
      <c r="D8" s="16" t="s">
        <v>8</v>
      </c>
      <c r="E8" s="16" t="s">
        <v>9</v>
      </c>
      <c r="F8" s="16" t="s">
        <v>10</v>
      </c>
      <c r="G8" s="16" t="s">
        <v>11</v>
      </c>
      <c r="H8" s="4" t="s">
        <v>12</v>
      </c>
      <c r="I8" s="16" t="s">
        <v>13</v>
      </c>
      <c r="J8" s="16" t="s">
        <v>14</v>
      </c>
      <c r="K8" s="17" t="s">
        <v>15</v>
      </c>
    </row>
    <row r="9" spans="1:17" ht="150" x14ac:dyDescent="0.25">
      <c r="A9" s="18">
        <v>1</v>
      </c>
      <c r="B9" s="29" t="s">
        <v>44</v>
      </c>
      <c r="C9" s="19"/>
      <c r="D9" s="20"/>
      <c r="E9" s="21"/>
      <c r="F9" s="21"/>
      <c r="G9" s="23"/>
      <c r="H9" s="22"/>
      <c r="I9" s="23"/>
      <c r="J9" s="40"/>
      <c r="K9" s="77" t="s">
        <v>54</v>
      </c>
    </row>
    <row r="10" spans="1:17" ht="15" customHeight="1" x14ac:dyDescent="0.25">
      <c r="A10" s="18"/>
      <c r="B10" s="36" t="s">
        <v>45</v>
      </c>
      <c r="C10" s="35">
        <v>1</v>
      </c>
      <c r="D10" s="37">
        <f>TRUNC(25/3.281,0)+1</f>
        <v>8</v>
      </c>
      <c r="E10" s="37">
        <v>2</v>
      </c>
      <c r="F10" s="37">
        <v>1</v>
      </c>
      <c r="G10" s="38">
        <f>PRODUCT(C10:F10)</f>
        <v>16</v>
      </c>
      <c r="H10" s="39"/>
      <c r="I10" s="39"/>
      <c r="J10" s="39"/>
      <c r="K10" s="78"/>
    </row>
    <row r="11" spans="1:17" ht="15" customHeight="1" x14ac:dyDescent="0.25">
      <c r="A11" s="18"/>
      <c r="B11" s="36" t="s">
        <v>41</v>
      </c>
      <c r="C11" s="19"/>
      <c r="D11" s="20"/>
      <c r="E11" s="21"/>
      <c r="F11" s="21"/>
      <c r="G11" s="23">
        <f>SUM(G10:G10)</f>
        <v>16</v>
      </c>
      <c r="H11" s="22" t="s">
        <v>40</v>
      </c>
      <c r="I11" s="23">
        <v>736.88</v>
      </c>
      <c r="J11" s="40">
        <f>G11*I11</f>
        <v>11790.08</v>
      </c>
      <c r="K11" s="79"/>
    </row>
    <row r="12" spans="1:17" ht="15" customHeight="1" x14ac:dyDescent="0.25">
      <c r="A12" s="18"/>
      <c r="B12" s="36"/>
      <c r="C12" s="19"/>
      <c r="D12" s="20"/>
      <c r="E12" s="21"/>
      <c r="F12" s="21"/>
      <c r="G12" s="23"/>
      <c r="H12" s="22"/>
      <c r="I12" s="23"/>
      <c r="J12" s="40"/>
      <c r="K12" s="21"/>
    </row>
    <row r="13" spans="1:17" ht="105" x14ac:dyDescent="0.25">
      <c r="A13" s="18">
        <v>2</v>
      </c>
      <c r="B13" s="29" t="s">
        <v>50</v>
      </c>
      <c r="C13" s="19"/>
      <c r="D13" s="20"/>
      <c r="E13" s="21"/>
      <c r="F13" s="21"/>
      <c r="G13" s="23"/>
      <c r="H13" s="22"/>
      <c r="I13" s="23"/>
      <c r="J13" s="40"/>
      <c r="K13" s="77" t="s">
        <v>55</v>
      </c>
    </row>
    <row r="14" spans="1:17" ht="15" customHeight="1" x14ac:dyDescent="0.25">
      <c r="A14" s="18"/>
      <c r="B14" s="36" t="s">
        <v>51</v>
      </c>
      <c r="C14" s="35">
        <v>1</v>
      </c>
      <c r="D14" s="37">
        <v>8</v>
      </c>
      <c r="E14" s="37">
        <v>2</v>
      </c>
      <c r="F14" s="37">
        <v>0.2</v>
      </c>
      <c r="G14" s="38">
        <f>PRODUCT(C14:F14)</f>
        <v>3.2</v>
      </c>
      <c r="H14" s="39"/>
      <c r="I14" s="39"/>
      <c r="J14" s="39"/>
      <c r="K14" s="78"/>
      <c r="M14" t="s">
        <v>52</v>
      </c>
      <c r="P14">
        <v>300</v>
      </c>
      <c r="Q14" t="s">
        <v>52</v>
      </c>
    </row>
    <row r="15" spans="1:17" ht="15" customHeight="1" x14ac:dyDescent="0.25">
      <c r="A15" s="18"/>
      <c r="B15" s="36" t="s">
        <v>41</v>
      </c>
      <c r="C15" s="19"/>
      <c r="D15" s="20"/>
      <c r="E15" s="21"/>
      <c r="F15" s="21"/>
      <c r="G15" s="23">
        <f>SUM(G14:G14)</f>
        <v>3.2</v>
      </c>
      <c r="H15" s="22" t="s">
        <v>40</v>
      </c>
      <c r="I15" s="23">
        <v>2820.9740000000002</v>
      </c>
      <c r="J15" s="40">
        <f>G15*I15</f>
        <v>9027.1168000000016</v>
      </c>
      <c r="K15" s="79"/>
      <c r="M15">
        <f>3244.12</f>
        <v>3244.12</v>
      </c>
      <c r="N15">
        <f>M15/1.15</f>
        <v>2820.9739130434782</v>
      </c>
      <c r="P15">
        <v>826398.7</v>
      </c>
      <c r="Q15">
        <f>P15/P14</f>
        <v>2754.6623333333332</v>
      </c>
    </row>
    <row r="16" spans="1:17" ht="15" customHeight="1" x14ac:dyDescent="0.25">
      <c r="A16" s="18"/>
      <c r="B16" s="36" t="s">
        <v>47</v>
      </c>
      <c r="C16" s="19"/>
      <c r="D16" s="20"/>
      <c r="E16" s="21"/>
      <c r="F16" s="21"/>
      <c r="G16" s="23"/>
      <c r="H16" s="22"/>
      <c r="I16" s="23"/>
      <c r="J16" s="40">
        <f>0.13*G15*826398.7/300</f>
        <v>1145.9395306666668</v>
      </c>
      <c r="K16" s="21"/>
    </row>
    <row r="17" spans="1:14" ht="15" customHeight="1" x14ac:dyDescent="0.25">
      <c r="A17" s="18"/>
      <c r="B17" s="29"/>
      <c r="C17" s="19"/>
      <c r="D17" s="20"/>
      <c r="E17" s="21"/>
      <c r="F17" s="21"/>
      <c r="G17" s="23"/>
      <c r="H17" s="22"/>
      <c r="I17" s="23"/>
      <c r="J17" s="40"/>
      <c r="K17" s="21"/>
    </row>
    <row r="18" spans="1:14" ht="210" x14ac:dyDescent="0.25">
      <c r="A18" s="18">
        <v>3</v>
      </c>
      <c r="B18" s="29" t="s">
        <v>46</v>
      </c>
      <c r="C18" s="19"/>
      <c r="D18" s="20"/>
      <c r="E18" s="21"/>
      <c r="F18" s="21"/>
      <c r="G18" s="23"/>
      <c r="H18" s="22"/>
      <c r="I18" s="23"/>
      <c r="J18" s="40"/>
      <c r="K18" s="58" t="s">
        <v>57</v>
      </c>
    </row>
    <row r="19" spans="1:14" ht="15" customHeight="1" x14ac:dyDescent="0.25">
      <c r="A19" s="18"/>
      <c r="B19" s="36" t="s">
        <v>45</v>
      </c>
      <c r="C19" s="35">
        <v>1</v>
      </c>
      <c r="D19" s="37">
        <v>8</v>
      </c>
      <c r="E19" s="37">
        <v>2</v>
      </c>
      <c r="F19" s="37">
        <v>1</v>
      </c>
      <c r="G19" s="38">
        <f>PRODUCT(C19:F19)</f>
        <v>16</v>
      </c>
      <c r="H19" s="39"/>
      <c r="I19" s="39"/>
      <c r="J19" s="39"/>
      <c r="K19" s="58"/>
    </row>
    <row r="20" spans="1:14" ht="15" customHeight="1" x14ac:dyDescent="0.25">
      <c r="A20" s="18"/>
      <c r="B20" s="36"/>
      <c r="C20" s="35">
        <v>1</v>
      </c>
      <c r="D20" s="37">
        <v>8</v>
      </c>
      <c r="E20" s="37">
        <v>1.5</v>
      </c>
      <c r="F20" s="37">
        <v>1</v>
      </c>
      <c r="G20" s="38">
        <f>PRODUCT(C20:F20)</f>
        <v>12</v>
      </c>
      <c r="H20" s="39"/>
      <c r="I20" s="39"/>
      <c r="J20" s="39"/>
      <c r="K20" s="58"/>
    </row>
    <row r="21" spans="1:14" ht="15" customHeight="1" x14ac:dyDescent="0.25">
      <c r="A21" s="18"/>
      <c r="B21" s="36" t="s">
        <v>41</v>
      </c>
      <c r="C21" s="19"/>
      <c r="D21" s="20"/>
      <c r="E21" s="21"/>
      <c r="F21" s="21"/>
      <c r="G21" s="23">
        <f>SUM(G19:G20)</f>
        <v>28</v>
      </c>
      <c r="H21" s="22" t="s">
        <v>40</v>
      </c>
      <c r="I21" s="23">
        <v>6509.3</v>
      </c>
      <c r="J21" s="40">
        <f>G21*I21</f>
        <v>182260.4</v>
      </c>
      <c r="K21" s="21"/>
      <c r="M21">
        <f>(7208.94+7297.22+[5]Rate_Analysis!$U$3091+[5]Rate_Analysis!$U$3104)/4</f>
        <v>7485.69</v>
      </c>
      <c r="N21">
        <f>([5]Rate_Analysis!$K$3063/6+[5]Rate_Analysis!$K$3076/6++[5]Rate_Analysis!$K$3089/6+[5]Rate_Analysis!$K$3102/6)/4</f>
        <v>4746.7977499999997</v>
      </c>
    </row>
    <row r="22" spans="1:14" ht="15" customHeight="1" x14ac:dyDescent="0.25">
      <c r="A22" s="18"/>
      <c r="B22" s="36" t="s">
        <v>47</v>
      </c>
      <c r="C22" s="19"/>
      <c r="D22" s="20"/>
      <c r="E22" s="21"/>
      <c r="F22" s="21"/>
      <c r="G22" s="23"/>
      <c r="H22" s="22"/>
      <c r="I22" s="23"/>
      <c r="J22" s="40">
        <f>0.13*G21*4746.798</f>
        <v>17278.344720000001</v>
      </c>
      <c r="K22" s="21"/>
    </row>
    <row r="23" spans="1:14" ht="15" customHeight="1" x14ac:dyDescent="0.25">
      <c r="A23" s="18"/>
      <c r="B23" s="36"/>
      <c r="C23" s="19"/>
      <c r="D23" s="20"/>
      <c r="E23" s="21"/>
      <c r="F23" s="21"/>
      <c r="G23" s="23"/>
      <c r="H23" s="22"/>
      <c r="I23" s="23"/>
      <c r="J23" s="40"/>
      <c r="K23" s="21"/>
    </row>
    <row r="24" spans="1:14" ht="105" x14ac:dyDescent="0.25">
      <c r="A24" s="18">
        <v>4</v>
      </c>
      <c r="B24" s="29" t="s">
        <v>48</v>
      </c>
      <c r="C24" s="19"/>
      <c r="D24" s="20"/>
      <c r="E24" s="21"/>
      <c r="F24" s="21"/>
      <c r="G24" s="23"/>
      <c r="H24" s="22"/>
      <c r="I24" s="23"/>
      <c r="J24" s="40"/>
      <c r="K24" s="58" t="s">
        <v>56</v>
      </c>
    </row>
    <row r="25" spans="1:14" ht="15" customHeight="1" x14ac:dyDescent="0.25">
      <c r="A25" s="18"/>
      <c r="B25" s="36" t="s">
        <v>49</v>
      </c>
      <c r="C25" s="35">
        <v>1</v>
      </c>
      <c r="D25" s="37">
        <v>8</v>
      </c>
      <c r="E25" s="37"/>
      <c r="F25" s="37">
        <v>2</v>
      </c>
      <c r="G25" s="38">
        <f>PRODUCT(C25:F25)</f>
        <v>16</v>
      </c>
      <c r="H25" s="39"/>
      <c r="I25" s="39"/>
      <c r="J25" s="39"/>
      <c r="K25" s="21"/>
    </row>
    <row r="26" spans="1:14" ht="15" customHeight="1" x14ac:dyDescent="0.25">
      <c r="A26" s="18"/>
      <c r="B26" s="36" t="s">
        <v>41</v>
      </c>
      <c r="C26" s="19"/>
      <c r="D26" s="20"/>
      <c r="E26" s="21"/>
      <c r="F26" s="21"/>
      <c r="G26" s="23">
        <f>SUM(G25:G25)</f>
        <v>16</v>
      </c>
      <c r="H26" s="22" t="s">
        <v>43</v>
      </c>
      <c r="I26" s="23">
        <v>161.41999999999999</v>
      </c>
      <c r="J26" s="40">
        <f>G26*I26</f>
        <v>2582.7199999999998</v>
      </c>
      <c r="K26" s="21"/>
      <c r="M26">
        <f>(7208.94+7297.22+[5]Rate_Analysis!$U$3091+[5]Rate_Analysis!$U$3104)/4</f>
        <v>7485.69</v>
      </c>
      <c r="N26">
        <f>([5]Rate_Analysis!$K$3063/6+[5]Rate_Analysis!$K$3076/6++[5]Rate_Analysis!$K$3089/6+[5]Rate_Analysis!$K$3102/6)/4</f>
        <v>4746.7977499999997</v>
      </c>
    </row>
    <row r="27" spans="1:14" ht="15" customHeight="1" x14ac:dyDescent="0.25">
      <c r="A27" s="18"/>
      <c r="B27" s="36" t="s">
        <v>47</v>
      </c>
      <c r="C27" s="19"/>
      <c r="D27" s="20"/>
      <c r="E27" s="21"/>
      <c r="F27" s="21"/>
      <c r="G27" s="23"/>
      <c r="H27" s="22"/>
      <c r="I27" s="23"/>
      <c r="J27" s="40">
        <f>0.13*G26*45360/300</f>
        <v>314.49600000000004</v>
      </c>
      <c r="K27" s="21"/>
    </row>
    <row r="28" spans="1:14" ht="15" customHeight="1" x14ac:dyDescent="0.25">
      <c r="A28" s="18"/>
      <c r="B28" s="36"/>
      <c r="C28" s="19"/>
      <c r="D28" s="20"/>
      <c r="E28" s="21"/>
      <c r="F28" s="21"/>
      <c r="G28" s="23"/>
      <c r="H28" s="22"/>
      <c r="I28" s="23"/>
      <c r="J28" s="40"/>
      <c r="K28" s="21"/>
    </row>
    <row r="29" spans="1:14" ht="15" customHeight="1" x14ac:dyDescent="0.25">
      <c r="A29" s="18">
        <v>5</v>
      </c>
      <c r="B29" s="29" t="s">
        <v>30</v>
      </c>
      <c r="C29" s="19">
        <v>1</v>
      </c>
      <c r="D29" s="20"/>
      <c r="E29" s="21"/>
      <c r="F29" s="21"/>
      <c r="G29" s="33">
        <f t="shared" ref="G29" si="0">PRODUCT(C29:F29)</f>
        <v>1</v>
      </c>
      <c r="H29" s="22" t="s">
        <v>31</v>
      </c>
      <c r="I29" s="23">
        <v>500</v>
      </c>
      <c r="J29" s="33">
        <f>G29*I29</f>
        <v>500</v>
      </c>
      <c r="K29" s="21"/>
    </row>
    <row r="30" spans="1:14" ht="15" customHeight="1" x14ac:dyDescent="0.25">
      <c r="A30" s="18"/>
      <c r="B30" s="24"/>
      <c r="C30" s="19"/>
      <c r="D30" s="20"/>
      <c r="E30" s="21"/>
      <c r="F30" s="21"/>
      <c r="G30" s="23"/>
      <c r="H30" s="22"/>
      <c r="I30" s="23"/>
      <c r="J30" s="40"/>
      <c r="K30" s="21"/>
    </row>
    <row r="31" spans="1:14" x14ac:dyDescent="0.25">
      <c r="A31" s="39"/>
      <c r="B31" s="41" t="s">
        <v>17</v>
      </c>
      <c r="C31" s="42"/>
      <c r="D31" s="37"/>
      <c r="E31" s="37"/>
      <c r="F31" s="37"/>
      <c r="G31" s="40"/>
      <c r="H31" s="40"/>
      <c r="I31" s="40"/>
      <c r="J31" s="40">
        <f>SUM(J9:J29)</f>
        <v>224899.09705066666</v>
      </c>
      <c r="K31" s="35"/>
    </row>
    <row r="32" spans="1:14" x14ac:dyDescent="0.25">
      <c r="A32" s="53"/>
      <c r="B32" s="56"/>
      <c r="C32" s="57"/>
      <c r="D32" s="54"/>
      <c r="E32" s="54"/>
      <c r="F32" s="54"/>
      <c r="G32" s="55"/>
      <c r="H32" s="55"/>
      <c r="I32" s="55"/>
      <c r="J32" s="55"/>
      <c r="K32" s="52"/>
    </row>
    <row r="33" spans="1:11" s="1" customFormat="1" x14ac:dyDescent="0.25">
      <c r="A33" s="45"/>
      <c r="B33" s="28" t="s">
        <v>27</v>
      </c>
      <c r="C33" s="73">
        <f>J31</f>
        <v>224899.09705066666</v>
      </c>
      <c r="D33" s="73"/>
      <c r="E33" s="38">
        <v>100</v>
      </c>
      <c r="F33" s="46"/>
      <c r="G33" s="47"/>
      <c r="H33" s="46"/>
      <c r="I33" s="48"/>
      <c r="J33" s="49"/>
      <c r="K33" s="50"/>
    </row>
    <row r="34" spans="1:11" x14ac:dyDescent="0.25">
      <c r="A34" s="51"/>
      <c r="B34" s="28" t="s">
        <v>32</v>
      </c>
      <c r="C34" s="76">
        <v>200000</v>
      </c>
      <c r="D34" s="76"/>
      <c r="E34" s="38"/>
      <c r="F34" s="44"/>
      <c r="G34" s="43"/>
      <c r="H34" s="43"/>
      <c r="I34" s="43"/>
      <c r="J34" s="43"/>
      <c r="K34" s="44"/>
    </row>
    <row r="35" spans="1:11" x14ac:dyDescent="0.25">
      <c r="A35" s="51"/>
      <c r="B35" s="28" t="s">
        <v>33</v>
      </c>
      <c r="C35" s="76">
        <f>C34-C37-C38</f>
        <v>190000</v>
      </c>
      <c r="D35" s="76"/>
      <c r="E35" s="38">
        <f>C35/C33*100</f>
        <v>84.482331183924515</v>
      </c>
      <c r="F35" s="44"/>
      <c r="G35" s="43"/>
      <c r="H35" s="43"/>
      <c r="I35" s="43"/>
      <c r="J35" s="43"/>
      <c r="K35" s="44"/>
    </row>
    <row r="36" spans="1:11" x14ac:dyDescent="0.25">
      <c r="A36" s="51"/>
      <c r="B36" s="28" t="s">
        <v>34</v>
      </c>
      <c r="C36" s="73">
        <f>C33-C35</f>
        <v>34899.097050666664</v>
      </c>
      <c r="D36" s="73"/>
      <c r="E36" s="38">
        <f>100-E35</f>
        <v>15.517668816075485</v>
      </c>
      <c r="F36" s="44"/>
      <c r="G36" s="43"/>
      <c r="H36" s="43"/>
      <c r="I36" s="43"/>
      <c r="J36" s="43"/>
      <c r="K36" s="44"/>
    </row>
    <row r="37" spans="1:11" x14ac:dyDescent="0.25">
      <c r="A37" s="51"/>
      <c r="B37" s="28" t="s">
        <v>35</v>
      </c>
      <c r="C37" s="73">
        <f>C34*0.03</f>
        <v>6000</v>
      </c>
      <c r="D37" s="73"/>
      <c r="E37" s="38">
        <v>3</v>
      </c>
      <c r="F37" s="44"/>
      <c r="G37" s="43"/>
      <c r="H37" s="43"/>
      <c r="I37" s="43"/>
      <c r="J37" s="43"/>
      <c r="K37" s="44"/>
    </row>
    <row r="38" spans="1:11" x14ac:dyDescent="0.25">
      <c r="A38" s="51"/>
      <c r="B38" s="28" t="s">
        <v>36</v>
      </c>
      <c r="C38" s="73">
        <f>C34*0.02</f>
        <v>4000</v>
      </c>
      <c r="D38" s="73"/>
      <c r="E38" s="38">
        <v>2</v>
      </c>
      <c r="F38" s="44"/>
      <c r="G38" s="43"/>
      <c r="H38" s="43"/>
      <c r="I38" s="43"/>
      <c r="J38" s="43"/>
      <c r="K38" s="44"/>
    </row>
    <row r="39" spans="1:11" s="34" customFormat="1" x14ac:dyDescent="0.25">
      <c r="A39" s="52"/>
      <c r="B39" s="52"/>
      <c r="C39" s="52"/>
      <c r="D39" s="52"/>
      <c r="E39" s="52"/>
      <c r="F39" s="52"/>
      <c r="G39" s="52"/>
      <c r="H39" s="52"/>
      <c r="I39" s="52"/>
      <c r="J39" s="52"/>
      <c r="K39" s="52"/>
    </row>
    <row r="40" spans="1:11" s="34" customFormat="1" x14ac:dyDescent="0.25"/>
    <row r="41" spans="1:11" s="34" customFormat="1" x14ac:dyDescent="0.25"/>
    <row r="42" spans="1:11" s="34" customFormat="1" x14ac:dyDescent="0.25"/>
    <row r="43" spans="1:11" s="34" customFormat="1" x14ac:dyDescent="0.25"/>
    <row r="44" spans="1:11" s="34" customFormat="1" x14ac:dyDescent="0.25"/>
    <row r="45" spans="1:11" s="34" customFormat="1" x14ac:dyDescent="0.25"/>
    <row r="46" spans="1:11" s="34" customFormat="1" x14ac:dyDescent="0.25"/>
    <row r="47" spans="1:11" s="34" customFormat="1" x14ac:dyDescent="0.25"/>
    <row r="48" spans="1:11" s="34" customFormat="1" x14ac:dyDescent="0.25"/>
    <row r="49" s="34" customFormat="1" x14ac:dyDescent="0.25"/>
    <row r="50" s="34" customFormat="1" x14ac:dyDescent="0.25"/>
    <row r="51" s="34" customFormat="1" x14ac:dyDescent="0.25"/>
    <row r="52" s="34" customFormat="1" x14ac:dyDescent="0.25"/>
    <row r="53" s="34" customFormat="1" x14ac:dyDescent="0.25"/>
    <row r="54" s="34" customFormat="1" x14ac:dyDescent="0.25"/>
    <row r="55" s="34" customFormat="1" x14ac:dyDescent="0.25"/>
    <row r="56" s="34" customFormat="1" x14ac:dyDescent="0.25"/>
    <row r="57" s="34" customFormat="1" x14ac:dyDescent="0.25"/>
    <row r="58" s="34" customFormat="1" x14ac:dyDescent="0.25"/>
    <row r="59" s="34" customFormat="1" x14ac:dyDescent="0.25"/>
    <row r="60" s="34" customFormat="1" x14ac:dyDescent="0.25"/>
    <row r="61" s="34" customFormat="1" x14ac:dyDescent="0.25"/>
    <row r="62" s="34" customFormat="1" x14ac:dyDescent="0.25"/>
    <row r="63" s="34" customFormat="1" x14ac:dyDescent="0.25"/>
    <row r="64" s="34" customFormat="1" x14ac:dyDescent="0.25"/>
    <row r="65" s="34" customFormat="1" x14ac:dyDescent="0.25"/>
    <row r="66" s="34" customFormat="1" x14ac:dyDescent="0.25"/>
    <row r="67" s="34" customFormat="1" x14ac:dyDescent="0.25"/>
    <row r="68" s="34" customFormat="1" x14ac:dyDescent="0.25"/>
    <row r="69" s="34" customFormat="1" x14ac:dyDescent="0.25"/>
    <row r="70" s="34" customFormat="1" x14ac:dyDescent="0.25"/>
    <row r="71" s="34" customFormat="1" x14ac:dyDescent="0.25"/>
    <row r="72" s="34" customFormat="1" x14ac:dyDescent="0.25"/>
    <row r="73" s="34" customFormat="1" x14ac:dyDescent="0.25"/>
    <row r="74" s="34" customFormat="1" x14ac:dyDescent="0.25"/>
    <row r="75" s="34" customFormat="1" x14ac:dyDescent="0.25"/>
    <row r="76" s="34" customFormat="1" x14ac:dyDescent="0.25"/>
    <row r="77" s="34" customFormat="1" x14ac:dyDescent="0.25"/>
    <row r="78" s="34" customFormat="1" x14ac:dyDescent="0.25"/>
    <row r="79" s="34" customFormat="1" x14ac:dyDescent="0.25"/>
    <row r="80" s="34" customFormat="1" x14ac:dyDescent="0.25"/>
    <row r="81" s="34" customFormat="1" x14ac:dyDescent="0.25"/>
    <row r="82" s="34" customFormat="1" x14ac:dyDescent="0.25"/>
    <row r="83" s="34" customFormat="1" x14ac:dyDescent="0.25"/>
    <row r="84" s="34" customFormat="1" x14ac:dyDescent="0.25"/>
    <row r="85" s="34" customFormat="1" x14ac:dyDescent="0.25"/>
    <row r="86" s="34" customFormat="1" x14ac:dyDescent="0.25"/>
    <row r="87" s="34" customFormat="1" x14ac:dyDescent="0.25"/>
    <row r="88" s="34" customFormat="1" x14ac:dyDescent="0.25"/>
    <row r="89" s="34" customFormat="1" x14ac:dyDescent="0.25"/>
    <row r="90" s="34" customFormat="1" x14ac:dyDescent="0.25"/>
    <row r="91" s="34" customFormat="1" x14ac:dyDescent="0.25"/>
    <row r="92" s="34" customFormat="1" x14ac:dyDescent="0.25"/>
    <row r="93" s="34" customFormat="1" x14ac:dyDescent="0.25"/>
    <row r="94" s="34" customFormat="1" x14ac:dyDescent="0.25"/>
    <row r="95" s="34" customFormat="1" x14ac:dyDescent="0.25"/>
  </sheetData>
  <mergeCells count="17">
    <mergeCell ref="A6:F6"/>
    <mergeCell ref="H6:K6"/>
    <mergeCell ref="A1:K1"/>
    <mergeCell ref="A2:K2"/>
    <mergeCell ref="A3:K3"/>
    <mergeCell ref="A4:K4"/>
    <mergeCell ref="A5:K5"/>
    <mergeCell ref="C37:D37"/>
    <mergeCell ref="C38:D38"/>
    <mergeCell ref="A7:F7"/>
    <mergeCell ref="H7:K7"/>
    <mergeCell ref="C33:D33"/>
    <mergeCell ref="C34:D34"/>
    <mergeCell ref="C35:D35"/>
    <mergeCell ref="C36:D36"/>
    <mergeCell ref="K9:K11"/>
    <mergeCell ref="K13:K15"/>
  </mergeCells>
  <pageMargins left="0.7" right="0.7" top="0.75" bottom="0.75" header="0.3" footer="0.3"/>
  <pageSetup paperSize="9" scale="80" orientation="portrait"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WCR</vt:lpstr>
      <vt:lpstr>re-estimate</vt:lpstr>
      <vt:lpstr>'re-estimate'!Print_Area</vt:lpstr>
      <vt:lpstr>'re-estimate'!Print_Titles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2024-12-26T07:59:16Z</cp:lastPrinted>
  <dcterms:created xsi:type="dcterms:W3CDTF">2015-06-05T18:17:20Z</dcterms:created>
  <dcterms:modified xsi:type="dcterms:W3CDTF">2024-12-26T07:59:49Z</dcterms:modified>
</cp:coreProperties>
</file>