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new track bheterinary ukhutaar sadak\"/>
    </mc:Choice>
  </mc:AlternateContent>
  <bookViews>
    <workbookView xWindow="-120" yWindow="-120" windowWidth="20730" windowHeight="11160" activeTab="3"/>
  </bookViews>
  <sheets>
    <sheet name="estimate" sheetId="18" r:id="rId1"/>
    <sheet name="WCR" sheetId="6" r:id="rId2"/>
    <sheet name="V" sheetId="19" r:id="rId3"/>
    <sheet name="M" sheetId="20" r:id="rId4"/>
  </sheets>
  <externalReferences>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estimate!$A$1:$K$23</definedName>
    <definedName name="_xlnm.Print_Area" localSheetId="3">M!$A$1:$K$44</definedName>
    <definedName name="_xlnm.Print_Area" localSheetId="2">V!$A$1:$K$44</definedName>
    <definedName name="_xlnm.Print_Titles" localSheetId="0">estimate!$1:$8</definedName>
    <definedName name="_xlnm.Print_Titles" localSheetId="3">M!$1:$8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20" l="1"/>
  <c r="G30" i="20" s="1"/>
  <c r="E30" i="20"/>
  <c r="D30" i="20"/>
  <c r="E29" i="20"/>
  <c r="G29" i="20" s="1"/>
  <c r="D29" i="20"/>
  <c r="F28" i="20"/>
  <c r="E28" i="20"/>
  <c r="D28" i="20"/>
  <c r="G28" i="20" s="1"/>
  <c r="F27" i="20"/>
  <c r="E27" i="20"/>
  <c r="G27" i="20" s="1"/>
  <c r="D27" i="20"/>
  <c r="F26" i="20"/>
  <c r="E26" i="20"/>
  <c r="G26" i="20" s="1"/>
  <c r="D26" i="20"/>
  <c r="F25" i="20"/>
  <c r="E25" i="20"/>
  <c r="G25" i="20" s="1"/>
  <c r="D25" i="20"/>
  <c r="F24" i="20"/>
  <c r="E24" i="20"/>
  <c r="G24" i="20" s="1"/>
  <c r="D24" i="20"/>
  <c r="F23" i="20"/>
  <c r="E23" i="20"/>
  <c r="G23" i="20" s="1"/>
  <c r="D23" i="20"/>
  <c r="F22" i="20"/>
  <c r="E22" i="20"/>
  <c r="G22" i="20" s="1"/>
  <c r="D22" i="20"/>
  <c r="F21" i="20"/>
  <c r="E21" i="20"/>
  <c r="G21" i="20" s="1"/>
  <c r="D21" i="20"/>
  <c r="F20" i="20"/>
  <c r="E20" i="20"/>
  <c r="G20" i="20" s="1"/>
  <c r="D20" i="20"/>
  <c r="F19" i="20"/>
  <c r="E19" i="20"/>
  <c r="G19" i="20" s="1"/>
  <c r="D19" i="20"/>
  <c r="F18" i="20"/>
  <c r="E18" i="20"/>
  <c r="G18" i="20" s="1"/>
  <c r="D18" i="20"/>
  <c r="F17" i="20"/>
  <c r="E17" i="20"/>
  <c r="G17" i="20" s="1"/>
  <c r="D17" i="20"/>
  <c r="F16" i="20"/>
  <c r="E16" i="20"/>
  <c r="G16" i="20" s="1"/>
  <c r="D16" i="20"/>
  <c r="F15" i="20"/>
  <c r="E15" i="20"/>
  <c r="G15" i="20" s="1"/>
  <c r="D15" i="20"/>
  <c r="F14" i="20"/>
  <c r="E14" i="20"/>
  <c r="G14" i="20" s="1"/>
  <c r="D14" i="20"/>
  <c r="F13" i="20"/>
  <c r="E13" i="20"/>
  <c r="G13" i="20" s="1"/>
  <c r="D13" i="20"/>
  <c r="F12" i="20"/>
  <c r="E12" i="20"/>
  <c r="G12" i="20" s="1"/>
  <c r="D12" i="20"/>
  <c r="F11" i="20"/>
  <c r="E11" i="20"/>
  <c r="G11" i="20" s="1"/>
  <c r="D11" i="20"/>
  <c r="F10" i="20"/>
  <c r="E10" i="20"/>
  <c r="G10" i="20" s="1"/>
  <c r="D10" i="20"/>
  <c r="D31" i="20" s="1"/>
  <c r="G31" i="20" s="1"/>
  <c r="N30" i="20"/>
  <c r="N29" i="20"/>
  <c r="N28" i="20"/>
  <c r="N27" i="20"/>
  <c r="N26" i="20"/>
  <c r="N22" i="20"/>
  <c r="N21" i="20"/>
  <c r="N20" i="20"/>
  <c r="N19" i="20"/>
  <c r="N18" i="20"/>
  <c r="N17" i="20"/>
  <c r="N16" i="20"/>
  <c r="N15" i="20"/>
  <c r="N14" i="20"/>
  <c r="N13" i="20"/>
  <c r="N12" i="20"/>
  <c r="C44" i="20" l="1"/>
  <c r="C43" i="20"/>
  <c r="C41" i="20"/>
  <c r="G35" i="20"/>
  <c r="J35" i="20" s="1"/>
  <c r="D31" i="19"/>
  <c r="A9" i="6" l="1"/>
  <c r="A8" i="6"/>
  <c r="G32" i="20" l="1"/>
  <c r="N27" i="19"/>
  <c r="N26" i="19"/>
  <c r="F21" i="19"/>
  <c r="H16" i="6"/>
  <c r="E16" i="6"/>
  <c r="C16" i="6"/>
  <c r="H13" i="6"/>
  <c r="E13" i="6"/>
  <c r="C13" i="6"/>
  <c r="B16" i="6"/>
  <c r="A16" i="6"/>
  <c r="B14" i="6"/>
  <c r="B13" i="6"/>
  <c r="A13" i="6"/>
  <c r="J32" i="20" l="1"/>
  <c r="J33" i="20"/>
  <c r="E11" i="19"/>
  <c r="F11" i="19"/>
  <c r="F12" i="19"/>
  <c r="F13" i="19"/>
  <c r="E14" i="19"/>
  <c r="F14" i="19"/>
  <c r="F15" i="19"/>
  <c r="F16" i="19"/>
  <c r="E17" i="19"/>
  <c r="F17" i="19"/>
  <c r="E18" i="19"/>
  <c r="F18" i="19"/>
  <c r="F19" i="19"/>
  <c r="F20" i="19"/>
  <c r="F22" i="19"/>
  <c r="F23" i="19"/>
  <c r="F24" i="19"/>
  <c r="F25" i="19"/>
  <c r="E26" i="19"/>
  <c r="F26" i="19"/>
  <c r="E27" i="19"/>
  <c r="F27" i="19"/>
  <c r="F28" i="19"/>
  <c r="E30" i="19"/>
  <c r="F30" i="19"/>
  <c r="F10" i="19"/>
  <c r="E10" i="19"/>
  <c r="D11" i="19"/>
  <c r="G11" i="19" s="1"/>
  <c r="D12" i="19"/>
  <c r="D13" i="19"/>
  <c r="D14" i="19"/>
  <c r="D15" i="19"/>
  <c r="D16" i="19"/>
  <c r="D17" i="19"/>
  <c r="D18" i="19"/>
  <c r="D19" i="19"/>
  <c r="D20" i="19"/>
  <c r="D21" i="19"/>
  <c r="D22" i="19"/>
  <c r="D23" i="19"/>
  <c r="D24" i="19"/>
  <c r="D25" i="19"/>
  <c r="D26" i="19"/>
  <c r="D27" i="19"/>
  <c r="G27" i="19" s="1"/>
  <c r="D28" i="19"/>
  <c r="D29" i="19"/>
  <c r="D30" i="19"/>
  <c r="D10" i="19"/>
  <c r="G10" i="19" s="1"/>
  <c r="N15" i="19"/>
  <c r="E16" i="19" s="1"/>
  <c r="N16" i="19"/>
  <c r="N17" i="19"/>
  <c r="N18" i="19"/>
  <c r="E19" i="19" s="1"/>
  <c r="N19" i="19"/>
  <c r="E20" i="19" s="1"/>
  <c r="N20" i="19"/>
  <c r="N21" i="19"/>
  <c r="E21" i="19" s="1"/>
  <c r="N22" i="19"/>
  <c r="E23" i="19" s="1"/>
  <c r="E24" i="19"/>
  <c r="E25" i="19"/>
  <c r="N28" i="19"/>
  <c r="E28" i="19" s="1"/>
  <c r="N29" i="19"/>
  <c r="N30" i="19"/>
  <c r="N14" i="19"/>
  <c r="E15" i="19" s="1"/>
  <c r="N13" i="19"/>
  <c r="N12" i="19"/>
  <c r="E12" i="19" s="1"/>
  <c r="C44" i="19"/>
  <c r="C43" i="19"/>
  <c r="C41" i="19" s="1"/>
  <c r="G35" i="19"/>
  <c r="J37" i="20" l="1"/>
  <c r="C39" i="20" s="1"/>
  <c r="G14" i="19"/>
  <c r="E13" i="19"/>
  <c r="G21" i="19"/>
  <c r="G13" i="19"/>
  <c r="E29" i="19"/>
  <c r="G29" i="19" s="1"/>
  <c r="E22" i="19"/>
  <c r="G22" i="19" s="1"/>
  <c r="G20" i="19"/>
  <c r="G19" i="19"/>
  <c r="G16" i="19"/>
  <c r="G15" i="19"/>
  <c r="G30" i="19"/>
  <c r="G12" i="19"/>
  <c r="J35" i="19"/>
  <c r="G16" i="6"/>
  <c r="G26" i="19"/>
  <c r="G18" i="19"/>
  <c r="G24" i="19"/>
  <c r="G23" i="19"/>
  <c r="G28" i="19"/>
  <c r="G25" i="19"/>
  <c r="G17" i="19"/>
  <c r="G31" i="19"/>
  <c r="G10" i="18"/>
  <c r="G11" i="18" s="1"/>
  <c r="C23" i="18"/>
  <c r="C22" i="18"/>
  <c r="G14" i="18"/>
  <c r="C42" i="20" l="1"/>
  <c r="E41" i="20"/>
  <c r="E42" i="20" s="1"/>
  <c r="G32" i="19"/>
  <c r="G13" i="6" s="1"/>
  <c r="J12" i="18"/>
  <c r="F14" i="6" s="1"/>
  <c r="D13" i="6"/>
  <c r="J14" i="18"/>
  <c r="D16" i="6"/>
  <c r="C20" i="18"/>
  <c r="J33" i="19" l="1"/>
  <c r="I14" i="6" s="1"/>
  <c r="J32" i="19"/>
  <c r="J37" i="19" s="1"/>
  <c r="C39" i="19" s="1"/>
  <c r="C42" i="19" s="1"/>
  <c r="J11" i="18"/>
  <c r="E41" i="19" l="1"/>
  <c r="E42" i="19" s="1"/>
  <c r="J16" i="18"/>
  <c r="C18" i="18" s="1"/>
  <c r="C21" i="18" s="1"/>
  <c r="E20" i="18" l="1"/>
  <c r="E21" i="18" s="1"/>
  <c r="I16" i="6" l="1"/>
  <c r="F16" i="6"/>
  <c r="J16" i="6" l="1"/>
  <c r="I13" i="6"/>
  <c r="I18" i="6" s="1"/>
  <c r="F13" i="6" l="1"/>
  <c r="J13" i="6" s="1"/>
  <c r="F18" i="6" l="1"/>
  <c r="J6" i="6" l="1"/>
  <c r="J18" i="6" l="1"/>
  <c r="C6" i="6" l="1"/>
</calcChain>
</file>

<file path=xl/sharedStrings.xml><?xml version="1.0" encoding="utf-8"?>
<sst xmlns="http://schemas.openxmlformats.org/spreadsheetml/2006/main" count="129" uniqueCount="52">
  <si>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</si>
  <si>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</si>
  <si>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</si>
  <si>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</si>
  <si>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</si>
  <si>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</si>
  <si>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</si>
  <si>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</si>
  <si>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</si>
  <si>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</si>
  <si>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</si>
  <si>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</si>
  <si>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</si>
  <si>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</si>
  <si>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</si>
  <si>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</si>
  <si>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</si>
  <si>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</si>
  <si>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</si>
  <si>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</si>
  <si>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</si>
  <si>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</si>
  <si>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</si>
  <si>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</si>
  <si>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</si>
  <si>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</si>
  <si>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</si>
  <si>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</si>
  <si>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</si>
  <si>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</si>
  <si>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</si>
  <si>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</si>
  <si>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</si>
  <si>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</si>
  <si>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</si>
  <si>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</si>
  <si>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</si>
  <si>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</si>
  <si>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</si>
  <si>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</si>
  <si>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</si>
  <si>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</si>
  <si>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t>
  </si>
  <si>
    <t>Project:- ६. नं. कृषि सडक</t>
  </si>
  <si>
    <t>Detail Valuated Sheet</t>
  </si>
  <si>
    <t>Total Valuated</t>
  </si>
  <si>
    <t>-drain</t>
  </si>
  <si>
    <t xml:space="preserve">F.Y:2081/2082           </t>
  </si>
  <si>
    <t xml:space="preserve">Date:                            </t>
  </si>
  <si>
    <t xml:space="preserve">Date:                  </t>
  </si>
  <si>
    <t>Detail Quantity Measurement Sheet</t>
  </si>
  <si>
    <t>cum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</si>
</sst>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3" fillId="0" borderId="0" xfId="0" applyFont="1" applyBorder="1" applyAlignment="1"/>
    <xf numFmtId="0" fontId="15" fillId="0" borderId="1" xfId="0" quotePrefix="1" applyFont="1" applyBorder="1" applyAlignment="1">
      <alignment wrapText="1"/>
    </xf>
    <xf numFmtId="2" fontId="0" fillId="0" borderId="0" xfId="0" applyNumberFormat="1"/>
    <xf numFmtId="2" fontId="15" fillId="0" borderId="0" xfId="0" applyNumberFormat="1" applyFont="1"/>
    <xf numFmtId="0" fontId="15" fillId="0" borderId="3" xfId="0" applyFont="1" applyBorder="1" applyAlignment="1">
      <alignment vertical="center"/>
    </xf>
    <xf numFmtId="2" fontId="15" fillId="0" borderId="3" xfId="0" applyNumberFormat="1" applyFont="1" applyBorder="1" applyAlignment="1">
      <alignment vertical="center"/>
    </xf>
    <xf numFmtId="0" fontId="6" fillId="0" borderId="0" xfId="0" applyFont="1" applyAlignment="1">
      <alignment horizontal="right"/>
    </xf>
    <xf numFmtId="0" fontId="6" fillId="0" borderId="2" xfId="0" applyFont="1" applyBorder="1" applyAlignment="1">
      <alignment horizontal="right"/>
    </xf>
    <xf numFmtId="0" fontId="6" fillId="0" borderId="0" xfId="0" applyFont="1" applyAlignment="1"/>
    <xf numFmtId="0" fontId="6" fillId="0" borderId="2" xfId="0" applyFont="1" applyBorder="1" applyAlignment="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3" xfId="1" applyNumberFormat="1" applyFont="1" applyBorder="1" applyAlignment="1">
      <alignment horizontal="center" vertical="center"/>
    </xf>
    <xf numFmtId="2" fontId="15" fillId="0" borderId="1" xfId="1" applyNumberFormat="1" applyFon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8"/>
  <sheetViews>
    <sheetView topLeftCell="A4" zoomScaleNormal="100" workbookViewId="0">
      <selection activeCell="H8" sqref="H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30" s="1" customFormat="1" x14ac:dyDescent="0.25">
      <c r="A1" s="74" t="s">
        <v>0</v>
      </c>
      <c r="B1" s="74"/>
      <c r="C1" s="74"/>
      <c r="D1" s="74"/>
      <c r="E1" s="74"/>
      <c r="F1" s="74"/>
      <c r="G1" s="74"/>
      <c r="H1" s="74"/>
      <c r="I1" s="74"/>
      <c r="J1" s="74"/>
      <c r="K1" s="74"/>
    </row>
    <row r="2" spans="1:30" s="1" customFormat="1" ht="22.5" x14ac:dyDescent="0.25">
      <c r="A2" s="75" t="s">
        <v>1</v>
      </c>
      <c r="B2" s="75"/>
      <c r="C2" s="75"/>
      <c r="D2" s="75"/>
      <c r="E2" s="75"/>
      <c r="F2" s="75"/>
      <c r="G2" s="75"/>
      <c r="H2" s="75"/>
      <c r="I2" s="75"/>
      <c r="J2" s="75"/>
      <c r="K2" s="75"/>
    </row>
    <row r="3" spans="1:30" s="1" customFormat="1" x14ac:dyDescent="0.25">
      <c r="A3" s="76" t="s">
        <v>2</v>
      </c>
      <c r="B3" s="76"/>
      <c r="C3" s="76"/>
      <c r="D3" s="76"/>
      <c r="E3" s="76"/>
      <c r="F3" s="76"/>
      <c r="G3" s="76"/>
      <c r="H3" s="76"/>
      <c r="I3" s="76"/>
      <c r="J3" s="76"/>
      <c r="K3" s="76"/>
    </row>
    <row r="4" spans="1:30" s="1" customFormat="1" x14ac:dyDescent="0.25">
      <c r="A4" s="76" t="s">
        <v>3</v>
      </c>
      <c r="B4" s="76"/>
      <c r="C4" s="76"/>
      <c r="D4" s="76"/>
      <c r="E4" s="76"/>
      <c r="F4" s="76"/>
      <c r="G4" s="76"/>
      <c r="H4" s="76"/>
      <c r="I4" s="76"/>
      <c r="J4" s="76"/>
      <c r="K4" s="76"/>
    </row>
    <row r="5" spans="1:30" ht="18.75" x14ac:dyDescent="0.3">
      <c r="A5" s="77" t="s">
        <v>4</v>
      </c>
      <c r="B5" s="77"/>
      <c r="C5" s="77"/>
      <c r="D5" s="77"/>
      <c r="E5" s="77"/>
      <c r="F5" s="77"/>
      <c r="G5" s="77"/>
      <c r="H5" s="77"/>
      <c r="I5" s="77"/>
      <c r="J5" s="77"/>
      <c r="K5" s="77"/>
    </row>
    <row r="6" spans="1:30" ht="15.75" x14ac:dyDescent="0.25">
      <c r="A6" s="72" t="s">
        <v>43</v>
      </c>
      <c r="B6" s="72"/>
      <c r="C6" s="72"/>
      <c r="D6" s="72"/>
      <c r="E6" s="72"/>
      <c r="F6" s="72"/>
      <c r="G6" s="2"/>
      <c r="H6" s="73" t="s">
        <v>40</v>
      </c>
      <c r="I6" s="73"/>
      <c r="J6" s="73"/>
      <c r="K6" s="73"/>
    </row>
    <row r="7" spans="1:30" ht="15.75" x14ac:dyDescent="0.25">
      <c r="A7" s="79" t="s">
        <v>28</v>
      </c>
      <c r="B7" s="79"/>
      <c r="C7" s="79"/>
      <c r="D7" s="79"/>
      <c r="E7" s="79"/>
      <c r="F7" s="79"/>
      <c r="G7" s="3"/>
      <c r="H7" s="80" t="s">
        <v>49</v>
      </c>
      <c r="I7" s="80"/>
      <c r="J7" s="80"/>
      <c r="K7" s="80"/>
    </row>
    <row r="8" spans="1:30" ht="15" customHeight="1" x14ac:dyDescent="0.25">
      <c r="A8" s="4" t="s">
        <v>5</v>
      </c>
      <c r="B8" s="15" t="s">
        <v>6</v>
      </c>
      <c r="C8" s="4" t="s">
        <v>7</v>
      </c>
      <c r="D8" s="16" t="s">
        <v>8</v>
      </c>
      <c r="E8" s="16" t="s">
        <v>9</v>
      </c>
      <c r="F8" s="16" t="s">
        <v>10</v>
      </c>
      <c r="G8" s="16" t="s">
        <v>11</v>
      </c>
      <c r="H8" s="4" t="s">
        <v>12</v>
      </c>
      <c r="I8" s="16" t="s">
        <v>13</v>
      </c>
      <c r="J8" s="16" t="s">
        <v>14</v>
      </c>
      <c r="K8" s="17" t="s">
        <v>15</v>
      </c>
    </row>
    <row r="9" spans="1:30" ht="150" x14ac:dyDescent="0.25">
      <c r="A9" s="18">
        <v>1</v>
      </c>
      <c r="B9" s="63" t="s">
        <v>41</v>
      </c>
      <c r="C9" s="36"/>
      <c r="D9" s="38"/>
      <c r="E9" s="38"/>
      <c r="F9" s="38"/>
      <c r="G9" s="39"/>
      <c r="H9" s="40"/>
      <c r="I9" s="40"/>
      <c r="J9" s="40"/>
      <c r="K9" s="21"/>
      <c r="M9" s="25"/>
      <c r="N9" s="1"/>
      <c r="O9" s="1"/>
      <c r="P9" s="1"/>
      <c r="Q9" s="1"/>
      <c r="R9" s="25"/>
      <c r="S9" s="25"/>
    </row>
    <row r="10" spans="1:30" ht="15" customHeight="1" x14ac:dyDescent="0.25">
      <c r="A10" s="18"/>
      <c r="B10" s="37" t="s">
        <v>42</v>
      </c>
      <c r="C10" s="36">
        <v>1</v>
      </c>
      <c r="D10" s="38">
        <v>200</v>
      </c>
      <c r="E10" s="38">
        <v>4</v>
      </c>
      <c r="F10" s="38">
        <v>0.9</v>
      </c>
      <c r="G10" s="39">
        <f t="shared" ref="G10" si="0">PRODUCT(C10:F10)</f>
        <v>720</v>
      </c>
      <c r="H10" s="40"/>
      <c r="I10" s="40"/>
      <c r="J10" s="40"/>
      <c r="K10" s="21"/>
      <c r="M10" s="62"/>
      <c r="N10" s="49"/>
      <c r="O10" s="49"/>
      <c r="P10" s="49"/>
      <c r="Q10" s="49"/>
      <c r="R10" s="62"/>
      <c r="S10" s="62"/>
      <c r="T10" s="48"/>
      <c r="U10" s="48"/>
      <c r="V10" s="48"/>
      <c r="W10" s="48"/>
      <c r="X10" s="48"/>
      <c r="Y10" s="48"/>
      <c r="Z10" s="48"/>
      <c r="AA10" s="48"/>
      <c r="AB10" s="48"/>
      <c r="AC10" s="48"/>
      <c r="AD10" s="48"/>
    </row>
    <row r="11" spans="1:30" ht="15" customHeight="1" x14ac:dyDescent="0.25">
      <c r="A11" s="18"/>
      <c r="B11" s="37" t="s">
        <v>39</v>
      </c>
      <c r="C11" s="36"/>
      <c r="D11" s="38"/>
      <c r="E11" s="38"/>
      <c r="F11" s="38"/>
      <c r="G11" s="34">
        <f>SUM(G10)</f>
        <v>720</v>
      </c>
      <c r="H11" s="40" t="s">
        <v>51</v>
      </c>
      <c r="I11" s="40">
        <v>64.63</v>
      </c>
      <c r="J11" s="44">
        <f>G11*I11</f>
        <v>46533.599999999999</v>
      </c>
      <c r="K11" s="21"/>
      <c r="M11" s="62"/>
      <c r="N11" s="49"/>
      <c r="O11" s="49"/>
      <c r="P11" s="49"/>
      <c r="Q11" s="49"/>
      <c r="R11" s="62"/>
      <c r="S11" s="62"/>
      <c r="T11" s="48"/>
      <c r="U11" s="48"/>
      <c r="V11" s="48"/>
      <c r="W11" s="48"/>
      <c r="X11" s="48"/>
      <c r="Y11" s="48"/>
      <c r="Z11" s="48"/>
      <c r="AA11" s="48"/>
      <c r="AB11" s="48"/>
      <c r="AC11" s="48"/>
      <c r="AD11" s="48"/>
    </row>
    <row r="12" spans="1:30" ht="15" customHeight="1" x14ac:dyDescent="0.25">
      <c r="A12" s="18"/>
      <c r="B12" s="37" t="s">
        <v>38</v>
      </c>
      <c r="C12" s="36"/>
      <c r="D12" s="38"/>
      <c r="E12" s="38"/>
      <c r="F12" s="38"/>
      <c r="G12" s="39"/>
      <c r="H12" s="40"/>
      <c r="I12" s="40"/>
      <c r="J12" s="44">
        <f>0.13*G11*19284/360</f>
        <v>5013.84</v>
      </c>
      <c r="K12" s="21"/>
      <c r="M12" s="25"/>
      <c r="N12" s="1"/>
      <c r="O12" s="1"/>
      <c r="P12" s="1"/>
      <c r="Q12" s="1"/>
      <c r="R12" s="25"/>
      <c r="S12" s="25"/>
    </row>
    <row r="13" spans="1:30" ht="15" customHeight="1" x14ac:dyDescent="0.25">
      <c r="A13" s="40"/>
      <c r="B13" s="37"/>
      <c r="C13" s="42"/>
      <c r="D13" s="43"/>
      <c r="E13" s="43"/>
      <c r="F13" s="43"/>
      <c r="G13" s="43"/>
      <c r="H13" s="43"/>
      <c r="I13" s="43"/>
      <c r="J13" s="44"/>
      <c r="K13" s="36"/>
    </row>
    <row r="14" spans="1:30" ht="15" customHeight="1" x14ac:dyDescent="0.25">
      <c r="A14" s="18">
        <v>2</v>
      </c>
      <c r="B14" s="30" t="s">
        <v>30</v>
      </c>
      <c r="C14" s="19">
        <v>1</v>
      </c>
      <c r="D14" s="20"/>
      <c r="E14" s="21"/>
      <c r="F14" s="21"/>
      <c r="G14" s="34">
        <f t="shared" ref="G14" si="1">PRODUCT(C14:F14)</f>
        <v>1</v>
      </c>
      <c r="H14" s="22" t="s">
        <v>31</v>
      </c>
      <c r="I14" s="23">
        <v>500</v>
      </c>
      <c r="J14" s="34">
        <f>G14*I14</f>
        <v>500</v>
      </c>
      <c r="K14" s="21"/>
      <c r="M14" s="25"/>
      <c r="N14" s="1"/>
      <c r="O14" s="1"/>
      <c r="P14" s="1"/>
      <c r="Q14" s="1"/>
      <c r="R14" s="25"/>
      <c r="S14" s="25"/>
    </row>
    <row r="15" spans="1:30" ht="15" customHeight="1" x14ac:dyDescent="0.25">
      <c r="A15" s="18"/>
      <c r="B15" s="24"/>
      <c r="C15" s="19"/>
      <c r="D15" s="20"/>
      <c r="E15" s="21"/>
      <c r="F15" s="21"/>
      <c r="G15" s="23"/>
      <c r="H15" s="22"/>
      <c r="I15" s="23"/>
      <c r="J15" s="41"/>
      <c r="K15" s="21"/>
      <c r="M15" s="25"/>
      <c r="N15" s="1"/>
      <c r="O15" s="1"/>
      <c r="P15" s="1"/>
      <c r="Q15" s="1"/>
      <c r="R15" s="25"/>
      <c r="S15" s="25"/>
    </row>
    <row r="16" spans="1:30" x14ac:dyDescent="0.25">
      <c r="A16" s="40"/>
      <c r="B16" s="45" t="s">
        <v>17</v>
      </c>
      <c r="C16" s="46"/>
      <c r="D16" s="38"/>
      <c r="E16" s="38"/>
      <c r="F16" s="38"/>
      <c r="G16" s="41"/>
      <c r="H16" s="41"/>
      <c r="I16" s="41"/>
      <c r="J16" s="41">
        <f>SUM(J9:J14)</f>
        <v>52047.44</v>
      </c>
      <c r="K16" s="36"/>
    </row>
    <row r="17" spans="1:11" x14ac:dyDescent="0.25">
      <c r="A17" s="57"/>
      <c r="B17" s="60"/>
      <c r="C17" s="61"/>
      <c r="D17" s="58"/>
      <c r="E17" s="58"/>
      <c r="F17" s="58"/>
      <c r="G17" s="59"/>
      <c r="H17" s="59"/>
      <c r="I17" s="59"/>
      <c r="J17" s="59"/>
      <c r="K17" s="56"/>
    </row>
    <row r="18" spans="1:11" s="1" customFormat="1" x14ac:dyDescent="0.25">
      <c r="A18" s="49"/>
      <c r="B18" s="29" t="s">
        <v>27</v>
      </c>
      <c r="C18" s="78">
        <f>J16</f>
        <v>52047.44</v>
      </c>
      <c r="D18" s="78"/>
      <c r="E18" s="51"/>
      <c r="F18" s="50"/>
      <c r="G18" s="51"/>
      <c r="H18" s="50"/>
      <c r="I18" s="52"/>
      <c r="J18" s="53"/>
      <c r="K18" s="54"/>
    </row>
    <row r="19" spans="1:11" hidden="1" x14ac:dyDescent="0.25">
      <c r="A19" s="55"/>
      <c r="B19" s="66" t="s">
        <v>32</v>
      </c>
      <c r="C19" s="81">
        <v>40000</v>
      </c>
      <c r="D19" s="81"/>
      <c r="E19" s="67"/>
      <c r="F19" s="48"/>
      <c r="G19" s="47"/>
      <c r="H19" s="47"/>
      <c r="I19" s="47"/>
      <c r="J19" s="47"/>
      <c r="K19" s="48"/>
    </row>
    <row r="20" spans="1:11" hidden="1" x14ac:dyDescent="0.25">
      <c r="A20" s="55"/>
      <c r="B20" s="29" t="s">
        <v>33</v>
      </c>
      <c r="C20" s="82">
        <f>C19-C22-C23</f>
        <v>38000</v>
      </c>
      <c r="D20" s="82"/>
      <c r="E20" s="39">
        <f>C20/C18*100</f>
        <v>73.010315204743975</v>
      </c>
      <c r="F20" s="48"/>
      <c r="G20" s="47"/>
      <c r="H20" s="47"/>
      <c r="I20" s="47"/>
      <c r="J20" s="47"/>
      <c r="K20" s="48"/>
    </row>
    <row r="21" spans="1:11" hidden="1" x14ac:dyDescent="0.25">
      <c r="A21" s="55"/>
      <c r="B21" s="29" t="s">
        <v>34</v>
      </c>
      <c r="C21" s="78">
        <f>C18-C20</f>
        <v>14047.440000000002</v>
      </c>
      <c r="D21" s="78"/>
      <c r="E21" s="39">
        <f>100-E20</f>
        <v>26.989684795256025</v>
      </c>
      <c r="F21" s="48"/>
      <c r="G21" s="47"/>
      <c r="H21" s="47"/>
      <c r="I21" s="47"/>
      <c r="J21" s="47"/>
      <c r="K21" s="48"/>
    </row>
    <row r="22" spans="1:11" hidden="1" x14ac:dyDescent="0.25">
      <c r="A22" s="55"/>
      <c r="B22" s="29" t="s">
        <v>35</v>
      </c>
      <c r="C22" s="78">
        <f>C19*0.03</f>
        <v>1200</v>
      </c>
      <c r="D22" s="78"/>
      <c r="E22" s="39">
        <v>3</v>
      </c>
      <c r="F22" s="48"/>
      <c r="G22" s="47"/>
      <c r="H22" s="47"/>
      <c r="I22" s="47"/>
      <c r="J22" s="47"/>
      <c r="K22" s="48"/>
    </row>
    <row r="23" spans="1:11" hidden="1" x14ac:dyDescent="0.25">
      <c r="A23" s="55"/>
      <c r="B23" s="29" t="s">
        <v>36</v>
      </c>
      <c r="C23" s="78">
        <f>C19*0.02</f>
        <v>800</v>
      </c>
      <c r="D23" s="78"/>
      <c r="E23" s="39">
        <v>2</v>
      </c>
      <c r="F23" s="48"/>
      <c r="G23" s="47"/>
      <c r="H23" s="47"/>
      <c r="I23" s="47"/>
      <c r="J23" s="47"/>
      <c r="K23" s="48"/>
    </row>
    <row r="24" spans="1:11" s="35" customFormat="1" x14ac:dyDescent="0.25">
      <c r="A24" s="56"/>
      <c r="B24" s="56"/>
      <c r="C24" s="56"/>
      <c r="D24" s="56"/>
      <c r="E24" s="56"/>
      <c r="F24" s="56"/>
      <c r="G24" s="56"/>
      <c r="H24" s="56"/>
      <c r="I24" s="56"/>
      <c r="J24" s="56"/>
      <c r="K24" s="56"/>
    </row>
    <row r="25" spans="1:11" s="35" customFormat="1" x14ac:dyDescent="0.25"/>
    <row r="26" spans="1:11" s="35" customFormat="1" x14ac:dyDescent="0.25"/>
    <row r="27" spans="1:11" s="35" customFormat="1" x14ac:dyDescent="0.25"/>
    <row r="28" spans="1:11" s="35" customFormat="1" x14ac:dyDescent="0.25"/>
    <row r="29" spans="1:11" s="35" customFormat="1" x14ac:dyDescent="0.25"/>
    <row r="30" spans="1:11" s="35" customFormat="1" x14ac:dyDescent="0.25"/>
    <row r="31" spans="1:11" s="35" customFormat="1" x14ac:dyDescent="0.25"/>
    <row r="32" spans="1:11" s="35" customFormat="1" x14ac:dyDescent="0.25"/>
    <row r="33" s="35" customFormat="1" x14ac:dyDescent="0.25"/>
    <row r="34" s="35" customFormat="1" x14ac:dyDescent="0.25"/>
    <row r="35" s="35" customFormat="1" x14ac:dyDescent="0.25"/>
    <row r="36" s="35" customFormat="1" x14ac:dyDescent="0.25"/>
    <row r="37" s="35" customFormat="1" x14ac:dyDescent="0.25"/>
    <row r="38" s="35" customFormat="1" x14ac:dyDescent="0.25"/>
    <row r="39" s="35" customFormat="1" x14ac:dyDescent="0.25"/>
    <row r="40" s="35" customFormat="1" x14ac:dyDescent="0.25"/>
    <row r="41" s="35" customFormat="1" x14ac:dyDescent="0.25"/>
    <row r="42" s="35" customFormat="1" x14ac:dyDescent="0.25"/>
    <row r="43" s="35" customFormat="1" x14ac:dyDescent="0.25"/>
    <row r="44" s="35" customFormat="1" x14ac:dyDescent="0.25"/>
    <row r="45" s="35" customFormat="1" x14ac:dyDescent="0.25"/>
    <row r="46" s="35" customFormat="1" x14ac:dyDescent="0.25"/>
    <row r="47" s="35" customFormat="1" x14ac:dyDescent="0.25"/>
    <row r="48"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sheetData>
  <mergeCells count="15">
    <mergeCell ref="C22:D22"/>
    <mergeCell ref="C23:D23"/>
    <mergeCell ref="A7:F7"/>
    <mergeCell ref="H7:K7"/>
    <mergeCell ref="C18:D18"/>
    <mergeCell ref="C19:D19"/>
    <mergeCell ref="C20:D20"/>
    <mergeCell ref="C21:D2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view="pageBreakPreview" zoomScale="60" zoomScaleNormal="100" workbookViewId="0">
      <selection activeCell="A10" sqref="A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92" t="s">
        <v>0</v>
      </c>
      <c r="B1" s="92"/>
      <c r="C1" s="92"/>
      <c r="D1" s="92"/>
      <c r="E1" s="92"/>
      <c r="F1" s="92"/>
      <c r="G1" s="92"/>
      <c r="H1" s="92"/>
      <c r="I1" s="92"/>
      <c r="J1" s="92"/>
      <c r="K1" s="92"/>
    </row>
    <row r="2" spans="1:11" ht="25.5" x14ac:dyDescent="0.35">
      <c r="A2" s="93" t="s">
        <v>1</v>
      </c>
      <c r="B2" s="93"/>
      <c r="C2" s="93"/>
      <c r="D2" s="93"/>
      <c r="E2" s="93"/>
      <c r="F2" s="93"/>
      <c r="G2" s="93"/>
      <c r="H2" s="93"/>
      <c r="I2" s="93"/>
      <c r="J2" s="93"/>
      <c r="K2" s="93"/>
    </row>
    <row r="3" spans="1:11" s="1" customFormat="1" x14ac:dyDescent="0.25">
      <c r="A3" s="76" t="s">
        <v>2</v>
      </c>
      <c r="B3" s="76"/>
      <c r="C3" s="76"/>
      <c r="D3" s="76"/>
      <c r="E3" s="76"/>
      <c r="F3" s="76"/>
      <c r="G3" s="76"/>
      <c r="H3" s="76"/>
      <c r="I3" s="76"/>
      <c r="J3" s="76"/>
      <c r="K3" s="76"/>
    </row>
    <row r="4" spans="1:11" s="1" customFormat="1" x14ac:dyDescent="0.25">
      <c r="A4" s="76" t="s">
        <v>3</v>
      </c>
      <c r="B4" s="76"/>
      <c r="C4" s="76"/>
      <c r="D4" s="76"/>
      <c r="E4" s="76"/>
      <c r="F4" s="76"/>
      <c r="G4" s="76"/>
      <c r="H4" s="76"/>
      <c r="I4" s="76"/>
      <c r="J4" s="76"/>
      <c r="K4" s="76"/>
    </row>
    <row r="5" spans="1:11" ht="18.75" x14ac:dyDescent="0.3">
      <c r="A5" s="94" t="s">
        <v>18</v>
      </c>
      <c r="B5" s="94"/>
      <c r="C5" s="94"/>
      <c r="D5" s="94"/>
      <c r="E5" s="94"/>
      <c r="F5" s="94"/>
      <c r="G5" s="94"/>
      <c r="H5" s="94"/>
      <c r="I5" s="94"/>
      <c r="J5" s="94"/>
      <c r="K5" s="94"/>
    </row>
    <row r="6" spans="1:11" ht="18.75" x14ac:dyDescent="0.3">
      <c r="A6" s="8" t="s">
        <v>19</v>
      </c>
      <c r="B6" s="8"/>
      <c r="C6" s="90">
        <f>F18</f>
        <v>52047.44</v>
      </c>
      <c r="D6" s="91"/>
      <c r="E6" s="9"/>
      <c r="F6" s="8"/>
      <c r="G6" s="8"/>
      <c r="H6" s="8" t="s">
        <v>20</v>
      </c>
      <c r="I6" s="8"/>
      <c r="J6" s="90">
        <f>I18</f>
        <v>49922.805601544875</v>
      </c>
      <c r="K6" s="91"/>
    </row>
    <row r="7" spans="1:11" x14ac:dyDescent="0.25">
      <c r="A7" s="26" t="s">
        <v>29</v>
      </c>
      <c r="B7" s="10"/>
      <c r="C7" s="10"/>
      <c r="D7" s="10"/>
      <c r="F7" s="85"/>
      <c r="G7" s="85"/>
      <c r="I7" s="86" t="s">
        <v>37</v>
      </c>
      <c r="J7" s="86"/>
      <c r="K7" s="86"/>
    </row>
    <row r="8" spans="1:11" ht="15.75" x14ac:dyDescent="0.25">
      <c r="A8" s="72" t="str">
        <f>estimate!A6</f>
        <v>Project:- ६. नं. कृषि सडक</v>
      </c>
      <c r="B8" s="72"/>
      <c r="C8" s="72"/>
      <c r="D8" s="72"/>
      <c r="E8" s="72"/>
      <c r="F8" s="72"/>
      <c r="I8" s="87" t="s">
        <v>47</v>
      </c>
      <c r="J8" s="87"/>
      <c r="K8" s="87"/>
    </row>
    <row r="9" spans="1:11" x14ac:dyDescent="0.25">
      <c r="A9" s="88" t="str">
        <f>estimate!A7</f>
        <v>Location:- Shankharapur Municipality 9</v>
      </c>
      <c r="B9" s="88"/>
      <c r="C9" s="88"/>
      <c r="D9" s="88"/>
      <c r="E9" s="88"/>
      <c r="F9" s="88"/>
      <c r="I9" s="87" t="s">
        <v>48</v>
      </c>
      <c r="J9" s="87"/>
      <c r="K9" s="87"/>
    </row>
    <row r="11" spans="1:11" x14ac:dyDescent="0.25">
      <c r="A11" s="83" t="s">
        <v>21</v>
      </c>
      <c r="B11" s="83" t="s">
        <v>22</v>
      </c>
      <c r="C11" s="83" t="s">
        <v>12</v>
      </c>
      <c r="D11" s="89" t="s">
        <v>23</v>
      </c>
      <c r="E11" s="89"/>
      <c r="F11" s="89"/>
      <c r="G11" s="89" t="s">
        <v>24</v>
      </c>
      <c r="H11" s="89"/>
      <c r="I11" s="89"/>
      <c r="J11" s="83" t="s">
        <v>25</v>
      </c>
      <c r="K11" s="84" t="s">
        <v>15</v>
      </c>
    </row>
    <row r="12" spans="1:11" x14ac:dyDescent="0.25">
      <c r="A12" s="83"/>
      <c r="B12" s="83"/>
      <c r="C12" s="83"/>
      <c r="D12" s="11" t="s">
        <v>26</v>
      </c>
      <c r="E12" s="11" t="s">
        <v>13</v>
      </c>
      <c r="F12" s="11" t="s">
        <v>14</v>
      </c>
      <c r="G12" s="11" t="s">
        <v>26</v>
      </c>
      <c r="H12" s="11" t="s">
        <v>13</v>
      </c>
      <c r="I12" s="11" t="s">
        <v>14</v>
      </c>
      <c r="J12" s="83"/>
      <c r="K12" s="84"/>
    </row>
    <row r="13" spans="1:11" s="1" customFormat="1" ht="141.75" x14ac:dyDescent="0.25">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estimate!H11</f>
        <v>cum</v>
      </c>
      <c r="D13" s="12">
        <f>estimate!G11</f>
        <v>720</v>
      </c>
      <c r="E13" s="12">
        <f>estimate!I11</f>
        <v>64.63</v>
      </c>
      <c r="F13" s="12">
        <f>D13*E13</f>
        <v>46533.599999999999</v>
      </c>
      <c r="G13" s="12">
        <f>V!G32</f>
        <v>697.30756819567205</v>
      </c>
      <c r="H13" s="12">
        <f>V!I32</f>
        <v>64.63</v>
      </c>
      <c r="I13" s="12">
        <f>G13*H13</f>
        <v>45066.98813248628</v>
      </c>
      <c r="J13" s="28">
        <f>I13-F13</f>
        <v>-1466.6118675137186</v>
      </c>
      <c r="K13" s="14"/>
    </row>
    <row r="14" spans="1:11" s="1" customFormat="1" ht="15.75" x14ac:dyDescent="0.25">
      <c r="A14" s="27"/>
      <c r="B14" s="33" t="str">
        <f>estimate!B12</f>
        <v>VAT calculation</v>
      </c>
      <c r="C14" s="12"/>
      <c r="D14" s="12"/>
      <c r="E14" s="12"/>
      <c r="F14" s="12">
        <f>estimate!J12</f>
        <v>5013.84</v>
      </c>
      <c r="G14" s="12"/>
      <c r="H14" s="12"/>
      <c r="I14" s="12">
        <f>V!J33</f>
        <v>4855.8174690585947</v>
      </c>
      <c r="J14" s="28"/>
      <c r="K14" s="14"/>
    </row>
    <row r="15" spans="1:11" s="1" customFormat="1" x14ac:dyDescent="0.25">
      <c r="A15" s="29"/>
      <c r="B15" s="29"/>
      <c r="C15" s="12"/>
      <c r="D15" s="12"/>
      <c r="E15" s="12"/>
      <c r="F15" s="12"/>
      <c r="G15" s="12"/>
      <c r="H15" s="12"/>
      <c r="I15" s="12"/>
      <c r="J15" s="28"/>
      <c r="K15" s="14"/>
    </row>
    <row r="16" spans="1:11" s="1" customFormat="1" x14ac:dyDescent="0.25">
      <c r="A16" s="27">
        <f>estimate!A14</f>
        <v>2</v>
      </c>
      <c r="B16" s="31" t="str">
        <f>estimate!B14</f>
        <v>Information board (सुचना पाटि)</v>
      </c>
      <c r="C16" s="12" t="str">
        <f>estimate!H14</f>
        <v>no.</v>
      </c>
      <c r="D16" s="12">
        <f>estimate!G14</f>
        <v>1</v>
      </c>
      <c r="E16" s="12">
        <f>estimate!I14</f>
        <v>500</v>
      </c>
      <c r="F16" s="12">
        <f>D16*E16</f>
        <v>500</v>
      </c>
      <c r="G16" s="12">
        <f>V!G35</f>
        <v>0</v>
      </c>
      <c r="H16" s="12">
        <f>V!I35</f>
        <v>500</v>
      </c>
      <c r="I16" s="12">
        <f>G16*H16</f>
        <v>0</v>
      </c>
      <c r="J16" s="28">
        <f>I16-F16</f>
        <v>-500</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f>SUM(F13:F16)</f>
        <v>52047.44</v>
      </c>
      <c r="G18" s="7"/>
      <c r="H18" s="7"/>
      <c r="I18" s="7">
        <f>SUM(I13:I16)</f>
        <v>49922.805601544875</v>
      </c>
      <c r="J18" s="13">
        <f>I18-F18</f>
        <v>-2124.6343984551277</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opLeftCell="A20" zoomScaleNormal="100" workbookViewId="0">
      <selection activeCell="G32" sqref="G32"/>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21" s="1" customFormat="1" x14ac:dyDescent="0.25">
      <c r="A1" s="74" t="s">
        <v>0</v>
      </c>
      <c r="B1" s="74"/>
      <c r="C1" s="74"/>
      <c r="D1" s="74"/>
      <c r="E1" s="74"/>
      <c r="F1" s="74"/>
      <c r="G1" s="74"/>
      <c r="H1" s="74"/>
      <c r="I1" s="74"/>
      <c r="J1" s="74"/>
      <c r="K1" s="74"/>
    </row>
    <row r="2" spans="1:21" s="1" customFormat="1" ht="22.5" x14ac:dyDescent="0.25">
      <c r="A2" s="75" t="s">
        <v>1</v>
      </c>
      <c r="B2" s="75"/>
      <c r="C2" s="75"/>
      <c r="D2" s="75"/>
      <c r="E2" s="75"/>
      <c r="F2" s="75"/>
      <c r="G2" s="75"/>
      <c r="H2" s="75"/>
      <c r="I2" s="75"/>
      <c r="J2" s="75"/>
      <c r="K2" s="75"/>
    </row>
    <row r="3" spans="1:21" s="1" customFormat="1" x14ac:dyDescent="0.25">
      <c r="A3" s="76" t="s">
        <v>2</v>
      </c>
      <c r="B3" s="76"/>
      <c r="C3" s="76"/>
      <c r="D3" s="76"/>
      <c r="E3" s="76"/>
      <c r="F3" s="76"/>
      <c r="G3" s="76"/>
      <c r="H3" s="76"/>
      <c r="I3" s="76"/>
      <c r="J3" s="76"/>
      <c r="K3" s="76"/>
    </row>
    <row r="4" spans="1:21" s="1" customFormat="1" x14ac:dyDescent="0.25">
      <c r="A4" s="76" t="s">
        <v>3</v>
      </c>
      <c r="B4" s="76"/>
      <c r="C4" s="76"/>
      <c r="D4" s="76"/>
      <c r="E4" s="76"/>
      <c r="F4" s="76"/>
      <c r="G4" s="76"/>
      <c r="H4" s="76"/>
      <c r="I4" s="76"/>
      <c r="J4" s="76"/>
      <c r="K4" s="76"/>
    </row>
    <row r="5" spans="1:21" ht="18.75" x14ac:dyDescent="0.3">
      <c r="A5" s="77" t="s">
        <v>44</v>
      </c>
      <c r="B5" s="77"/>
      <c r="C5" s="77"/>
      <c r="D5" s="77"/>
      <c r="E5" s="77"/>
      <c r="F5" s="77"/>
      <c r="G5" s="77"/>
      <c r="H5" s="77"/>
      <c r="I5" s="77"/>
      <c r="J5" s="77"/>
      <c r="K5" s="77"/>
    </row>
    <row r="6" spans="1:21" ht="15.75" x14ac:dyDescent="0.25">
      <c r="A6" s="72" t="s">
        <v>43</v>
      </c>
      <c r="B6" s="72"/>
      <c r="C6" s="72"/>
      <c r="D6" s="72"/>
      <c r="E6" s="72"/>
      <c r="F6" s="72"/>
      <c r="G6" s="2"/>
      <c r="H6" s="73" t="s">
        <v>40</v>
      </c>
      <c r="I6" s="73"/>
      <c r="J6" s="73"/>
      <c r="K6" s="73"/>
    </row>
    <row r="7" spans="1:21" ht="15.75" x14ac:dyDescent="0.25">
      <c r="A7" s="79" t="s">
        <v>28</v>
      </c>
      <c r="B7" s="79"/>
      <c r="C7" s="79"/>
      <c r="D7" s="79"/>
      <c r="E7" s="79"/>
      <c r="F7" s="79"/>
      <c r="G7" s="3"/>
      <c r="H7" s="80" t="s">
        <v>49</v>
      </c>
      <c r="I7" s="80"/>
      <c r="J7" s="80"/>
      <c r="K7" s="80"/>
    </row>
    <row r="8" spans="1:21" ht="15" customHeight="1" x14ac:dyDescent="0.25">
      <c r="A8" s="4" t="s">
        <v>5</v>
      </c>
      <c r="B8" s="15" t="s">
        <v>6</v>
      </c>
      <c r="C8" s="4" t="s">
        <v>7</v>
      </c>
      <c r="D8" s="16" t="s">
        <v>8</v>
      </c>
      <c r="E8" s="16" t="s">
        <v>9</v>
      </c>
      <c r="F8" s="16" t="s">
        <v>10</v>
      </c>
      <c r="G8" s="16" t="s">
        <v>11</v>
      </c>
      <c r="H8" s="4" t="s">
        <v>12</v>
      </c>
      <c r="I8" s="16" t="s">
        <v>13</v>
      </c>
      <c r="J8" s="16" t="s">
        <v>14</v>
      </c>
      <c r="K8" s="17" t="s">
        <v>15</v>
      </c>
    </row>
    <row r="9" spans="1:21" ht="150" x14ac:dyDescent="0.25">
      <c r="A9" s="18">
        <v>1</v>
      </c>
      <c r="B9" s="63" t="s">
        <v>41</v>
      </c>
      <c r="C9" s="36"/>
      <c r="D9" s="38"/>
      <c r="E9" s="38"/>
      <c r="F9" s="38"/>
      <c r="G9" s="39"/>
      <c r="H9" s="40"/>
      <c r="I9" s="40"/>
      <c r="J9" s="40"/>
      <c r="K9" s="21"/>
      <c r="M9">
        <v>0</v>
      </c>
      <c r="N9" s="64">
        <v>4</v>
      </c>
      <c r="O9">
        <v>0.15</v>
      </c>
    </row>
    <row r="10" spans="1:21" ht="15" customHeight="1" x14ac:dyDescent="0.25">
      <c r="A10" s="18"/>
      <c r="B10" s="37" t="s">
        <v>42</v>
      </c>
      <c r="C10" s="36">
        <v>0.5</v>
      </c>
      <c r="D10" s="38">
        <f>M10</f>
        <v>7</v>
      </c>
      <c r="E10" s="38">
        <f>(N9+N10)/2</f>
        <v>4.5</v>
      </c>
      <c r="F10" s="38">
        <f>(O9+O10)/2</f>
        <v>0.82499999999999996</v>
      </c>
      <c r="G10" s="39">
        <f>PRODUCT(C10:F10)</f>
        <v>12.993749999999999</v>
      </c>
      <c r="H10" s="40"/>
      <c r="I10" s="40"/>
      <c r="J10" s="40"/>
      <c r="K10" s="21"/>
      <c r="M10" s="48">
        <v>7</v>
      </c>
      <c r="N10" s="65">
        <v>5</v>
      </c>
      <c r="O10" s="48">
        <v>1.5</v>
      </c>
      <c r="P10" s="48"/>
      <c r="Q10" s="48"/>
      <c r="R10" s="48"/>
      <c r="S10" s="48"/>
      <c r="T10" s="48"/>
      <c r="U10" s="48"/>
    </row>
    <row r="11" spans="1:21" ht="15" customHeight="1" x14ac:dyDescent="0.25">
      <c r="A11" s="18"/>
      <c r="B11" s="37"/>
      <c r="C11" s="36">
        <v>0.5</v>
      </c>
      <c r="D11" s="38">
        <f t="shared" ref="D11:D30" si="0">M11</f>
        <v>7</v>
      </c>
      <c r="E11" s="38">
        <f t="shared" ref="E11:E30" si="1">(N10+N11)/2</f>
        <v>5.5</v>
      </c>
      <c r="F11" s="38">
        <f t="shared" ref="F11:F30" si="2">(O10+O11)/2</f>
        <v>1.85</v>
      </c>
      <c r="G11" s="39">
        <f t="shared" ref="G11:G31" si="3">PRODUCT(C11:F11)</f>
        <v>35.612500000000004</v>
      </c>
      <c r="H11" s="40"/>
      <c r="I11" s="40"/>
      <c r="J11" s="40"/>
      <c r="K11" s="21"/>
      <c r="M11" s="48">
        <v>7</v>
      </c>
      <c r="N11" s="65">
        <v>6</v>
      </c>
      <c r="O11" s="48">
        <v>2.2000000000000002</v>
      </c>
      <c r="P11" s="48"/>
      <c r="Q11" s="48"/>
      <c r="R11" s="48"/>
      <c r="S11" s="48"/>
      <c r="T11" s="48"/>
      <c r="U11" s="48"/>
    </row>
    <row r="12" spans="1:21" ht="15" customHeight="1" x14ac:dyDescent="0.25">
      <c r="A12" s="18"/>
      <c r="B12" s="37"/>
      <c r="C12" s="36">
        <v>0.5</v>
      </c>
      <c r="D12" s="38">
        <f t="shared" si="0"/>
        <v>7</v>
      </c>
      <c r="E12" s="38">
        <f t="shared" si="1"/>
        <v>4.8287107589149647</v>
      </c>
      <c r="F12" s="38">
        <f t="shared" si="2"/>
        <v>1.85</v>
      </c>
      <c r="G12" s="39">
        <f t="shared" si="3"/>
        <v>31.265902163974395</v>
      </c>
      <c r="H12" s="40"/>
      <c r="I12" s="40"/>
      <c r="J12" s="40"/>
      <c r="K12" s="21"/>
      <c r="M12" s="48">
        <v>7</v>
      </c>
      <c r="N12" s="65">
        <f>12/3.281</f>
        <v>3.6574215178299299</v>
      </c>
      <c r="O12" s="48">
        <v>1.5</v>
      </c>
      <c r="P12" s="48"/>
      <c r="Q12" s="48"/>
      <c r="R12" s="48"/>
      <c r="S12" s="48"/>
      <c r="T12" s="48"/>
      <c r="U12" s="48"/>
    </row>
    <row r="13" spans="1:21" ht="15" customHeight="1" x14ac:dyDescent="0.25">
      <c r="A13" s="18"/>
      <c r="B13" s="37"/>
      <c r="C13" s="36">
        <v>0.5</v>
      </c>
      <c r="D13" s="38">
        <f t="shared" si="0"/>
        <v>7</v>
      </c>
      <c r="E13" s="38">
        <f t="shared" si="1"/>
        <v>3.6574215178299299</v>
      </c>
      <c r="F13" s="38">
        <f t="shared" si="2"/>
        <v>1.5</v>
      </c>
      <c r="G13" s="39">
        <f t="shared" si="3"/>
        <v>19.201462968607132</v>
      </c>
      <c r="H13" s="40"/>
      <c r="I13" s="40"/>
      <c r="J13" s="40"/>
      <c r="K13" s="21"/>
      <c r="M13" s="48">
        <v>7</v>
      </c>
      <c r="N13" s="65">
        <f>12/3.281</f>
        <v>3.6574215178299299</v>
      </c>
      <c r="O13" s="48">
        <v>1.5</v>
      </c>
      <c r="P13" s="48"/>
      <c r="Q13" s="48"/>
      <c r="R13" s="48"/>
      <c r="S13" s="48"/>
      <c r="T13" s="48"/>
      <c r="U13" s="48"/>
    </row>
    <row r="14" spans="1:21" ht="15" customHeight="1" x14ac:dyDescent="0.25">
      <c r="A14" s="18"/>
      <c r="B14" s="37"/>
      <c r="C14" s="36">
        <v>0.5</v>
      </c>
      <c r="D14" s="38">
        <f t="shared" si="0"/>
        <v>7</v>
      </c>
      <c r="E14" s="38">
        <f t="shared" si="1"/>
        <v>4.1145992075586708</v>
      </c>
      <c r="F14" s="38">
        <f t="shared" si="2"/>
        <v>2</v>
      </c>
      <c r="G14" s="39">
        <f t="shared" si="3"/>
        <v>28.802194452910697</v>
      </c>
      <c r="H14" s="40"/>
      <c r="I14" s="40"/>
      <c r="J14" s="40"/>
      <c r="K14" s="21"/>
      <c r="M14" s="48">
        <v>7</v>
      </c>
      <c r="N14" s="65">
        <f>15/3.281</f>
        <v>4.5717768972874122</v>
      </c>
      <c r="O14" s="48">
        <v>2.5</v>
      </c>
      <c r="P14" s="48"/>
      <c r="Q14" s="48"/>
      <c r="R14" s="48"/>
      <c r="S14" s="48"/>
      <c r="T14" s="48"/>
      <c r="U14" s="48"/>
    </row>
    <row r="15" spans="1:21" ht="15" customHeight="1" x14ac:dyDescent="0.25">
      <c r="A15" s="18"/>
      <c r="B15" s="37"/>
      <c r="C15" s="36">
        <v>0.5</v>
      </c>
      <c r="D15" s="38">
        <f t="shared" si="0"/>
        <v>7</v>
      </c>
      <c r="E15" s="38">
        <f t="shared" si="1"/>
        <v>4.5717768972874122</v>
      </c>
      <c r="F15" s="38">
        <f t="shared" si="2"/>
        <v>2.25</v>
      </c>
      <c r="G15" s="39">
        <f t="shared" si="3"/>
        <v>36.002743066138372</v>
      </c>
      <c r="H15" s="40"/>
      <c r="I15" s="40"/>
      <c r="J15" s="40"/>
      <c r="K15" s="21"/>
      <c r="M15" s="48">
        <v>7</v>
      </c>
      <c r="N15" s="65">
        <f t="shared" ref="N15:N30" si="4">15/3.281</f>
        <v>4.5717768972874122</v>
      </c>
      <c r="O15" s="48">
        <v>2</v>
      </c>
      <c r="P15" s="48"/>
      <c r="Q15" s="48"/>
      <c r="R15" s="48"/>
      <c r="S15" s="48"/>
      <c r="T15" s="48"/>
      <c r="U15" s="48"/>
    </row>
    <row r="16" spans="1:21" ht="15" customHeight="1" x14ac:dyDescent="0.25">
      <c r="A16" s="18"/>
      <c r="B16" s="37"/>
      <c r="C16" s="36">
        <v>0.5</v>
      </c>
      <c r="D16" s="38">
        <f t="shared" si="0"/>
        <v>7</v>
      </c>
      <c r="E16" s="38">
        <f t="shared" si="1"/>
        <v>4.5717768972874122</v>
      </c>
      <c r="F16" s="38">
        <f t="shared" si="2"/>
        <v>2</v>
      </c>
      <c r="G16" s="39">
        <f t="shared" si="3"/>
        <v>32.002438281011884</v>
      </c>
      <c r="H16" s="40"/>
      <c r="I16" s="40"/>
      <c r="J16" s="40"/>
      <c r="K16" s="21"/>
      <c r="M16" s="48">
        <v>7</v>
      </c>
      <c r="N16" s="65">
        <f t="shared" si="4"/>
        <v>4.5717768972874122</v>
      </c>
      <c r="O16" s="48">
        <v>2</v>
      </c>
      <c r="P16" s="48"/>
      <c r="Q16" s="48"/>
      <c r="R16" s="48"/>
      <c r="S16" s="48"/>
      <c r="T16" s="48"/>
      <c r="U16" s="48"/>
    </row>
    <row r="17" spans="1:21" ht="15" customHeight="1" x14ac:dyDescent="0.25">
      <c r="A17" s="18"/>
      <c r="B17" s="37"/>
      <c r="C17" s="36">
        <v>0.5</v>
      </c>
      <c r="D17" s="38">
        <f t="shared" si="0"/>
        <v>7</v>
      </c>
      <c r="E17" s="38">
        <f t="shared" si="1"/>
        <v>4.5717768972874122</v>
      </c>
      <c r="F17" s="38">
        <f t="shared" si="2"/>
        <v>2</v>
      </c>
      <c r="G17" s="39">
        <f t="shared" si="3"/>
        <v>32.002438281011884</v>
      </c>
      <c r="H17" s="40"/>
      <c r="I17" s="40"/>
      <c r="J17" s="40"/>
      <c r="K17" s="21"/>
      <c r="M17" s="48">
        <v>7</v>
      </c>
      <c r="N17" s="65">
        <f t="shared" si="4"/>
        <v>4.5717768972874122</v>
      </c>
      <c r="O17" s="48">
        <v>2</v>
      </c>
      <c r="P17" s="48"/>
      <c r="Q17" s="48"/>
      <c r="R17" s="48"/>
      <c r="S17" s="48"/>
      <c r="T17" s="48"/>
      <c r="U17" s="48"/>
    </row>
    <row r="18" spans="1:21" ht="15" customHeight="1" x14ac:dyDescent="0.25">
      <c r="A18" s="18"/>
      <c r="B18" s="37"/>
      <c r="C18" s="36">
        <v>0.5</v>
      </c>
      <c r="D18" s="38">
        <f t="shared" si="0"/>
        <v>7</v>
      </c>
      <c r="E18" s="38">
        <f t="shared" si="1"/>
        <v>4.5717768972874122</v>
      </c>
      <c r="F18" s="38">
        <f t="shared" si="2"/>
        <v>2</v>
      </c>
      <c r="G18" s="39">
        <f t="shared" si="3"/>
        <v>32.002438281011884</v>
      </c>
      <c r="H18" s="40"/>
      <c r="I18" s="40"/>
      <c r="J18" s="40"/>
      <c r="K18" s="21"/>
      <c r="M18" s="48">
        <v>7</v>
      </c>
      <c r="N18" s="65">
        <f t="shared" si="4"/>
        <v>4.5717768972874122</v>
      </c>
      <c r="O18" s="48">
        <v>2</v>
      </c>
      <c r="P18" s="48"/>
      <c r="Q18" s="48"/>
      <c r="R18" s="48"/>
      <c r="S18" s="48"/>
      <c r="T18" s="48"/>
      <c r="U18" s="48"/>
    </row>
    <row r="19" spans="1:21" ht="15" customHeight="1" x14ac:dyDescent="0.25">
      <c r="A19" s="18"/>
      <c r="B19" s="37"/>
      <c r="C19" s="36">
        <v>0.5</v>
      </c>
      <c r="D19" s="38">
        <f t="shared" si="0"/>
        <v>7</v>
      </c>
      <c r="E19" s="38">
        <f t="shared" si="1"/>
        <v>4.5717768972874122</v>
      </c>
      <c r="F19" s="38">
        <f t="shared" si="2"/>
        <v>2</v>
      </c>
      <c r="G19" s="39">
        <f t="shared" si="3"/>
        <v>32.002438281011884</v>
      </c>
      <c r="H19" s="40"/>
      <c r="I19" s="40"/>
      <c r="J19" s="40"/>
      <c r="K19" s="21"/>
      <c r="M19" s="48">
        <v>7</v>
      </c>
      <c r="N19" s="65">
        <f t="shared" si="4"/>
        <v>4.5717768972874122</v>
      </c>
      <c r="O19" s="48">
        <v>2</v>
      </c>
      <c r="P19" s="48"/>
      <c r="Q19" s="48"/>
      <c r="R19" s="48"/>
      <c r="S19" s="48"/>
      <c r="T19" s="48"/>
      <c r="U19" s="48"/>
    </row>
    <row r="20" spans="1:21" ht="15" customHeight="1" x14ac:dyDescent="0.25">
      <c r="A20" s="18"/>
      <c r="B20" s="37"/>
      <c r="C20" s="36">
        <v>0.5</v>
      </c>
      <c r="D20" s="38">
        <f t="shared" si="0"/>
        <v>7</v>
      </c>
      <c r="E20" s="38">
        <f t="shared" si="1"/>
        <v>4.5717768972874122</v>
      </c>
      <c r="F20" s="38">
        <f t="shared" si="2"/>
        <v>2</v>
      </c>
      <c r="G20" s="39">
        <f t="shared" si="3"/>
        <v>32.002438281011884</v>
      </c>
      <c r="H20" s="40"/>
      <c r="I20" s="40"/>
      <c r="J20" s="40"/>
      <c r="K20" s="21"/>
      <c r="M20" s="48">
        <v>7</v>
      </c>
      <c r="N20" s="65">
        <f t="shared" si="4"/>
        <v>4.5717768972874122</v>
      </c>
      <c r="O20" s="48">
        <v>2</v>
      </c>
      <c r="P20" s="48"/>
      <c r="Q20" s="48"/>
      <c r="R20" s="48"/>
      <c r="S20" s="48"/>
      <c r="T20" s="48"/>
      <c r="U20" s="48"/>
    </row>
    <row r="21" spans="1:21" ht="15" customHeight="1" x14ac:dyDescent="0.25">
      <c r="A21" s="18"/>
      <c r="B21" s="37"/>
      <c r="C21" s="36">
        <v>0.5</v>
      </c>
      <c r="D21" s="38">
        <f t="shared" si="0"/>
        <v>7</v>
      </c>
      <c r="E21" s="38">
        <f t="shared" si="1"/>
        <v>4.5717768972874122</v>
      </c>
      <c r="F21" s="38">
        <f t="shared" si="2"/>
        <v>2</v>
      </c>
      <c r="G21" s="39">
        <f t="shared" si="3"/>
        <v>32.002438281011884</v>
      </c>
      <c r="H21" s="40"/>
      <c r="I21" s="40"/>
      <c r="J21" s="40"/>
      <c r="K21" s="21"/>
      <c r="M21" s="48">
        <v>7</v>
      </c>
      <c r="N21" s="65">
        <f t="shared" si="4"/>
        <v>4.5717768972874122</v>
      </c>
      <c r="O21" s="48">
        <v>2</v>
      </c>
      <c r="P21" s="48"/>
      <c r="Q21" s="48"/>
      <c r="R21" s="48"/>
      <c r="S21" s="48"/>
      <c r="T21" s="48"/>
      <c r="U21" s="48"/>
    </row>
    <row r="22" spans="1:21" ht="15" customHeight="1" x14ac:dyDescent="0.25">
      <c r="A22" s="18"/>
      <c r="B22" s="37"/>
      <c r="C22" s="36">
        <v>0.5</v>
      </c>
      <c r="D22" s="38">
        <f t="shared" si="0"/>
        <v>7</v>
      </c>
      <c r="E22" s="38">
        <f t="shared" si="1"/>
        <v>4.5717768972874122</v>
      </c>
      <c r="F22" s="38">
        <f t="shared" si="2"/>
        <v>2</v>
      </c>
      <c r="G22" s="39">
        <f t="shared" si="3"/>
        <v>32.002438281011884</v>
      </c>
      <c r="H22" s="40"/>
      <c r="I22" s="40"/>
      <c r="J22" s="40"/>
      <c r="K22" s="21"/>
      <c r="M22" s="48">
        <v>7</v>
      </c>
      <c r="N22" s="65">
        <f t="shared" si="4"/>
        <v>4.5717768972874122</v>
      </c>
      <c r="O22" s="48">
        <v>2</v>
      </c>
      <c r="P22" s="48"/>
      <c r="Q22" s="48"/>
      <c r="R22" s="48"/>
      <c r="S22" s="48"/>
      <c r="T22" s="48"/>
      <c r="U22" s="48"/>
    </row>
    <row r="23" spans="1:21" ht="15" customHeight="1" x14ac:dyDescent="0.25">
      <c r="A23" s="18"/>
      <c r="B23" s="37"/>
      <c r="C23" s="36">
        <v>0.5</v>
      </c>
      <c r="D23" s="38">
        <f t="shared" si="0"/>
        <v>7</v>
      </c>
      <c r="E23" s="38">
        <f t="shared" si="1"/>
        <v>5.2858884486437061</v>
      </c>
      <c r="F23" s="38">
        <f t="shared" si="2"/>
        <v>2</v>
      </c>
      <c r="G23" s="39">
        <f t="shared" si="3"/>
        <v>37.001219140505945</v>
      </c>
      <c r="H23" s="40"/>
      <c r="I23" s="40"/>
      <c r="J23" s="40"/>
      <c r="K23" s="21"/>
      <c r="M23" s="48">
        <v>7</v>
      </c>
      <c r="N23" s="65">
        <v>6</v>
      </c>
      <c r="O23" s="48">
        <v>2</v>
      </c>
      <c r="P23" s="48"/>
      <c r="Q23" s="48"/>
      <c r="R23" s="48"/>
      <c r="S23" s="48"/>
      <c r="T23" s="48"/>
      <c r="U23" s="48"/>
    </row>
    <row r="24" spans="1:21" ht="15" customHeight="1" x14ac:dyDescent="0.25">
      <c r="A24" s="18"/>
      <c r="B24" s="37"/>
      <c r="C24" s="36">
        <v>0.5</v>
      </c>
      <c r="D24" s="38">
        <f t="shared" si="0"/>
        <v>7</v>
      </c>
      <c r="E24" s="38">
        <f t="shared" si="1"/>
        <v>6</v>
      </c>
      <c r="F24" s="38">
        <f t="shared" si="2"/>
        <v>2</v>
      </c>
      <c r="G24" s="39">
        <f t="shared" si="3"/>
        <v>42</v>
      </c>
      <c r="H24" s="40"/>
      <c r="I24" s="40"/>
      <c r="J24" s="40"/>
      <c r="K24" s="21"/>
      <c r="M24" s="48">
        <v>7</v>
      </c>
      <c r="N24" s="65">
        <v>6</v>
      </c>
      <c r="O24" s="48">
        <v>2</v>
      </c>
      <c r="P24" s="48"/>
      <c r="Q24" s="48"/>
      <c r="R24" s="48"/>
      <c r="S24" s="48"/>
      <c r="T24" s="48"/>
      <c r="U24" s="48"/>
    </row>
    <row r="25" spans="1:21" ht="15" customHeight="1" x14ac:dyDescent="0.25">
      <c r="A25" s="18"/>
      <c r="B25" s="37"/>
      <c r="C25" s="36">
        <v>0.5</v>
      </c>
      <c r="D25" s="38">
        <f t="shared" si="0"/>
        <v>7</v>
      </c>
      <c r="E25" s="38">
        <f t="shared" si="1"/>
        <v>6</v>
      </c>
      <c r="F25" s="38">
        <f t="shared" si="2"/>
        <v>2.25</v>
      </c>
      <c r="G25" s="39">
        <f t="shared" si="3"/>
        <v>47.25</v>
      </c>
      <c r="H25" s="40"/>
      <c r="I25" s="40"/>
      <c r="J25" s="40"/>
      <c r="K25" s="21"/>
      <c r="M25" s="48">
        <v>7</v>
      </c>
      <c r="N25" s="65">
        <v>6</v>
      </c>
      <c r="O25" s="48">
        <v>2.5</v>
      </c>
      <c r="P25" s="48"/>
      <c r="Q25" s="48"/>
      <c r="R25" s="48"/>
      <c r="S25" s="48"/>
      <c r="T25" s="48"/>
      <c r="U25" s="48"/>
    </row>
    <row r="26" spans="1:21" ht="15" customHeight="1" x14ac:dyDescent="0.25">
      <c r="A26" s="18"/>
      <c r="B26" s="37"/>
      <c r="C26" s="36">
        <v>0.5</v>
      </c>
      <c r="D26" s="38">
        <f t="shared" si="0"/>
        <v>7</v>
      </c>
      <c r="E26" s="38">
        <f t="shared" si="1"/>
        <v>6.0478512648582754</v>
      </c>
      <c r="F26" s="38">
        <f t="shared" si="2"/>
        <v>2.5</v>
      </c>
      <c r="G26" s="39">
        <f t="shared" si="3"/>
        <v>52.918698567509914</v>
      </c>
      <c r="H26" s="40"/>
      <c r="I26" s="40"/>
      <c r="J26" s="40"/>
      <c r="K26" s="21"/>
      <c r="M26" s="48">
        <v>7</v>
      </c>
      <c r="N26" s="65">
        <f>20/3.281</f>
        <v>6.0957025297165499</v>
      </c>
      <c r="O26" s="48">
        <v>2.5</v>
      </c>
      <c r="P26" s="48"/>
      <c r="Q26" s="48"/>
      <c r="R26" s="48"/>
      <c r="S26" s="48"/>
      <c r="T26" s="48"/>
      <c r="U26" s="48"/>
    </row>
    <row r="27" spans="1:21" ht="15" customHeight="1" x14ac:dyDescent="0.25">
      <c r="A27" s="18"/>
      <c r="B27" s="37"/>
      <c r="C27" s="36">
        <v>0.5</v>
      </c>
      <c r="D27" s="38">
        <f t="shared" si="0"/>
        <v>7</v>
      </c>
      <c r="E27" s="38">
        <f t="shared" si="1"/>
        <v>6.0957025297165499</v>
      </c>
      <c r="F27" s="38">
        <f t="shared" si="2"/>
        <v>2.25</v>
      </c>
      <c r="G27" s="39">
        <f t="shared" si="3"/>
        <v>48.003657421517836</v>
      </c>
      <c r="H27" s="40"/>
      <c r="I27" s="40"/>
      <c r="J27" s="40"/>
      <c r="K27" s="21"/>
      <c r="M27" s="1">
        <v>7</v>
      </c>
      <c r="N27" s="65">
        <f>20/3.281</f>
        <v>6.0957025297165499</v>
      </c>
      <c r="O27" s="48">
        <v>2</v>
      </c>
      <c r="P27" s="48"/>
      <c r="Q27" s="48"/>
      <c r="R27" s="48"/>
      <c r="S27" s="48"/>
      <c r="T27" s="48"/>
      <c r="U27" s="48"/>
    </row>
    <row r="28" spans="1:21" ht="15" customHeight="1" x14ac:dyDescent="0.25">
      <c r="A28" s="18"/>
      <c r="B28" s="37"/>
      <c r="C28" s="36">
        <v>0.5</v>
      </c>
      <c r="D28" s="38">
        <f t="shared" si="0"/>
        <v>7</v>
      </c>
      <c r="E28" s="38">
        <f t="shared" si="1"/>
        <v>5.3337397135019806</v>
      </c>
      <c r="F28" s="38">
        <f t="shared" si="2"/>
        <v>2</v>
      </c>
      <c r="G28" s="39">
        <f t="shared" si="3"/>
        <v>37.336177994513861</v>
      </c>
      <c r="H28" s="40"/>
      <c r="I28" s="40"/>
      <c r="J28" s="40"/>
      <c r="K28" s="21"/>
      <c r="M28" s="48">
        <v>7</v>
      </c>
      <c r="N28" s="65">
        <f t="shared" si="4"/>
        <v>4.5717768972874122</v>
      </c>
      <c r="O28" s="48">
        <v>2</v>
      </c>
      <c r="P28" s="48"/>
      <c r="Q28" s="48"/>
      <c r="R28" s="48"/>
      <c r="S28" s="48"/>
      <c r="T28" s="48"/>
      <c r="U28" s="48"/>
    </row>
    <row r="29" spans="1:21" ht="15" customHeight="1" x14ac:dyDescent="0.25">
      <c r="A29" s="18"/>
      <c r="B29" s="37"/>
      <c r="C29" s="36">
        <v>0.5</v>
      </c>
      <c r="D29" s="38">
        <f t="shared" si="0"/>
        <v>7</v>
      </c>
      <c r="E29" s="38">
        <f t="shared" si="1"/>
        <v>4.5717768972874122</v>
      </c>
      <c r="F29" s="38">
        <v>1.5</v>
      </c>
      <c r="G29" s="39">
        <f t="shared" si="3"/>
        <v>24.001828710758915</v>
      </c>
      <c r="H29" s="40"/>
      <c r="I29" s="40"/>
      <c r="J29" s="40"/>
      <c r="K29" s="21"/>
      <c r="M29" s="48">
        <v>7</v>
      </c>
      <c r="N29" s="65">
        <f t="shared" si="4"/>
        <v>4.5717768972874122</v>
      </c>
      <c r="O29" s="48">
        <v>0.3</v>
      </c>
      <c r="P29" s="48"/>
      <c r="Q29" s="48"/>
      <c r="R29" s="48"/>
      <c r="S29" s="48"/>
      <c r="T29" s="48"/>
      <c r="U29" s="48"/>
    </row>
    <row r="30" spans="1:21" ht="15" customHeight="1" x14ac:dyDescent="0.25">
      <c r="A30" s="18"/>
      <c r="B30" s="37"/>
      <c r="C30" s="36">
        <v>0.5</v>
      </c>
      <c r="D30" s="38">
        <f t="shared" si="0"/>
        <v>7</v>
      </c>
      <c r="E30" s="38">
        <f t="shared" si="1"/>
        <v>4.5717768972874122</v>
      </c>
      <c r="F30" s="38">
        <f t="shared" si="2"/>
        <v>0.3</v>
      </c>
      <c r="G30" s="39">
        <f t="shared" si="3"/>
        <v>4.800365742151782</v>
      </c>
      <c r="H30" s="40"/>
      <c r="I30" s="40"/>
      <c r="J30" s="40"/>
      <c r="K30" s="21"/>
      <c r="M30" s="48">
        <v>7</v>
      </c>
      <c r="N30" s="65">
        <f t="shared" si="4"/>
        <v>4.5717768972874122</v>
      </c>
      <c r="O30" s="48">
        <v>0.3</v>
      </c>
      <c r="P30" s="48"/>
      <c r="Q30" s="48"/>
      <c r="R30" s="48"/>
      <c r="S30" s="48"/>
      <c r="T30" s="48"/>
      <c r="U30" s="48"/>
    </row>
    <row r="31" spans="1:21" ht="15" customHeight="1" x14ac:dyDescent="0.25">
      <c r="A31" s="18"/>
      <c r="B31" s="37" t="s">
        <v>46</v>
      </c>
      <c r="C31" s="36">
        <v>0.5</v>
      </c>
      <c r="D31" s="38">
        <f>SUM(D10:D30)-7</f>
        <v>140</v>
      </c>
      <c r="E31" s="38">
        <v>1</v>
      </c>
      <c r="F31" s="38">
        <v>0.23</v>
      </c>
      <c r="G31" s="39">
        <f t="shared" si="3"/>
        <v>16.100000000000001</v>
      </c>
      <c r="H31" s="40"/>
      <c r="I31" s="40"/>
      <c r="J31" s="40"/>
      <c r="K31" s="21"/>
      <c r="M31" s="48"/>
      <c r="N31" s="65"/>
      <c r="O31" s="48"/>
      <c r="P31" s="48"/>
      <c r="Q31" s="48"/>
      <c r="R31" s="48"/>
      <c r="S31" s="48"/>
      <c r="T31" s="48"/>
      <c r="U31" s="48"/>
    </row>
    <row r="32" spans="1:21" ht="15" customHeight="1" x14ac:dyDescent="0.25">
      <c r="A32" s="18"/>
      <c r="B32" s="37" t="s">
        <v>39</v>
      </c>
      <c r="C32" s="36"/>
      <c r="D32" s="38"/>
      <c r="E32" s="38"/>
      <c r="F32" s="38"/>
      <c r="G32" s="34">
        <f>SUM(G10:G31)</f>
        <v>697.30756819567205</v>
      </c>
      <c r="H32" s="40" t="s">
        <v>51</v>
      </c>
      <c r="I32" s="40">
        <v>64.63</v>
      </c>
      <c r="J32" s="44">
        <f>G32*I32</f>
        <v>45066.98813248628</v>
      </c>
      <c r="K32" s="21"/>
      <c r="N32" s="48"/>
      <c r="O32" s="48"/>
      <c r="P32" s="48"/>
      <c r="Q32" s="48"/>
      <c r="R32" s="48"/>
      <c r="S32" s="48"/>
      <c r="T32" s="48"/>
      <c r="U32" s="48"/>
    </row>
    <row r="33" spans="1:11" ht="15" customHeight="1" x14ac:dyDescent="0.25">
      <c r="A33" s="18"/>
      <c r="B33" s="37" t="s">
        <v>38</v>
      </c>
      <c r="C33" s="36"/>
      <c r="D33" s="38"/>
      <c r="E33" s="38"/>
      <c r="F33" s="38"/>
      <c r="G33" s="39"/>
      <c r="H33" s="40"/>
      <c r="I33" s="40"/>
      <c r="J33" s="44">
        <f>0.13*G32*19284/360</f>
        <v>4855.8174690585947</v>
      </c>
      <c r="K33" s="21"/>
    </row>
    <row r="34" spans="1:11" ht="15" customHeight="1" x14ac:dyDescent="0.25">
      <c r="A34" s="40"/>
      <c r="B34" s="37"/>
      <c r="C34" s="42"/>
      <c r="D34" s="43"/>
      <c r="E34" s="43"/>
      <c r="F34" s="43"/>
      <c r="G34" s="43"/>
      <c r="H34" s="43"/>
      <c r="I34" s="43"/>
      <c r="J34" s="44"/>
      <c r="K34" s="36"/>
    </row>
    <row r="35" spans="1:11" ht="15" customHeight="1" x14ac:dyDescent="0.25">
      <c r="A35" s="18">
        <v>2</v>
      </c>
      <c r="B35" s="30" t="s">
        <v>30</v>
      </c>
      <c r="C35" s="19">
        <v>0</v>
      </c>
      <c r="D35" s="20"/>
      <c r="E35" s="21"/>
      <c r="F35" s="21"/>
      <c r="G35" s="34">
        <f t="shared" ref="G35" si="5">PRODUCT(C35:F35)</f>
        <v>0</v>
      </c>
      <c r="H35" s="22" t="s">
        <v>31</v>
      </c>
      <c r="I35" s="23">
        <v>500</v>
      </c>
      <c r="J35" s="34">
        <f>G35*I35</f>
        <v>0</v>
      </c>
      <c r="K35" s="21"/>
    </row>
    <row r="36" spans="1:11" ht="15" customHeight="1" x14ac:dyDescent="0.25">
      <c r="A36" s="18"/>
      <c r="B36" s="24"/>
      <c r="C36" s="19"/>
      <c r="D36" s="20"/>
      <c r="E36" s="21"/>
      <c r="F36" s="21"/>
      <c r="G36" s="23"/>
      <c r="H36" s="22"/>
      <c r="I36" s="23"/>
      <c r="J36" s="41"/>
      <c r="K36" s="21"/>
    </row>
    <row r="37" spans="1:11" x14ac:dyDescent="0.25">
      <c r="A37" s="40"/>
      <c r="B37" s="45" t="s">
        <v>17</v>
      </c>
      <c r="C37" s="46"/>
      <c r="D37" s="38"/>
      <c r="E37" s="38"/>
      <c r="F37" s="38"/>
      <c r="G37" s="41"/>
      <c r="H37" s="41"/>
      <c r="I37" s="41"/>
      <c r="J37" s="41">
        <f>SUM(J9:J35)</f>
        <v>49922.805601544875</v>
      </c>
      <c r="K37" s="36"/>
    </row>
    <row r="38" spans="1:11" x14ac:dyDescent="0.25">
      <c r="A38" s="57"/>
      <c r="B38" s="60"/>
      <c r="C38" s="61"/>
      <c r="D38" s="58"/>
      <c r="E38" s="58"/>
      <c r="F38" s="58"/>
      <c r="G38" s="59"/>
      <c r="H38" s="59"/>
      <c r="I38" s="59"/>
      <c r="J38" s="59"/>
      <c r="K38" s="56"/>
    </row>
    <row r="39" spans="1:11" s="1" customFormat="1" x14ac:dyDescent="0.25">
      <c r="A39" s="49"/>
      <c r="B39" s="29" t="s">
        <v>45</v>
      </c>
      <c r="C39" s="78">
        <f>J37</f>
        <v>49922.805601544875</v>
      </c>
      <c r="D39" s="78"/>
      <c r="E39" s="51"/>
      <c r="F39" s="50"/>
      <c r="G39" s="51"/>
      <c r="H39" s="50"/>
      <c r="I39" s="52"/>
      <c r="J39" s="53"/>
      <c r="K39" s="54"/>
    </row>
    <row r="40" spans="1:11" hidden="1" x14ac:dyDescent="0.25">
      <c r="A40" s="55"/>
      <c r="B40" s="66" t="s">
        <v>32</v>
      </c>
      <c r="C40" s="81">
        <v>40000</v>
      </c>
      <c r="D40" s="81"/>
      <c r="E40" s="67"/>
      <c r="F40" s="48"/>
      <c r="G40" s="47"/>
      <c r="H40" s="47"/>
      <c r="I40" s="47"/>
      <c r="J40" s="47"/>
      <c r="K40" s="48"/>
    </row>
    <row r="41" spans="1:11" hidden="1" x14ac:dyDescent="0.25">
      <c r="A41" s="55"/>
      <c r="B41" s="29" t="s">
        <v>33</v>
      </c>
      <c r="C41" s="82">
        <f>C40-C43-C44</f>
        <v>38000</v>
      </c>
      <c r="D41" s="82"/>
      <c r="E41" s="39">
        <f>C41/C39*100</f>
        <v>76.117516918608601</v>
      </c>
      <c r="F41" s="48"/>
      <c r="G41" s="47"/>
      <c r="H41" s="47"/>
      <c r="I41" s="47"/>
      <c r="J41" s="47"/>
      <c r="K41" s="48"/>
    </row>
    <row r="42" spans="1:11" hidden="1" x14ac:dyDescent="0.25">
      <c r="A42" s="55"/>
      <c r="B42" s="29" t="s">
        <v>34</v>
      </c>
      <c r="C42" s="78">
        <f>C39-C41</f>
        <v>11922.805601544875</v>
      </c>
      <c r="D42" s="78"/>
      <c r="E42" s="39">
        <f>100-E41</f>
        <v>23.882483081391399</v>
      </c>
      <c r="F42" s="48"/>
      <c r="G42" s="47"/>
      <c r="H42" s="47"/>
      <c r="I42" s="47"/>
      <c r="J42" s="47"/>
      <c r="K42" s="48"/>
    </row>
    <row r="43" spans="1:11" hidden="1" x14ac:dyDescent="0.25">
      <c r="A43" s="55"/>
      <c r="B43" s="29" t="s">
        <v>35</v>
      </c>
      <c r="C43" s="78">
        <f>C40*0.03</f>
        <v>1200</v>
      </c>
      <c r="D43" s="78"/>
      <c r="E43" s="39">
        <v>3</v>
      </c>
      <c r="F43" s="48"/>
      <c r="G43" s="47"/>
      <c r="H43" s="47"/>
      <c r="I43" s="47"/>
      <c r="J43" s="47"/>
      <c r="K43" s="48"/>
    </row>
    <row r="44" spans="1:11" hidden="1" x14ac:dyDescent="0.25">
      <c r="A44" s="55"/>
      <c r="B44" s="29" t="s">
        <v>36</v>
      </c>
      <c r="C44" s="78">
        <f>C40*0.02</f>
        <v>800</v>
      </c>
      <c r="D44" s="78"/>
      <c r="E44" s="39">
        <v>2</v>
      </c>
      <c r="F44" s="48"/>
      <c r="G44" s="47"/>
      <c r="H44" s="47"/>
      <c r="I44" s="47"/>
      <c r="J44" s="47"/>
      <c r="K44" s="48"/>
    </row>
    <row r="45" spans="1:11" s="35" customFormat="1" x14ac:dyDescent="0.25">
      <c r="A45" s="56"/>
      <c r="B45" s="56"/>
      <c r="C45" s="56"/>
      <c r="D45" s="56"/>
      <c r="E45" s="56"/>
      <c r="F45" s="56"/>
      <c r="G45" s="56"/>
      <c r="H45" s="56"/>
      <c r="I45" s="56"/>
      <c r="J45" s="56"/>
      <c r="K45" s="56"/>
    </row>
    <row r="46" spans="1:11" s="35" customFormat="1" x14ac:dyDescent="0.25"/>
    <row r="47" spans="1:11" s="35" customFormat="1" x14ac:dyDescent="0.25"/>
    <row r="48" spans="1:11"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sheetData>
  <mergeCells count="15">
    <mergeCell ref="C43:D43"/>
    <mergeCell ref="C44:D44"/>
    <mergeCell ref="A7:F7"/>
    <mergeCell ref="H7:K7"/>
    <mergeCell ref="C39:D39"/>
    <mergeCell ref="C40:D40"/>
    <mergeCell ref="C41:D41"/>
    <mergeCell ref="C42:D42"/>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abSelected="1" topLeftCell="A17" zoomScaleNormal="100" workbookViewId="0">
      <selection activeCell="G32" sqref="G32"/>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hidden="1" customWidth="1"/>
    <col min="10" max="10" width="10.7109375" hidden="1" customWidth="1"/>
  </cols>
  <sheetData>
    <row r="1" spans="1:21" s="1" customFormat="1" x14ac:dyDescent="0.25">
      <c r="A1" s="74" t="s">
        <v>0</v>
      </c>
      <c r="B1" s="74"/>
      <c r="C1" s="74"/>
      <c r="D1" s="74"/>
      <c r="E1" s="74"/>
      <c r="F1" s="74"/>
      <c r="G1" s="74"/>
      <c r="H1" s="74"/>
      <c r="I1" s="74"/>
      <c r="J1" s="74"/>
      <c r="K1" s="74"/>
    </row>
    <row r="2" spans="1:21" s="1" customFormat="1" ht="22.5" x14ac:dyDescent="0.25">
      <c r="A2" s="75" t="s">
        <v>1</v>
      </c>
      <c r="B2" s="75"/>
      <c r="C2" s="75"/>
      <c r="D2" s="75"/>
      <c r="E2" s="75"/>
      <c r="F2" s="75"/>
      <c r="G2" s="75"/>
      <c r="H2" s="75"/>
      <c r="I2" s="75"/>
      <c r="J2" s="75"/>
      <c r="K2" s="75"/>
    </row>
    <row r="3" spans="1:21" s="1" customFormat="1" x14ac:dyDescent="0.25">
      <c r="A3" s="76" t="s">
        <v>2</v>
      </c>
      <c r="B3" s="76"/>
      <c r="C3" s="76"/>
      <c r="D3" s="76"/>
      <c r="E3" s="76"/>
      <c r="F3" s="76"/>
      <c r="G3" s="76"/>
      <c r="H3" s="76"/>
      <c r="I3" s="76"/>
      <c r="J3" s="76"/>
      <c r="K3" s="76"/>
    </row>
    <row r="4" spans="1:21" s="1" customFormat="1" x14ac:dyDescent="0.25">
      <c r="A4" s="76" t="s">
        <v>3</v>
      </c>
      <c r="B4" s="76"/>
      <c r="C4" s="76"/>
      <c r="D4" s="76"/>
      <c r="E4" s="76"/>
      <c r="F4" s="76"/>
      <c r="G4" s="76"/>
      <c r="H4" s="76"/>
      <c r="I4" s="76"/>
      <c r="J4" s="76"/>
      <c r="K4" s="76"/>
    </row>
    <row r="5" spans="1:21" ht="18.75" x14ac:dyDescent="0.3">
      <c r="A5" s="77" t="s">
        <v>50</v>
      </c>
      <c r="B5" s="77"/>
      <c r="C5" s="77"/>
      <c r="D5" s="77"/>
      <c r="E5" s="77"/>
      <c r="F5" s="77"/>
      <c r="G5" s="77"/>
      <c r="H5" s="77"/>
      <c r="I5" s="77"/>
      <c r="J5" s="77"/>
      <c r="K5" s="77"/>
    </row>
    <row r="6" spans="1:21" ht="15.75" x14ac:dyDescent="0.25">
      <c r="A6" s="72" t="s">
        <v>43</v>
      </c>
      <c r="B6" s="72"/>
      <c r="C6" s="72"/>
      <c r="D6" s="72"/>
      <c r="E6" s="72"/>
      <c r="F6" s="72"/>
      <c r="G6" s="2"/>
      <c r="I6" s="70"/>
      <c r="J6" s="70"/>
      <c r="K6" s="68" t="s">
        <v>40</v>
      </c>
    </row>
    <row r="7" spans="1:21" ht="15.75" x14ac:dyDescent="0.25">
      <c r="A7" s="79" t="s">
        <v>28</v>
      </c>
      <c r="B7" s="79"/>
      <c r="C7" s="79"/>
      <c r="D7" s="79"/>
      <c r="E7" s="79"/>
      <c r="F7" s="79"/>
      <c r="G7" s="3"/>
      <c r="I7" s="71"/>
      <c r="J7" s="71"/>
      <c r="K7" s="69" t="s">
        <v>49</v>
      </c>
    </row>
    <row r="8" spans="1:21" ht="15" customHeight="1" x14ac:dyDescent="0.25">
      <c r="A8" s="4" t="s">
        <v>5</v>
      </c>
      <c r="B8" s="15" t="s">
        <v>6</v>
      </c>
      <c r="C8" s="4" t="s">
        <v>7</v>
      </c>
      <c r="D8" s="16" t="s">
        <v>8</v>
      </c>
      <c r="E8" s="16" t="s">
        <v>9</v>
      </c>
      <c r="F8" s="16" t="s">
        <v>10</v>
      </c>
      <c r="G8" s="16" t="s">
        <v>11</v>
      </c>
      <c r="H8" s="4" t="s">
        <v>12</v>
      </c>
      <c r="I8" s="16" t="s">
        <v>13</v>
      </c>
      <c r="J8" s="16" t="s">
        <v>14</v>
      </c>
      <c r="K8" s="17" t="s">
        <v>15</v>
      </c>
    </row>
    <row r="9" spans="1:21" ht="150" x14ac:dyDescent="0.25">
      <c r="A9" s="18">
        <v>1</v>
      </c>
      <c r="B9" s="63" t="s">
        <v>41</v>
      </c>
      <c r="C9" s="36"/>
      <c r="D9" s="38"/>
      <c r="E9" s="38"/>
      <c r="F9" s="38"/>
      <c r="G9" s="39"/>
      <c r="H9" s="40"/>
      <c r="I9" s="40"/>
      <c r="J9" s="40"/>
      <c r="K9" s="21"/>
      <c r="M9">
        <v>0</v>
      </c>
      <c r="N9" s="64">
        <v>4</v>
      </c>
      <c r="O9">
        <v>0.15</v>
      </c>
    </row>
    <row r="10" spans="1:21" ht="15" customHeight="1" x14ac:dyDescent="0.25">
      <c r="A10" s="18"/>
      <c r="B10" s="37" t="s">
        <v>42</v>
      </c>
      <c r="C10" s="36">
        <v>0.5</v>
      </c>
      <c r="D10" s="38">
        <f>M10</f>
        <v>7</v>
      </c>
      <c r="E10" s="38">
        <f>(N9+N10)/2</f>
        <v>4.5</v>
      </c>
      <c r="F10" s="38">
        <f>(O9+O10)/2</f>
        <v>0.82499999999999996</v>
      </c>
      <c r="G10" s="39">
        <f>PRODUCT(C10:F10)</f>
        <v>12.993749999999999</v>
      </c>
      <c r="H10" s="40"/>
      <c r="I10" s="40"/>
      <c r="J10" s="40"/>
      <c r="K10" s="21"/>
      <c r="M10" s="48">
        <v>7</v>
      </c>
      <c r="N10" s="65">
        <v>5</v>
      </c>
      <c r="O10" s="48">
        <v>1.5</v>
      </c>
      <c r="P10" s="48"/>
      <c r="Q10" s="48"/>
      <c r="R10" s="48"/>
      <c r="S10" s="48"/>
      <c r="T10" s="48"/>
      <c r="U10" s="48"/>
    </row>
    <row r="11" spans="1:21" ht="15" customHeight="1" x14ac:dyDescent="0.25">
      <c r="A11" s="18"/>
      <c r="B11" s="37"/>
      <c r="C11" s="36">
        <v>0.5</v>
      </c>
      <c r="D11" s="38">
        <f t="shared" ref="D11:D30" si="0">M11</f>
        <v>7</v>
      </c>
      <c r="E11" s="38">
        <f t="shared" ref="E11:F30" si="1">(N10+N11)/2</f>
        <v>5.5</v>
      </c>
      <c r="F11" s="38">
        <f t="shared" si="1"/>
        <v>1.85</v>
      </c>
      <c r="G11" s="39">
        <f t="shared" ref="G11:G31" si="2">PRODUCT(C11:F11)</f>
        <v>35.612500000000004</v>
      </c>
      <c r="H11" s="40"/>
      <c r="I11" s="40"/>
      <c r="J11" s="40"/>
      <c r="K11" s="21"/>
      <c r="M11" s="48">
        <v>7</v>
      </c>
      <c r="N11" s="65">
        <v>6</v>
      </c>
      <c r="O11" s="48">
        <v>2.2000000000000002</v>
      </c>
      <c r="P11" s="48"/>
      <c r="Q11" s="48"/>
      <c r="R11" s="48"/>
      <c r="S11" s="48"/>
      <c r="T11" s="48"/>
      <c r="U11" s="48"/>
    </row>
    <row r="12" spans="1:21" ht="15" customHeight="1" x14ac:dyDescent="0.25">
      <c r="A12" s="18"/>
      <c r="B12" s="37"/>
      <c r="C12" s="36">
        <v>0.5</v>
      </c>
      <c r="D12" s="38">
        <f t="shared" si="0"/>
        <v>7</v>
      </c>
      <c r="E12" s="38">
        <f t="shared" si="1"/>
        <v>4.8287107589149647</v>
      </c>
      <c r="F12" s="38">
        <f t="shared" si="1"/>
        <v>1.85</v>
      </c>
      <c r="G12" s="39">
        <f t="shared" si="2"/>
        <v>31.265902163974395</v>
      </c>
      <c r="H12" s="40"/>
      <c r="I12" s="40"/>
      <c r="J12" s="40"/>
      <c r="K12" s="21"/>
      <c r="M12" s="48">
        <v>7</v>
      </c>
      <c r="N12" s="65">
        <f>12/3.281</f>
        <v>3.6574215178299299</v>
      </c>
      <c r="O12" s="48">
        <v>1.5</v>
      </c>
      <c r="P12" s="48"/>
      <c r="Q12" s="48"/>
      <c r="R12" s="48"/>
      <c r="S12" s="48"/>
      <c r="T12" s="48"/>
      <c r="U12" s="48"/>
    </row>
    <row r="13" spans="1:21" ht="15" customHeight="1" x14ac:dyDescent="0.25">
      <c r="A13" s="18"/>
      <c r="B13" s="37"/>
      <c r="C13" s="36">
        <v>0.5</v>
      </c>
      <c r="D13" s="38">
        <f t="shared" si="0"/>
        <v>7</v>
      </c>
      <c r="E13" s="38">
        <f t="shared" si="1"/>
        <v>3.6574215178299299</v>
      </c>
      <c r="F13" s="38">
        <f t="shared" si="1"/>
        <v>1.5</v>
      </c>
      <c r="G13" s="39">
        <f t="shared" si="2"/>
        <v>19.201462968607132</v>
      </c>
      <c r="H13" s="40"/>
      <c r="I13" s="40"/>
      <c r="J13" s="40"/>
      <c r="K13" s="21"/>
      <c r="M13" s="48">
        <v>7</v>
      </c>
      <c r="N13" s="65">
        <f>12/3.281</f>
        <v>3.6574215178299299</v>
      </c>
      <c r="O13" s="48">
        <v>1.5</v>
      </c>
      <c r="P13" s="48"/>
      <c r="Q13" s="48"/>
      <c r="R13" s="48"/>
      <c r="S13" s="48"/>
      <c r="T13" s="48"/>
      <c r="U13" s="48"/>
    </row>
    <row r="14" spans="1:21" ht="15" customHeight="1" x14ac:dyDescent="0.25">
      <c r="A14" s="18"/>
      <c r="B14" s="37"/>
      <c r="C14" s="36">
        <v>0.5</v>
      </c>
      <c r="D14" s="38">
        <f t="shared" si="0"/>
        <v>7</v>
      </c>
      <c r="E14" s="38">
        <f t="shared" si="1"/>
        <v>4.1145992075586708</v>
      </c>
      <c r="F14" s="38">
        <f t="shared" si="1"/>
        <v>2</v>
      </c>
      <c r="G14" s="39">
        <f t="shared" si="2"/>
        <v>28.802194452910697</v>
      </c>
      <c r="H14" s="40"/>
      <c r="I14" s="40"/>
      <c r="J14" s="40"/>
      <c r="K14" s="21"/>
      <c r="M14" s="48">
        <v>7</v>
      </c>
      <c r="N14" s="65">
        <f>15/3.281</f>
        <v>4.5717768972874122</v>
      </c>
      <c r="O14" s="48">
        <v>2.5</v>
      </c>
      <c r="P14" s="48"/>
      <c r="Q14" s="48"/>
      <c r="R14" s="48"/>
      <c r="S14" s="48"/>
      <c r="T14" s="48"/>
      <c r="U14" s="48"/>
    </row>
    <row r="15" spans="1:21" ht="15" customHeight="1" x14ac:dyDescent="0.25">
      <c r="A15" s="18"/>
      <c r="B15" s="37"/>
      <c r="C15" s="36">
        <v>0.5</v>
      </c>
      <c r="D15" s="38">
        <f t="shared" si="0"/>
        <v>7</v>
      </c>
      <c r="E15" s="38">
        <f t="shared" si="1"/>
        <v>4.5717768972874122</v>
      </c>
      <c r="F15" s="38">
        <f t="shared" si="1"/>
        <v>2.25</v>
      </c>
      <c r="G15" s="39">
        <f t="shared" si="2"/>
        <v>36.002743066138372</v>
      </c>
      <c r="H15" s="40"/>
      <c r="I15" s="40"/>
      <c r="J15" s="40"/>
      <c r="K15" s="21"/>
      <c r="M15" s="48">
        <v>7</v>
      </c>
      <c r="N15" s="65">
        <f t="shared" ref="N15:N30" si="3">15/3.281</f>
        <v>4.5717768972874122</v>
      </c>
      <c r="O15" s="48">
        <v>2</v>
      </c>
      <c r="P15" s="48"/>
      <c r="Q15" s="48"/>
      <c r="R15" s="48"/>
      <c r="S15" s="48"/>
      <c r="T15" s="48"/>
      <c r="U15" s="48"/>
    </row>
    <row r="16" spans="1:21" ht="15" customHeight="1" x14ac:dyDescent="0.25">
      <c r="A16" s="18"/>
      <c r="B16" s="37"/>
      <c r="C16" s="36">
        <v>0.5</v>
      </c>
      <c r="D16" s="38">
        <f t="shared" si="0"/>
        <v>7</v>
      </c>
      <c r="E16" s="38">
        <f t="shared" si="1"/>
        <v>4.5717768972874122</v>
      </c>
      <c r="F16" s="38">
        <f t="shared" si="1"/>
        <v>2</v>
      </c>
      <c r="G16" s="39">
        <f t="shared" si="2"/>
        <v>32.002438281011884</v>
      </c>
      <c r="H16" s="40"/>
      <c r="I16" s="40"/>
      <c r="J16" s="40"/>
      <c r="K16" s="21"/>
      <c r="M16" s="48">
        <v>7</v>
      </c>
      <c r="N16" s="65">
        <f t="shared" si="3"/>
        <v>4.5717768972874122</v>
      </c>
      <c r="O16" s="48">
        <v>2</v>
      </c>
      <c r="P16" s="48"/>
      <c r="Q16" s="48"/>
      <c r="R16" s="48"/>
      <c r="S16" s="48"/>
      <c r="T16" s="48"/>
      <c r="U16" s="48"/>
    </row>
    <row r="17" spans="1:21" ht="15" customHeight="1" x14ac:dyDescent="0.25">
      <c r="A17" s="18"/>
      <c r="B17" s="37"/>
      <c r="C17" s="36">
        <v>0.5</v>
      </c>
      <c r="D17" s="38">
        <f t="shared" si="0"/>
        <v>7</v>
      </c>
      <c r="E17" s="38">
        <f t="shared" si="1"/>
        <v>4.5717768972874122</v>
      </c>
      <c r="F17" s="38">
        <f t="shared" si="1"/>
        <v>2</v>
      </c>
      <c r="G17" s="39">
        <f t="shared" si="2"/>
        <v>32.002438281011884</v>
      </c>
      <c r="H17" s="40"/>
      <c r="I17" s="40"/>
      <c r="J17" s="40"/>
      <c r="K17" s="21"/>
      <c r="M17" s="48">
        <v>7</v>
      </c>
      <c r="N17" s="65">
        <f t="shared" si="3"/>
        <v>4.5717768972874122</v>
      </c>
      <c r="O17" s="48">
        <v>2</v>
      </c>
      <c r="P17" s="48"/>
      <c r="Q17" s="48"/>
      <c r="R17" s="48"/>
      <c r="S17" s="48"/>
      <c r="T17" s="48"/>
      <c r="U17" s="48"/>
    </row>
    <row r="18" spans="1:21" ht="15" customHeight="1" x14ac:dyDescent="0.25">
      <c r="A18" s="18"/>
      <c r="B18" s="37"/>
      <c r="C18" s="36">
        <v>0.5</v>
      </c>
      <c r="D18" s="38">
        <f t="shared" si="0"/>
        <v>7</v>
      </c>
      <c r="E18" s="38">
        <f t="shared" si="1"/>
        <v>4.5717768972874122</v>
      </c>
      <c r="F18" s="38">
        <f t="shared" si="1"/>
        <v>2</v>
      </c>
      <c r="G18" s="39">
        <f t="shared" si="2"/>
        <v>32.002438281011884</v>
      </c>
      <c r="H18" s="40"/>
      <c r="I18" s="40"/>
      <c r="J18" s="40"/>
      <c r="K18" s="21"/>
      <c r="M18" s="48">
        <v>7</v>
      </c>
      <c r="N18" s="65">
        <f t="shared" si="3"/>
        <v>4.5717768972874122</v>
      </c>
      <c r="O18" s="48">
        <v>2</v>
      </c>
      <c r="P18" s="48"/>
      <c r="Q18" s="48"/>
      <c r="R18" s="48"/>
      <c r="S18" s="48"/>
      <c r="T18" s="48"/>
      <c r="U18" s="48"/>
    </row>
    <row r="19" spans="1:21" ht="15" customHeight="1" x14ac:dyDescent="0.25">
      <c r="A19" s="18"/>
      <c r="B19" s="37"/>
      <c r="C19" s="36">
        <v>0.5</v>
      </c>
      <c r="D19" s="38">
        <f t="shared" si="0"/>
        <v>7</v>
      </c>
      <c r="E19" s="38">
        <f t="shared" si="1"/>
        <v>4.5717768972874122</v>
      </c>
      <c r="F19" s="38">
        <f t="shared" si="1"/>
        <v>2</v>
      </c>
      <c r="G19" s="39">
        <f t="shared" si="2"/>
        <v>32.002438281011884</v>
      </c>
      <c r="H19" s="40"/>
      <c r="I19" s="40"/>
      <c r="J19" s="40"/>
      <c r="K19" s="21"/>
      <c r="M19" s="48">
        <v>7</v>
      </c>
      <c r="N19" s="65">
        <f t="shared" si="3"/>
        <v>4.5717768972874122</v>
      </c>
      <c r="O19" s="48">
        <v>2</v>
      </c>
      <c r="P19" s="48"/>
      <c r="Q19" s="48"/>
      <c r="R19" s="48"/>
      <c r="S19" s="48"/>
      <c r="T19" s="48"/>
      <c r="U19" s="48"/>
    </row>
    <row r="20" spans="1:21" ht="15" customHeight="1" x14ac:dyDescent="0.25">
      <c r="A20" s="18"/>
      <c r="B20" s="37"/>
      <c r="C20" s="36">
        <v>0.5</v>
      </c>
      <c r="D20" s="38">
        <f t="shared" si="0"/>
        <v>7</v>
      </c>
      <c r="E20" s="38">
        <f t="shared" si="1"/>
        <v>4.5717768972874122</v>
      </c>
      <c r="F20" s="38">
        <f t="shared" si="1"/>
        <v>2</v>
      </c>
      <c r="G20" s="39">
        <f t="shared" si="2"/>
        <v>32.002438281011884</v>
      </c>
      <c r="H20" s="40"/>
      <c r="I20" s="40"/>
      <c r="J20" s="40"/>
      <c r="K20" s="21"/>
      <c r="M20" s="48">
        <v>7</v>
      </c>
      <c r="N20" s="65">
        <f t="shared" si="3"/>
        <v>4.5717768972874122</v>
      </c>
      <c r="O20" s="48">
        <v>2</v>
      </c>
      <c r="P20" s="48"/>
      <c r="Q20" s="48"/>
      <c r="R20" s="48"/>
      <c r="S20" s="48"/>
      <c r="T20" s="48"/>
      <c r="U20" s="48"/>
    </row>
    <row r="21" spans="1:21" ht="15" customHeight="1" x14ac:dyDescent="0.25">
      <c r="A21" s="18"/>
      <c r="B21" s="37"/>
      <c r="C21" s="36">
        <v>0.5</v>
      </c>
      <c r="D21" s="38">
        <f t="shared" si="0"/>
        <v>7</v>
      </c>
      <c r="E21" s="38">
        <f t="shared" si="1"/>
        <v>4.5717768972874122</v>
      </c>
      <c r="F21" s="38">
        <f t="shared" si="1"/>
        <v>2</v>
      </c>
      <c r="G21" s="39">
        <f t="shared" si="2"/>
        <v>32.002438281011884</v>
      </c>
      <c r="H21" s="40"/>
      <c r="I21" s="40"/>
      <c r="J21" s="40"/>
      <c r="K21" s="21"/>
      <c r="M21" s="48">
        <v>7</v>
      </c>
      <c r="N21" s="65">
        <f t="shared" si="3"/>
        <v>4.5717768972874122</v>
      </c>
      <c r="O21" s="48">
        <v>2</v>
      </c>
      <c r="P21" s="48"/>
      <c r="Q21" s="48"/>
      <c r="R21" s="48"/>
      <c r="S21" s="48"/>
      <c r="T21" s="48"/>
      <c r="U21" s="48"/>
    </row>
    <row r="22" spans="1:21" ht="15" customHeight="1" x14ac:dyDescent="0.25">
      <c r="A22" s="18"/>
      <c r="B22" s="37"/>
      <c r="C22" s="36">
        <v>0.5</v>
      </c>
      <c r="D22" s="38">
        <f t="shared" si="0"/>
        <v>7</v>
      </c>
      <c r="E22" s="38">
        <f t="shared" si="1"/>
        <v>4.5717768972874122</v>
      </c>
      <c r="F22" s="38">
        <f t="shared" si="1"/>
        <v>2</v>
      </c>
      <c r="G22" s="39">
        <f t="shared" si="2"/>
        <v>32.002438281011884</v>
      </c>
      <c r="H22" s="40"/>
      <c r="I22" s="40"/>
      <c r="J22" s="40"/>
      <c r="K22" s="21"/>
      <c r="M22" s="48">
        <v>7</v>
      </c>
      <c r="N22" s="65">
        <f t="shared" si="3"/>
        <v>4.5717768972874122</v>
      </c>
      <c r="O22" s="48">
        <v>2</v>
      </c>
      <c r="P22" s="48"/>
      <c r="Q22" s="48"/>
      <c r="R22" s="48"/>
      <c r="S22" s="48"/>
      <c r="T22" s="48"/>
      <c r="U22" s="48"/>
    </row>
    <row r="23" spans="1:21" ht="15" customHeight="1" x14ac:dyDescent="0.25">
      <c r="A23" s="18"/>
      <c r="B23" s="37"/>
      <c r="C23" s="36">
        <v>0.5</v>
      </c>
      <c r="D23" s="38">
        <f t="shared" si="0"/>
        <v>7</v>
      </c>
      <c r="E23" s="38">
        <f t="shared" si="1"/>
        <v>5.2858884486437061</v>
      </c>
      <c r="F23" s="38">
        <f t="shared" si="1"/>
        <v>2</v>
      </c>
      <c r="G23" s="39">
        <f t="shared" si="2"/>
        <v>37.001219140505945</v>
      </c>
      <c r="H23" s="40"/>
      <c r="I23" s="40"/>
      <c r="J23" s="40"/>
      <c r="K23" s="21"/>
      <c r="M23" s="48">
        <v>7</v>
      </c>
      <c r="N23" s="65">
        <v>6</v>
      </c>
      <c r="O23" s="48">
        <v>2</v>
      </c>
      <c r="P23" s="48"/>
      <c r="Q23" s="48"/>
      <c r="R23" s="48"/>
      <c r="S23" s="48"/>
      <c r="T23" s="48"/>
      <c r="U23" s="48"/>
    </row>
    <row r="24" spans="1:21" ht="15" customHeight="1" x14ac:dyDescent="0.25">
      <c r="A24" s="18"/>
      <c r="B24" s="37"/>
      <c r="C24" s="36">
        <v>0.5</v>
      </c>
      <c r="D24" s="38">
        <f t="shared" si="0"/>
        <v>7</v>
      </c>
      <c r="E24" s="38">
        <f t="shared" si="1"/>
        <v>6</v>
      </c>
      <c r="F24" s="38">
        <f t="shared" si="1"/>
        <v>2</v>
      </c>
      <c r="G24" s="39">
        <f t="shared" si="2"/>
        <v>42</v>
      </c>
      <c r="H24" s="40"/>
      <c r="I24" s="40"/>
      <c r="J24" s="40"/>
      <c r="K24" s="21"/>
      <c r="M24" s="48">
        <v>7</v>
      </c>
      <c r="N24" s="65">
        <v>6</v>
      </c>
      <c r="O24" s="48">
        <v>2</v>
      </c>
      <c r="P24" s="48"/>
      <c r="Q24" s="48"/>
      <c r="R24" s="48"/>
      <c r="S24" s="48"/>
      <c r="T24" s="48"/>
      <c r="U24" s="48"/>
    </row>
    <row r="25" spans="1:21" ht="15" customHeight="1" x14ac:dyDescent="0.25">
      <c r="A25" s="18"/>
      <c r="B25" s="37"/>
      <c r="C25" s="36">
        <v>0.5</v>
      </c>
      <c r="D25" s="38">
        <f t="shared" si="0"/>
        <v>7</v>
      </c>
      <c r="E25" s="38">
        <f t="shared" si="1"/>
        <v>6</v>
      </c>
      <c r="F25" s="38">
        <f t="shared" si="1"/>
        <v>2.25</v>
      </c>
      <c r="G25" s="39">
        <f t="shared" si="2"/>
        <v>47.25</v>
      </c>
      <c r="H25" s="40"/>
      <c r="I25" s="40"/>
      <c r="J25" s="40"/>
      <c r="K25" s="21"/>
      <c r="M25" s="48">
        <v>7</v>
      </c>
      <c r="N25" s="65">
        <v>6</v>
      </c>
      <c r="O25" s="48">
        <v>2.5</v>
      </c>
      <c r="P25" s="48"/>
      <c r="Q25" s="48"/>
      <c r="R25" s="48"/>
      <c r="S25" s="48"/>
      <c r="T25" s="48"/>
      <c r="U25" s="48"/>
    </row>
    <row r="26" spans="1:21" ht="15" customHeight="1" x14ac:dyDescent="0.25">
      <c r="A26" s="18"/>
      <c r="B26" s="37"/>
      <c r="C26" s="36">
        <v>0.5</v>
      </c>
      <c r="D26" s="38">
        <f t="shared" si="0"/>
        <v>7</v>
      </c>
      <c r="E26" s="38">
        <f t="shared" si="1"/>
        <v>6.0478512648582754</v>
      </c>
      <c r="F26" s="38">
        <f t="shared" si="1"/>
        <v>2.5</v>
      </c>
      <c r="G26" s="39">
        <f t="shared" si="2"/>
        <v>52.918698567509914</v>
      </c>
      <c r="H26" s="40"/>
      <c r="I26" s="40"/>
      <c r="J26" s="40"/>
      <c r="K26" s="21"/>
      <c r="M26" s="48">
        <v>7</v>
      </c>
      <c r="N26" s="65">
        <f>20/3.281</f>
        <v>6.0957025297165499</v>
      </c>
      <c r="O26" s="48">
        <v>2.5</v>
      </c>
      <c r="P26" s="48"/>
      <c r="Q26" s="48"/>
      <c r="R26" s="48"/>
      <c r="S26" s="48"/>
      <c r="T26" s="48"/>
      <c r="U26" s="48"/>
    </row>
    <row r="27" spans="1:21" ht="15" customHeight="1" x14ac:dyDescent="0.25">
      <c r="A27" s="18"/>
      <c r="B27" s="37"/>
      <c r="C27" s="36">
        <v>0.5</v>
      </c>
      <c r="D27" s="38">
        <f t="shared" si="0"/>
        <v>7</v>
      </c>
      <c r="E27" s="38">
        <f t="shared" si="1"/>
        <v>6.0957025297165499</v>
      </c>
      <c r="F27" s="38">
        <f t="shared" si="1"/>
        <v>2.25</v>
      </c>
      <c r="G27" s="39">
        <f t="shared" si="2"/>
        <v>48.003657421517836</v>
      </c>
      <c r="H27" s="40"/>
      <c r="I27" s="40"/>
      <c r="J27" s="40"/>
      <c r="K27" s="21"/>
      <c r="M27" s="1">
        <v>7</v>
      </c>
      <c r="N27" s="65">
        <f>20/3.281</f>
        <v>6.0957025297165499</v>
      </c>
      <c r="O27" s="48">
        <v>2</v>
      </c>
      <c r="P27" s="48"/>
      <c r="Q27" s="48"/>
      <c r="R27" s="48"/>
      <c r="S27" s="48"/>
      <c r="T27" s="48"/>
      <c r="U27" s="48"/>
    </row>
    <row r="28" spans="1:21" ht="15" customHeight="1" x14ac:dyDescent="0.25">
      <c r="A28" s="18"/>
      <c r="B28" s="37"/>
      <c r="C28" s="36">
        <v>0.5</v>
      </c>
      <c r="D28" s="38">
        <f t="shared" si="0"/>
        <v>7</v>
      </c>
      <c r="E28" s="38">
        <f t="shared" si="1"/>
        <v>5.3337397135019806</v>
      </c>
      <c r="F28" s="38">
        <f t="shared" si="1"/>
        <v>2</v>
      </c>
      <c r="G28" s="39">
        <f t="shared" si="2"/>
        <v>37.336177994513861</v>
      </c>
      <c r="H28" s="40"/>
      <c r="I28" s="40"/>
      <c r="J28" s="40"/>
      <c r="K28" s="21"/>
      <c r="M28" s="48">
        <v>7</v>
      </c>
      <c r="N28" s="65">
        <f t="shared" si="3"/>
        <v>4.5717768972874122</v>
      </c>
      <c r="O28" s="48">
        <v>2</v>
      </c>
      <c r="P28" s="48"/>
      <c r="Q28" s="48"/>
      <c r="R28" s="48"/>
      <c r="S28" s="48"/>
      <c r="T28" s="48"/>
      <c r="U28" s="48"/>
    </row>
    <row r="29" spans="1:21" ht="15" customHeight="1" x14ac:dyDescent="0.25">
      <c r="A29" s="18"/>
      <c r="B29" s="37"/>
      <c r="C29" s="36">
        <v>0.5</v>
      </c>
      <c r="D29" s="38">
        <f t="shared" si="0"/>
        <v>7</v>
      </c>
      <c r="E29" s="38">
        <f t="shared" si="1"/>
        <v>4.5717768972874122</v>
      </c>
      <c r="F29" s="38">
        <v>1.5</v>
      </c>
      <c r="G29" s="39">
        <f t="shared" si="2"/>
        <v>24.001828710758915</v>
      </c>
      <c r="H29" s="40"/>
      <c r="I29" s="40"/>
      <c r="J29" s="40"/>
      <c r="K29" s="21"/>
      <c r="M29" s="48">
        <v>7</v>
      </c>
      <c r="N29" s="65">
        <f t="shared" si="3"/>
        <v>4.5717768972874122</v>
      </c>
      <c r="O29" s="48">
        <v>0.3</v>
      </c>
      <c r="P29" s="48"/>
      <c r="Q29" s="48"/>
      <c r="R29" s="48"/>
      <c r="S29" s="48"/>
      <c r="T29" s="48"/>
      <c r="U29" s="48"/>
    </row>
    <row r="30" spans="1:21" ht="15" customHeight="1" x14ac:dyDescent="0.25">
      <c r="A30" s="18"/>
      <c r="B30" s="37"/>
      <c r="C30" s="36">
        <v>0.5</v>
      </c>
      <c r="D30" s="38">
        <f t="shared" si="0"/>
        <v>7</v>
      </c>
      <c r="E30" s="38">
        <f t="shared" si="1"/>
        <v>4.5717768972874122</v>
      </c>
      <c r="F30" s="38">
        <f t="shared" si="1"/>
        <v>0.3</v>
      </c>
      <c r="G30" s="39">
        <f t="shared" si="2"/>
        <v>4.800365742151782</v>
      </c>
      <c r="H30" s="40"/>
      <c r="I30" s="40"/>
      <c r="J30" s="40"/>
      <c r="K30" s="21"/>
      <c r="M30" s="48">
        <v>7</v>
      </c>
      <c r="N30" s="65">
        <f t="shared" si="3"/>
        <v>4.5717768972874122</v>
      </c>
      <c r="O30" s="48">
        <v>0.3</v>
      </c>
      <c r="P30" s="48"/>
      <c r="Q30" s="48"/>
      <c r="R30" s="48"/>
      <c r="S30" s="48"/>
      <c r="T30" s="48"/>
      <c r="U30" s="48"/>
    </row>
    <row r="31" spans="1:21" ht="15" customHeight="1" x14ac:dyDescent="0.25">
      <c r="A31" s="18"/>
      <c r="B31" s="37" t="s">
        <v>46</v>
      </c>
      <c r="C31" s="36">
        <v>0.5</v>
      </c>
      <c r="D31" s="38">
        <f>SUM(D10:D30)-7</f>
        <v>140</v>
      </c>
      <c r="E31" s="38">
        <v>1</v>
      </c>
      <c r="F31" s="38">
        <v>0.23</v>
      </c>
      <c r="G31" s="39">
        <f t="shared" si="2"/>
        <v>16.100000000000001</v>
      </c>
      <c r="H31" s="40"/>
      <c r="I31" s="40"/>
      <c r="J31" s="40"/>
      <c r="K31" s="21"/>
      <c r="M31" s="48"/>
      <c r="N31" s="65"/>
      <c r="O31" s="48"/>
      <c r="P31" s="48"/>
      <c r="Q31" s="48"/>
      <c r="R31" s="48"/>
      <c r="S31" s="48"/>
      <c r="T31" s="48"/>
      <c r="U31" s="48"/>
    </row>
    <row r="32" spans="1:21" ht="15" customHeight="1" x14ac:dyDescent="0.25">
      <c r="A32" s="18"/>
      <c r="B32" s="37" t="s">
        <v>39</v>
      </c>
      <c r="C32" s="36"/>
      <c r="D32" s="38"/>
      <c r="E32" s="38"/>
      <c r="F32" s="38"/>
      <c r="G32" s="34">
        <f>SUM(G10:G31)</f>
        <v>697.30756819567205</v>
      </c>
      <c r="H32" s="40" t="s">
        <v>51</v>
      </c>
      <c r="I32" s="40">
        <v>64.63</v>
      </c>
      <c r="J32" s="44">
        <f>G32*I32</f>
        <v>45066.98813248628</v>
      </c>
      <c r="K32" s="21"/>
      <c r="N32" s="48"/>
      <c r="O32" s="48"/>
      <c r="P32" s="48"/>
      <c r="Q32" s="48"/>
      <c r="R32" s="48"/>
      <c r="S32" s="48"/>
      <c r="T32" s="48"/>
      <c r="U32" s="48"/>
    </row>
    <row r="33" spans="1:11" ht="15" hidden="1" customHeight="1" x14ac:dyDescent="0.25">
      <c r="A33" s="18"/>
      <c r="B33" s="37" t="s">
        <v>38</v>
      </c>
      <c r="C33" s="36"/>
      <c r="D33" s="38"/>
      <c r="E33" s="38"/>
      <c r="F33" s="38"/>
      <c r="G33" s="39"/>
      <c r="H33" s="40"/>
      <c r="I33" s="40"/>
      <c r="J33" s="44">
        <f>0.13*G32*19284/360</f>
        <v>4855.8174690585947</v>
      </c>
      <c r="K33" s="21"/>
    </row>
    <row r="34" spans="1:11" ht="15" customHeight="1" x14ac:dyDescent="0.25">
      <c r="A34" s="40"/>
      <c r="B34" s="37"/>
      <c r="C34" s="42"/>
      <c r="D34" s="43"/>
      <c r="E34" s="43"/>
      <c r="F34" s="43"/>
      <c r="G34" s="43"/>
      <c r="H34" s="43"/>
      <c r="I34" s="43"/>
      <c r="J34" s="44"/>
      <c r="K34" s="36"/>
    </row>
    <row r="35" spans="1:11" ht="15" customHeight="1" x14ac:dyDescent="0.25">
      <c r="A35" s="18">
        <v>2</v>
      </c>
      <c r="B35" s="30" t="s">
        <v>30</v>
      </c>
      <c r="C35" s="19">
        <v>0</v>
      </c>
      <c r="D35" s="20"/>
      <c r="E35" s="21"/>
      <c r="F35" s="21"/>
      <c r="G35" s="34">
        <f t="shared" ref="G35" si="4">PRODUCT(C35:F35)</f>
        <v>0</v>
      </c>
      <c r="H35" s="22" t="s">
        <v>31</v>
      </c>
      <c r="I35" s="23">
        <v>500</v>
      </c>
      <c r="J35" s="34">
        <f>G35*I35</f>
        <v>0</v>
      </c>
      <c r="K35" s="21"/>
    </row>
    <row r="36" spans="1:11" ht="15" customHeight="1" x14ac:dyDescent="0.25">
      <c r="A36" s="18"/>
      <c r="B36" s="24"/>
      <c r="C36" s="19"/>
      <c r="D36" s="20"/>
      <c r="E36" s="21"/>
      <c r="F36" s="21"/>
      <c r="G36" s="23"/>
      <c r="H36" s="22"/>
      <c r="I36" s="23"/>
      <c r="J36" s="41"/>
      <c r="K36" s="21"/>
    </row>
    <row r="37" spans="1:11" x14ac:dyDescent="0.25">
      <c r="A37" s="40"/>
      <c r="B37" s="45" t="s">
        <v>17</v>
      </c>
      <c r="C37" s="46"/>
      <c r="D37" s="38"/>
      <c r="E37" s="38"/>
      <c r="F37" s="38"/>
      <c r="G37" s="41"/>
      <c r="H37" s="41"/>
      <c r="I37" s="41"/>
      <c r="J37" s="41">
        <f>SUM(J9:J35)</f>
        <v>49922.805601544875</v>
      </c>
      <c r="K37" s="36"/>
    </row>
    <row r="38" spans="1:11" x14ac:dyDescent="0.25">
      <c r="A38" s="57"/>
      <c r="B38" s="60"/>
      <c r="C38" s="61"/>
      <c r="D38" s="58"/>
      <c r="E38" s="58"/>
      <c r="F38" s="58"/>
      <c r="G38" s="59"/>
      <c r="H38" s="59"/>
      <c r="I38" s="59"/>
      <c r="J38" s="59"/>
      <c r="K38" s="56"/>
    </row>
    <row r="39" spans="1:11" s="1" customFormat="1" hidden="1" x14ac:dyDescent="0.25">
      <c r="A39" s="49"/>
      <c r="B39" s="29" t="s">
        <v>45</v>
      </c>
      <c r="C39" s="78">
        <f>J37</f>
        <v>49922.805601544875</v>
      </c>
      <c r="D39" s="78"/>
      <c r="E39" s="51"/>
      <c r="F39" s="50"/>
      <c r="G39" s="51"/>
      <c r="H39" s="50"/>
      <c r="I39" s="52"/>
      <c r="J39" s="53"/>
      <c r="K39" s="54"/>
    </row>
    <row r="40" spans="1:11" hidden="1" x14ac:dyDescent="0.25">
      <c r="A40" s="55"/>
      <c r="B40" s="66" t="s">
        <v>32</v>
      </c>
      <c r="C40" s="81">
        <v>40000</v>
      </c>
      <c r="D40" s="81"/>
      <c r="E40" s="67"/>
      <c r="F40" s="48"/>
      <c r="G40" s="47"/>
      <c r="H40" s="47"/>
      <c r="I40" s="47"/>
      <c r="J40" s="47"/>
      <c r="K40" s="48"/>
    </row>
    <row r="41" spans="1:11" hidden="1" x14ac:dyDescent="0.25">
      <c r="A41" s="55"/>
      <c r="B41" s="29" t="s">
        <v>33</v>
      </c>
      <c r="C41" s="82">
        <f>C40-C43-C44</f>
        <v>38000</v>
      </c>
      <c r="D41" s="82"/>
      <c r="E41" s="39">
        <f>C41/C39*100</f>
        <v>76.117516918608601</v>
      </c>
      <c r="F41" s="48"/>
      <c r="G41" s="47"/>
      <c r="H41" s="47"/>
      <c r="I41" s="47"/>
      <c r="J41" s="47"/>
      <c r="K41" s="48"/>
    </row>
    <row r="42" spans="1:11" hidden="1" x14ac:dyDescent="0.25">
      <c r="A42" s="55"/>
      <c r="B42" s="29" t="s">
        <v>34</v>
      </c>
      <c r="C42" s="78">
        <f>C39-C41</f>
        <v>11922.805601544875</v>
      </c>
      <c r="D42" s="78"/>
      <c r="E42" s="39">
        <f>100-E41</f>
        <v>23.882483081391399</v>
      </c>
      <c r="F42" s="48"/>
      <c r="G42" s="47"/>
      <c r="H42" s="47"/>
      <c r="I42" s="47"/>
      <c r="J42" s="47"/>
      <c r="K42" s="48"/>
    </row>
    <row r="43" spans="1:11" hidden="1" x14ac:dyDescent="0.25">
      <c r="A43" s="55"/>
      <c r="B43" s="29" t="s">
        <v>35</v>
      </c>
      <c r="C43" s="78">
        <f>C40*0.03</f>
        <v>1200</v>
      </c>
      <c r="D43" s="78"/>
      <c r="E43" s="39">
        <v>3</v>
      </c>
      <c r="F43" s="48"/>
      <c r="G43" s="47"/>
      <c r="H43" s="47"/>
      <c r="I43" s="47"/>
      <c r="J43" s="47"/>
      <c r="K43" s="48"/>
    </row>
    <row r="44" spans="1:11" hidden="1" x14ac:dyDescent="0.25">
      <c r="A44" s="55"/>
      <c r="B44" s="29" t="s">
        <v>36</v>
      </c>
      <c r="C44" s="78">
        <f>C40*0.02</f>
        <v>800</v>
      </c>
      <c r="D44" s="78"/>
      <c r="E44" s="39">
        <v>2</v>
      </c>
      <c r="F44" s="48"/>
      <c r="G44" s="47"/>
      <c r="H44" s="47"/>
      <c r="I44" s="47"/>
      <c r="J44" s="47"/>
      <c r="K44" s="48"/>
    </row>
    <row r="45" spans="1:11" s="35" customFormat="1" x14ac:dyDescent="0.25">
      <c r="A45" s="56"/>
      <c r="B45" s="56"/>
      <c r="C45" s="56"/>
      <c r="D45" s="56"/>
      <c r="E45" s="56"/>
      <c r="F45" s="56"/>
      <c r="G45" s="56"/>
      <c r="H45" s="56"/>
      <c r="I45" s="56"/>
      <c r="J45" s="56"/>
      <c r="K45" s="56"/>
    </row>
    <row r="46" spans="1:11" s="35" customFormat="1" x14ac:dyDescent="0.25"/>
    <row r="47" spans="1:11" s="35" customFormat="1" x14ac:dyDescent="0.25"/>
    <row r="48" spans="1:11"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sheetData>
  <mergeCells count="13">
    <mergeCell ref="A6:F6"/>
    <mergeCell ref="A1:K1"/>
    <mergeCell ref="A2:K2"/>
    <mergeCell ref="A3:K3"/>
    <mergeCell ref="A4:K4"/>
    <mergeCell ref="A5:K5"/>
    <mergeCell ref="C43:D43"/>
    <mergeCell ref="C44:D44"/>
    <mergeCell ref="A7:F7"/>
    <mergeCell ref="C39:D39"/>
    <mergeCell ref="C40:D40"/>
    <mergeCell ref="C41:D41"/>
    <mergeCell ref="C42:D42"/>
  </mergeCells>
  <pageMargins left="0.7" right="0.7" top="0.75" bottom="0.75" header="0.3" footer="0.3"/>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vt:lpstr>
      <vt:lpstr>WCR</vt:lpstr>
      <vt:lpstr>V</vt:lpstr>
      <vt:lpstr>M</vt:lpstr>
      <vt:lpstr>estimate!Print_Area</vt:lpstr>
      <vt:lpstr>M!Print_Area</vt:lpstr>
      <vt:lpstr>V!Print_Area</vt:lpstr>
      <vt:lpstr>estimate!Print_Titles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2025-07-03T09:05:55Z</cp:lastPrinted>
  <dcterms:created xsi:type="dcterms:W3CDTF">2015-06-05T18:17:20Z</dcterms:created>
  <dcterms:modified xsi:type="dcterms:W3CDTF">2025-07-03T09:06:30Z</dcterms:modified>
</cp:coreProperties>
</file>