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hree krishna dai ko goreto baato\"/>
    </mc:Choice>
  </mc:AlternateContent>
  <bookViews>
    <workbookView xWindow="-120" yWindow="-120" windowWidth="20736" windowHeight="11160" activeTab="3"/>
  </bookViews>
  <sheets>
    <sheet name="WCR" sheetId="6" r:id="rId1"/>
    <sheet name="full estimate" sheetId="20" r:id="rId2"/>
    <sheet name="only wall" sheetId="21" r:id="rId3"/>
    <sheet name="drain only" sheetId="22"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3">#REF!</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3">'drain only'!$A$1:$K$40</definedName>
    <definedName name="_xlnm.Print_Area" localSheetId="1">'full estimate'!$A$1:$K$49</definedName>
    <definedName name="_xlnm.Print_Area" localSheetId="2">'only wall'!$A$1:$K$43</definedName>
    <definedName name="_xlnm.Print_Titles" localSheetId="3">'drain only'!$1:$8</definedName>
    <definedName name="_xlnm.Print_Titles" localSheetId="1">'full estimate'!$1:$8</definedName>
    <definedName name="_xlnm.Print_Titles" localSheetId="2">'only wall'!$1:$8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1" i="22" l="1"/>
  <c r="D27" i="22"/>
  <c r="D21" i="22" s="1"/>
  <c r="B15" i="21"/>
  <c r="B19" i="21"/>
  <c r="C40" i="22"/>
  <c r="C39" i="22"/>
  <c r="G31" i="22"/>
  <c r="J31" i="22" s="1"/>
  <c r="E21" i="22"/>
  <c r="E16" i="22" s="1"/>
  <c r="E10" i="22" s="1"/>
  <c r="B21" i="22"/>
  <c r="B16" i="22" s="1"/>
  <c r="B10" i="22" s="1"/>
  <c r="C16" i="22"/>
  <c r="C10" i="22" s="1"/>
  <c r="G37" i="20"/>
  <c r="G31" i="20"/>
  <c r="G23" i="20"/>
  <c r="G18" i="20"/>
  <c r="G13" i="20"/>
  <c r="D12" i="20"/>
  <c r="G12" i="20"/>
  <c r="G11" i="20"/>
  <c r="E11" i="20"/>
  <c r="D11" i="20"/>
  <c r="C11" i="20"/>
  <c r="B11" i="20"/>
  <c r="G22" i="20"/>
  <c r="E22" i="20"/>
  <c r="D22" i="20"/>
  <c r="C22" i="20"/>
  <c r="B22" i="20"/>
  <c r="E29" i="20"/>
  <c r="B29" i="20"/>
  <c r="D36" i="20"/>
  <c r="D29" i="20" s="1"/>
  <c r="C43" i="21"/>
  <c r="C42" i="21"/>
  <c r="C40" i="21" s="1"/>
  <c r="G34" i="21"/>
  <c r="J34" i="21" s="1"/>
  <c r="G30" i="21"/>
  <c r="G31" i="21" s="1"/>
  <c r="E30" i="21"/>
  <c r="E24" i="21"/>
  <c r="D24" i="21"/>
  <c r="D25" i="21" s="1"/>
  <c r="C24" i="21"/>
  <c r="C25" i="21" s="1"/>
  <c r="G25" i="21" s="1"/>
  <c r="B24" i="21"/>
  <c r="E19" i="21"/>
  <c r="D19" i="21"/>
  <c r="C19" i="21"/>
  <c r="G19" i="21" s="1"/>
  <c r="G20" i="21" s="1"/>
  <c r="F15" i="21"/>
  <c r="D15" i="21"/>
  <c r="G15" i="21" s="1"/>
  <c r="G16" i="21" s="1"/>
  <c r="J16" i="21" s="1"/>
  <c r="E10" i="21"/>
  <c r="E15" i="21" s="1"/>
  <c r="D10" i="21"/>
  <c r="G10" i="21" s="1"/>
  <c r="G11" i="21" s="1"/>
  <c r="D27" i="20"/>
  <c r="D28" i="20" s="1"/>
  <c r="E10" i="20"/>
  <c r="E21" i="20"/>
  <c r="E27" i="20"/>
  <c r="E35" i="20"/>
  <c r="C37" i="22" l="1"/>
  <c r="D22" i="22"/>
  <c r="G22" i="22" s="1"/>
  <c r="G21" i="22"/>
  <c r="D16" i="22"/>
  <c r="G27" i="22"/>
  <c r="G28" i="22" s="1"/>
  <c r="D30" i="20"/>
  <c r="G30" i="20" s="1"/>
  <c r="G29" i="20"/>
  <c r="G28" i="20"/>
  <c r="G36" i="20"/>
  <c r="D21" i="20"/>
  <c r="D17" i="20" s="1"/>
  <c r="D10" i="20" s="1"/>
  <c r="J20" i="21"/>
  <c r="J21" i="21"/>
  <c r="J32" i="21"/>
  <c r="J31" i="21"/>
  <c r="J11" i="21"/>
  <c r="J12" i="21"/>
  <c r="G24" i="21"/>
  <c r="G26" i="21" s="1"/>
  <c r="C49" i="20"/>
  <c r="C48" i="20"/>
  <c r="G40" i="20"/>
  <c r="J40" i="20" s="1"/>
  <c r="G35" i="20"/>
  <c r="C27" i="20"/>
  <c r="C28" i="20" s="1"/>
  <c r="B27" i="20"/>
  <c r="C21" i="20"/>
  <c r="B21" i="20"/>
  <c r="F17" i="20"/>
  <c r="G10" i="20"/>
  <c r="G23" i="22" l="1"/>
  <c r="J23" i="22" s="1"/>
  <c r="J29" i="22"/>
  <c r="J28" i="22"/>
  <c r="D10" i="22"/>
  <c r="G16" i="22"/>
  <c r="G17" i="22" s="1"/>
  <c r="J27" i="21"/>
  <c r="J26" i="21"/>
  <c r="J36" i="21" s="1"/>
  <c r="C38" i="21" s="1"/>
  <c r="G27" i="20"/>
  <c r="E17" i="20"/>
  <c r="C46" i="20"/>
  <c r="J13" i="20"/>
  <c r="J14" i="20"/>
  <c r="J37" i="20"/>
  <c r="J38" i="20"/>
  <c r="J24" i="22" l="1"/>
  <c r="J18" i="22"/>
  <c r="J17" i="22"/>
  <c r="D11" i="22"/>
  <c r="G11" i="22" s="1"/>
  <c r="G10" i="22"/>
  <c r="J31" i="20"/>
  <c r="C41" i="21"/>
  <c r="E40" i="21"/>
  <c r="E41" i="21" s="1"/>
  <c r="G12" i="22" l="1"/>
  <c r="J32" i="20"/>
  <c r="H13" i="6"/>
  <c r="J13" i="22" l="1"/>
  <c r="J12" i="22"/>
  <c r="G13" i="6"/>
  <c r="B14" i="6"/>
  <c r="E13" i="6"/>
  <c r="C13" i="6"/>
  <c r="B13" i="6"/>
  <c r="A13" i="6"/>
  <c r="J33" i="22" l="1"/>
  <c r="C35" i="22" s="1"/>
  <c r="I14" i="6"/>
  <c r="H16" i="6"/>
  <c r="G16" i="6"/>
  <c r="E16" i="6"/>
  <c r="C16" i="6"/>
  <c r="B16" i="6"/>
  <c r="A16" i="6"/>
  <c r="C38" i="22" l="1"/>
  <c r="E37" i="22"/>
  <c r="E38" i="22" s="1"/>
  <c r="I16" i="6"/>
  <c r="D16" i="6"/>
  <c r="F16" i="6" s="1"/>
  <c r="J16" i="6" l="1"/>
  <c r="I13" i="6"/>
  <c r="I18" i="6" s="1"/>
  <c r="F14" i="6" l="1"/>
  <c r="D13" i="6"/>
  <c r="F13" i="6" s="1"/>
  <c r="J13" i="6" s="1"/>
  <c r="F18" i="6" l="1"/>
  <c r="A9" i="6"/>
  <c r="A8" i="6"/>
  <c r="J6" i="6" l="1"/>
  <c r="J18" i="6" l="1"/>
  <c r="C6" i="6" l="1"/>
  <c r="G21" i="20"/>
  <c r="G17" i="20"/>
  <c r="J18" i="20" s="1"/>
  <c r="J24" i="20" l="1"/>
  <c r="J23" i="20"/>
  <c r="J42" i="20" l="1"/>
  <c r="C44" i="20" s="1"/>
  <c r="E46" i="20" s="1"/>
  <c r="E47" i="20" s="1"/>
  <c r="C47" i="20" l="1"/>
</calcChain>
</file>

<file path=xl/sharedStrings.xml><?xml version="1.0" encoding="utf-8"?>
<sst xmlns="http://schemas.openxmlformats.org/spreadsheetml/2006/main" count="184" uniqueCount="58">
  <si>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</si>
  <si>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</si>
  <si>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</si>
  <si>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</si>
  <si>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</si>
  <si>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</si>
  <si>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</si>
  <si>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</si>
  <si>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</si>
  <si>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</si>
  <si>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</si>
  <si>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</si>
  <si>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</si>
  <si>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</si>
  <si>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</si>
  <si>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</si>
  <si>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</si>
  <si>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</si>
  <si>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</si>
  <si>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</si>
  <si>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</si>
  <si>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</si>
  <si>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</si>
  <si>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</si>
  <si>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</si>
  <si>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</si>
  <si>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</si>
  <si>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</si>
  <si>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</si>
  <si>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</si>
  <si>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</si>
  <si>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</si>
  <si>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</si>
  <si>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</si>
  <si>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</si>
  <si>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</si>
  <si>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</si>
  <si>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</si>
  <si>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</si>
  <si>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</si>
  <si>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</si>
  <si>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</si>
  <si>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</si>
  <si>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</si>
  <si>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</si>
  <si>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</si>
  <si>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</si>
  <si>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</si>
  <si>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</si>
  <si>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</si>
  <si>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</si>
  <si>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</si>
  <si>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</si>
  <si>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</si>
  <si>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</si>
  <si>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</si>
  <si>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side drain</t>
  </si>
  <si>
    <t>-for road levelling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</si>
</sst>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1" t="s">
        <v>0</v>
      </c>
      <c r="B1" s="81"/>
      <c r="C1" s="81"/>
      <c r="D1" s="81"/>
      <c r="E1" s="81"/>
      <c r="F1" s="81"/>
      <c r="G1" s="81"/>
      <c r="H1" s="81"/>
      <c r="I1" s="81"/>
      <c r="J1" s="81"/>
      <c r="K1" s="81"/>
    </row>
    <row r="2" spans="1:11" ht="24.6" x14ac:dyDescent="0.4">
      <c r="A2" s="82" t="s">
        <v>1</v>
      </c>
      <c r="B2" s="82"/>
      <c r="C2" s="82"/>
      <c r="D2" s="82"/>
      <c r="E2" s="82"/>
      <c r="F2" s="82"/>
      <c r="G2" s="82"/>
      <c r="H2" s="82"/>
      <c r="I2" s="82"/>
      <c r="J2" s="82"/>
      <c r="K2" s="82"/>
    </row>
    <row r="3" spans="1:11" s="1" customFormat="1" x14ac:dyDescent="0.3">
      <c r="A3" s="68" t="s">
        <v>2</v>
      </c>
      <c r="B3" s="68"/>
      <c r="C3" s="68"/>
      <c r="D3" s="68"/>
      <c r="E3" s="68"/>
      <c r="F3" s="68"/>
      <c r="G3" s="68"/>
      <c r="H3" s="68"/>
      <c r="I3" s="68"/>
      <c r="J3" s="68"/>
      <c r="K3" s="68"/>
    </row>
    <row r="4" spans="1:11" s="1" customFormat="1" x14ac:dyDescent="0.3">
      <c r="A4" s="68" t="s">
        <v>3</v>
      </c>
      <c r="B4" s="68"/>
      <c r="C4" s="68"/>
      <c r="D4" s="68"/>
      <c r="E4" s="68"/>
      <c r="F4" s="68"/>
      <c r="G4" s="68"/>
      <c r="H4" s="68"/>
      <c r="I4" s="68"/>
      <c r="J4" s="68"/>
      <c r="K4" s="68"/>
    </row>
    <row r="5" spans="1:11" ht="18" x14ac:dyDescent="0.35">
      <c r="A5" s="83" t="s">
        <v>18</v>
      </c>
      <c r="B5" s="83"/>
      <c r="C5" s="83"/>
      <c r="D5" s="83"/>
      <c r="E5" s="83"/>
      <c r="F5" s="83"/>
      <c r="G5" s="83"/>
      <c r="H5" s="83"/>
      <c r="I5" s="83"/>
      <c r="J5" s="83"/>
      <c r="K5" s="83"/>
    </row>
    <row r="6" spans="1:11" ht="18" x14ac:dyDescent="0.35">
      <c r="A6" s="8" t="s">
        <v>19</v>
      </c>
      <c r="B6" s="8"/>
      <c r="C6" s="79" t="e">
        <f>F18</f>
        <v>#REF!</v>
      </c>
      <c r="D6" s="80"/>
      <c r="E6" s="9"/>
      <c r="F6" s="8"/>
      <c r="G6" s="8"/>
      <c r="H6" s="8" t="s">
        <v>20</v>
      </c>
      <c r="I6" s="8"/>
      <c r="J6" s="79" t="e">
        <f>I18</f>
        <v>#REF!</v>
      </c>
      <c r="K6" s="80"/>
    </row>
    <row r="7" spans="1:11" x14ac:dyDescent="0.3">
      <c r="A7" s="26" t="s">
        <v>29</v>
      </c>
      <c r="B7" s="10"/>
      <c r="C7" s="10"/>
      <c r="D7" s="10"/>
      <c r="F7" s="74"/>
      <c r="G7" s="74"/>
      <c r="I7" s="75" t="s">
        <v>37</v>
      </c>
      <c r="J7" s="75"/>
      <c r="K7" s="75"/>
    </row>
    <row r="8" spans="1:11" ht="15.6" x14ac:dyDescent="0.3">
      <c r="A8" s="70" t="e">
        <f>#REF!</f>
        <v>#REF!</v>
      </c>
      <c r="B8" s="70"/>
      <c r="C8" s="70"/>
      <c r="D8" s="70"/>
      <c r="E8" s="70"/>
      <c r="F8" s="70"/>
      <c r="I8" s="76" t="s">
        <v>38</v>
      </c>
      <c r="J8" s="76"/>
      <c r="K8" s="76"/>
    </row>
    <row r="9" spans="1:11" x14ac:dyDescent="0.3">
      <c r="A9" s="77" t="e">
        <f>#REF!</f>
        <v>#REF!</v>
      </c>
      <c r="B9" s="77"/>
      <c r="C9" s="77"/>
      <c r="D9" s="77"/>
      <c r="E9" s="77"/>
      <c r="F9" s="77"/>
      <c r="I9" s="76" t="s">
        <v>39</v>
      </c>
      <c r="J9" s="76"/>
      <c r="K9" s="76"/>
    </row>
    <row r="11" spans="1:11" x14ac:dyDescent="0.3">
      <c r="A11" s="72" t="s">
        <v>21</v>
      </c>
      <c r="B11" s="72" t="s">
        <v>22</v>
      </c>
      <c r="C11" s="72" t="s">
        <v>12</v>
      </c>
      <c r="D11" s="78" t="s">
        <v>23</v>
      </c>
      <c r="E11" s="78"/>
      <c r="F11" s="78"/>
      <c r="G11" s="78" t="s">
        <v>24</v>
      </c>
      <c r="H11" s="78"/>
      <c r="I11" s="78"/>
      <c r="J11" s="72" t="s">
        <v>25</v>
      </c>
      <c r="K11" s="73" t="s">
        <v>15</v>
      </c>
    </row>
    <row r="12" spans="1:11" x14ac:dyDescent="0.3">
      <c r="A12" s="72"/>
      <c r="B12" s="72"/>
      <c r="C12" s="72"/>
      <c r="D12" s="11" t="s">
        <v>26</v>
      </c>
      <c r="E12" s="11" t="s">
        <v>13</v>
      </c>
      <c r="F12" s="11" t="s">
        <v>14</v>
      </c>
      <c r="G12" s="11" t="s">
        <v>26</v>
      </c>
      <c r="H12" s="11" t="s">
        <v>13</v>
      </c>
      <c r="I12" s="11" t="s">
        <v>14</v>
      </c>
      <c r="J12" s="72"/>
      <c r="K12" s="73"/>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A31" zoomScaleNormal="100" workbookViewId="0">
      <selection activeCell="J42" sqref="J42"/>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66" t="s">
        <v>0</v>
      </c>
      <c r="B1" s="66"/>
      <c r="C1" s="66"/>
      <c r="D1" s="66"/>
      <c r="E1" s="66"/>
      <c r="F1" s="66"/>
      <c r="G1" s="66"/>
      <c r="H1" s="66"/>
      <c r="I1" s="66"/>
      <c r="J1" s="66"/>
      <c r="K1" s="66"/>
    </row>
    <row r="2" spans="1:19" s="1" customFormat="1" ht="22.8" x14ac:dyDescent="0.3">
      <c r="A2" s="67" t="s">
        <v>1</v>
      </c>
      <c r="B2" s="67"/>
      <c r="C2" s="67"/>
      <c r="D2" s="67"/>
      <c r="E2" s="67"/>
      <c r="F2" s="67"/>
      <c r="G2" s="67"/>
      <c r="H2" s="67"/>
      <c r="I2" s="67"/>
      <c r="J2" s="67"/>
      <c r="K2" s="67"/>
    </row>
    <row r="3" spans="1:19" s="1" customFormat="1" x14ac:dyDescent="0.3">
      <c r="A3" s="68" t="s">
        <v>2</v>
      </c>
      <c r="B3" s="68"/>
      <c r="C3" s="68"/>
      <c r="D3" s="68"/>
      <c r="E3" s="68"/>
      <c r="F3" s="68"/>
      <c r="G3" s="68"/>
      <c r="H3" s="68"/>
      <c r="I3" s="68"/>
      <c r="J3" s="68"/>
      <c r="K3" s="68"/>
    </row>
    <row r="4" spans="1:19" s="1" customFormat="1" x14ac:dyDescent="0.3">
      <c r="A4" s="68" t="s">
        <v>3</v>
      </c>
      <c r="B4" s="68"/>
      <c r="C4" s="68"/>
      <c r="D4" s="68"/>
      <c r="E4" s="68"/>
      <c r="F4" s="68"/>
      <c r="G4" s="68"/>
      <c r="H4" s="68"/>
      <c r="I4" s="68"/>
      <c r="J4" s="68"/>
      <c r="K4" s="68"/>
    </row>
    <row r="5" spans="1:19" ht="17.399999999999999" x14ac:dyDescent="0.3">
      <c r="A5" s="69" t="s">
        <v>4</v>
      </c>
      <c r="B5" s="69"/>
      <c r="C5" s="69"/>
      <c r="D5" s="69"/>
      <c r="E5" s="69"/>
      <c r="F5" s="69"/>
      <c r="G5" s="69"/>
      <c r="H5" s="69"/>
      <c r="I5" s="69"/>
      <c r="J5" s="69"/>
      <c r="K5" s="69"/>
    </row>
    <row r="6" spans="1:19" ht="15.6" x14ac:dyDescent="0.3">
      <c r="A6" s="70" t="s">
        <v>54</v>
      </c>
      <c r="B6" s="70"/>
      <c r="C6" s="70"/>
      <c r="D6" s="70"/>
      <c r="E6" s="70"/>
      <c r="F6" s="70"/>
      <c r="G6" s="2"/>
      <c r="H6" s="71" t="s">
        <v>47</v>
      </c>
      <c r="I6" s="71"/>
      <c r="J6" s="71"/>
      <c r="K6" s="71"/>
    </row>
    <row r="7" spans="1:19" ht="15.6" x14ac:dyDescent="0.3">
      <c r="A7" s="84" t="s">
        <v>28</v>
      </c>
      <c r="B7" s="84"/>
      <c r="C7" s="84"/>
      <c r="D7" s="84"/>
      <c r="E7" s="84"/>
      <c r="F7" s="84"/>
      <c r="G7" s="3"/>
      <c r="H7" s="85" t="s">
        <v>48</v>
      </c>
      <c r="I7" s="85"/>
      <c r="J7" s="85"/>
      <c r="K7" s="85"/>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24.2" x14ac:dyDescent="0.3">
      <c r="A9" s="29">
        <v>1</v>
      </c>
      <c r="B9" s="30" t="s">
        <v>46</v>
      </c>
      <c r="C9" s="37"/>
      <c r="D9" s="37"/>
      <c r="E9" s="37"/>
      <c r="F9" s="37"/>
      <c r="G9" s="37"/>
      <c r="H9" s="37"/>
      <c r="I9" s="37"/>
      <c r="J9" s="37"/>
      <c r="K9" s="37"/>
      <c r="N9" t="s">
        <v>50</v>
      </c>
      <c r="O9" t="s">
        <v>51</v>
      </c>
    </row>
    <row r="10" spans="1:19" ht="15" customHeight="1" x14ac:dyDescent="0.3">
      <c r="A10" s="18"/>
      <c r="B10" s="38" t="s">
        <v>52</v>
      </c>
      <c r="C10" s="37">
        <v>1</v>
      </c>
      <c r="D10" s="39">
        <f>D17</f>
        <v>6</v>
      </c>
      <c r="E10" s="39">
        <f>F35/2</f>
        <v>2</v>
      </c>
      <c r="F10" s="39">
        <v>2.5</v>
      </c>
      <c r="G10" s="40">
        <f>PRODUCT(C10:F10)</f>
        <v>30</v>
      </c>
      <c r="H10" s="41"/>
      <c r="I10" s="41"/>
      <c r="J10" s="41"/>
      <c r="K10" s="21"/>
      <c r="M10" s="25"/>
      <c r="N10" s="1"/>
      <c r="O10" s="1"/>
      <c r="P10" s="1"/>
      <c r="Q10" s="1"/>
      <c r="R10" s="25"/>
      <c r="S10" s="25"/>
    </row>
    <row r="11" spans="1:19" ht="15" customHeight="1" x14ac:dyDescent="0.3">
      <c r="A11" s="18"/>
      <c r="B11" s="38" t="str">
        <f>B22</f>
        <v>-for side drain</v>
      </c>
      <c r="C11" s="37">
        <f>C22</f>
        <v>1</v>
      </c>
      <c r="D11" s="39">
        <f>D22</f>
        <v>28.040231636696127</v>
      </c>
      <c r="E11" s="39">
        <f>E22</f>
        <v>1.3</v>
      </c>
      <c r="F11" s="39">
        <v>2</v>
      </c>
      <c r="G11" s="40">
        <f>PRODUCT(C11:F11)</f>
        <v>72.904602255409927</v>
      </c>
      <c r="H11" s="41"/>
      <c r="I11" s="41"/>
      <c r="J11" s="41"/>
      <c r="K11" s="21"/>
      <c r="M11" s="25"/>
      <c r="N11" s="1"/>
      <c r="O11" s="1"/>
      <c r="P11" s="1"/>
      <c r="Q11" s="1"/>
      <c r="R11" s="25"/>
      <c r="S11" s="25"/>
    </row>
    <row r="12" spans="1:19" ht="15" customHeight="1" x14ac:dyDescent="0.3">
      <c r="A12" s="18"/>
      <c r="B12" s="38" t="s">
        <v>57</v>
      </c>
      <c r="C12" s="37">
        <v>1</v>
      </c>
      <c r="D12" s="39">
        <f>D11</f>
        <v>28.040231636696127</v>
      </c>
      <c r="E12" s="39">
        <v>4</v>
      </c>
      <c r="F12" s="39">
        <v>0.15</v>
      </c>
      <c r="G12" s="40">
        <f>PRODUCT(C12:F12)</f>
        <v>16.824138982017676</v>
      </c>
      <c r="H12" s="41"/>
      <c r="I12" s="41"/>
      <c r="J12" s="41"/>
      <c r="K12" s="21"/>
      <c r="M12" s="25"/>
      <c r="N12" s="1"/>
      <c r="O12" s="1"/>
      <c r="P12" s="1"/>
      <c r="Q12" s="1"/>
      <c r="R12" s="25"/>
      <c r="S12" s="25"/>
    </row>
    <row r="13" spans="1:19" ht="15" customHeight="1" x14ac:dyDescent="0.3">
      <c r="A13" s="18"/>
      <c r="B13" s="38" t="s">
        <v>42</v>
      </c>
      <c r="C13" s="19"/>
      <c r="D13" s="20"/>
      <c r="E13" s="21"/>
      <c r="F13" s="21"/>
      <c r="G13" s="23">
        <f>SUM(G10:G12)</f>
        <v>119.7287412374276</v>
      </c>
      <c r="H13" s="22" t="s">
        <v>41</v>
      </c>
      <c r="I13" s="23">
        <v>64.63</v>
      </c>
      <c r="J13" s="42">
        <f>G13*I13</f>
        <v>7738.0685461749454</v>
      </c>
      <c r="K13" s="21"/>
      <c r="M13" s="25"/>
      <c r="N13" s="1"/>
      <c r="O13" s="1"/>
      <c r="P13" s="1"/>
      <c r="Q13" s="1"/>
      <c r="R13" s="25"/>
      <c r="S13" s="25"/>
    </row>
    <row r="14" spans="1:19" ht="15" customHeight="1" x14ac:dyDescent="0.3">
      <c r="A14" s="18"/>
      <c r="B14" s="38" t="s">
        <v>40</v>
      </c>
      <c r="C14" s="19"/>
      <c r="D14" s="20"/>
      <c r="E14" s="21"/>
      <c r="F14" s="21"/>
      <c r="G14" s="23"/>
      <c r="H14" s="22"/>
      <c r="I14" s="23"/>
      <c r="J14" s="42">
        <f>0.13*G13*19284/360</f>
        <v>833.7510443970333</v>
      </c>
      <c r="K14" s="21"/>
      <c r="M14" s="25"/>
      <c r="N14" s="1"/>
      <c r="O14" s="1"/>
      <c r="P14" s="1"/>
      <c r="Q14" s="1"/>
      <c r="R14" s="25"/>
      <c r="S14" s="25"/>
    </row>
    <row r="15" spans="1:19" ht="15" customHeight="1" x14ac:dyDescent="0.3">
      <c r="A15" s="18"/>
      <c r="B15" s="38"/>
      <c r="C15" s="19"/>
      <c r="D15" s="20"/>
      <c r="E15" s="21"/>
      <c r="F15" s="21"/>
      <c r="G15" s="23"/>
      <c r="H15" s="22"/>
      <c r="I15" s="23"/>
      <c r="J15" s="42"/>
      <c r="K15" s="21"/>
      <c r="M15" s="25"/>
      <c r="N15" s="1"/>
      <c r="O15" s="1"/>
      <c r="P15" s="1"/>
      <c r="Q15" s="1"/>
      <c r="R15" s="25"/>
      <c r="S15" s="25"/>
    </row>
    <row r="16" spans="1:19" ht="96.6" x14ac:dyDescent="0.3">
      <c r="A16" s="18">
        <v>2</v>
      </c>
      <c r="B16" s="30" t="s">
        <v>53</v>
      </c>
      <c r="C16" s="19"/>
      <c r="D16" s="20"/>
      <c r="E16" s="21"/>
      <c r="F16" s="21"/>
      <c r="G16" s="23"/>
      <c r="H16" s="22"/>
      <c r="I16" s="23"/>
      <c r="J16" s="42"/>
      <c r="K16" s="21"/>
      <c r="M16" s="25"/>
      <c r="N16" s="1"/>
      <c r="O16" s="1"/>
      <c r="P16" s="1"/>
      <c r="Q16" s="1"/>
      <c r="R16" s="25"/>
      <c r="S16" s="25"/>
    </row>
    <row r="17" spans="1:19" ht="15" customHeight="1" x14ac:dyDescent="0.3">
      <c r="A17" s="18"/>
      <c r="B17" s="38" t="s">
        <v>43</v>
      </c>
      <c r="C17" s="37">
        <v>0.5</v>
      </c>
      <c r="D17" s="39">
        <f>D21</f>
        <v>6</v>
      </c>
      <c r="E17" s="39">
        <f>E10/2</f>
        <v>1</v>
      </c>
      <c r="F17" s="39">
        <f>F10/2</f>
        <v>1.25</v>
      </c>
      <c r="G17" s="40">
        <f>PRODUCT(C17:F17)</f>
        <v>3.75</v>
      </c>
      <c r="H17" s="41"/>
      <c r="I17" s="41"/>
      <c r="J17" s="41"/>
      <c r="K17" s="21"/>
      <c r="M17" s="25"/>
      <c r="N17" s="1"/>
      <c r="O17" s="1"/>
      <c r="P17" s="1"/>
      <c r="Q17" s="1"/>
      <c r="R17" s="25"/>
      <c r="S17" s="25"/>
    </row>
    <row r="18" spans="1:19" ht="15" customHeight="1" x14ac:dyDescent="0.3">
      <c r="A18" s="18"/>
      <c r="B18" s="38" t="s">
        <v>42</v>
      </c>
      <c r="C18" s="19"/>
      <c r="D18" s="20"/>
      <c r="E18" s="21"/>
      <c r="F18" s="21"/>
      <c r="G18" s="23">
        <f>SUM(G17:G17)</f>
        <v>3.75</v>
      </c>
      <c r="H18" s="22" t="s">
        <v>41</v>
      </c>
      <c r="I18" s="23">
        <v>404.28</v>
      </c>
      <c r="J18" s="42">
        <f>G18*I18</f>
        <v>1516.05</v>
      </c>
      <c r="K18" s="21"/>
      <c r="M18" s="25"/>
      <c r="N18" s="1"/>
      <c r="O18" s="1"/>
      <c r="P18" s="1"/>
      <c r="Q18" s="1"/>
      <c r="R18" s="25"/>
      <c r="S18" s="25"/>
    </row>
    <row r="19" spans="1:19" ht="15" customHeight="1" x14ac:dyDescent="0.3">
      <c r="A19" s="18"/>
      <c r="B19" s="38"/>
      <c r="C19" s="19"/>
      <c r="D19" s="20"/>
      <c r="E19" s="21"/>
      <c r="F19" s="21"/>
      <c r="G19" s="23"/>
      <c r="H19" s="22"/>
      <c r="I19" s="23"/>
      <c r="J19" s="42"/>
      <c r="K19" s="21"/>
      <c r="M19" s="25"/>
      <c r="N19" s="1"/>
      <c r="O19" s="1"/>
      <c r="P19" s="1"/>
      <c r="Q19" s="1"/>
      <c r="R19" s="25"/>
      <c r="S19" s="25"/>
    </row>
    <row r="20" spans="1:19" ht="82.8" x14ac:dyDescent="0.3">
      <c r="A20" s="18">
        <v>3</v>
      </c>
      <c r="B20" s="30" t="s">
        <v>45</v>
      </c>
      <c r="C20" s="19"/>
      <c r="D20" s="20"/>
      <c r="E20" s="21"/>
      <c r="F20" s="21"/>
      <c r="G20" s="23"/>
      <c r="H20" s="22"/>
      <c r="I20" s="23"/>
      <c r="J20" s="42"/>
      <c r="K20" s="21"/>
      <c r="M20" s="25"/>
      <c r="N20" s="1"/>
      <c r="O20" s="1"/>
      <c r="P20" s="1"/>
      <c r="Q20" s="1"/>
      <c r="R20" s="25"/>
      <c r="S20" s="25"/>
    </row>
    <row r="21" spans="1:19" ht="15" customHeight="1" x14ac:dyDescent="0.3">
      <c r="A21" s="18"/>
      <c r="B21" s="38" t="str">
        <f>B17</f>
        <v>-Road</v>
      </c>
      <c r="C21" s="37">
        <f>C10</f>
        <v>1</v>
      </c>
      <c r="D21" s="39">
        <f>D27</f>
        <v>6</v>
      </c>
      <c r="E21" s="39">
        <f>E27</f>
        <v>2</v>
      </c>
      <c r="F21" s="39">
        <v>0.15</v>
      </c>
      <c r="G21" s="40">
        <f>PRODUCT(C21:F21)</f>
        <v>1.7999999999999998</v>
      </c>
      <c r="H21" s="41"/>
      <c r="I21" s="41"/>
      <c r="J21" s="41"/>
      <c r="K21" s="21"/>
      <c r="M21" s="25"/>
      <c r="N21" s="1"/>
      <c r="O21" s="1"/>
      <c r="P21" s="1"/>
      <c r="Q21" s="1"/>
      <c r="R21" s="25"/>
      <c r="S21" s="25"/>
    </row>
    <row r="22" spans="1:19" ht="15" customHeight="1" x14ac:dyDescent="0.3">
      <c r="A22" s="18"/>
      <c r="B22" s="38" t="str">
        <f>B29</f>
        <v>-for side drain</v>
      </c>
      <c r="C22" s="37">
        <f>C29</f>
        <v>1</v>
      </c>
      <c r="D22" s="39">
        <f>D29</f>
        <v>28.040231636696127</v>
      </c>
      <c r="E22" s="39">
        <f>E29</f>
        <v>1.3</v>
      </c>
      <c r="F22" s="39">
        <v>0.15</v>
      </c>
      <c r="G22" s="40">
        <f>PRODUCT(C22:F22)</f>
        <v>5.4678451691557441</v>
      </c>
      <c r="H22" s="41"/>
      <c r="I22" s="41"/>
      <c r="J22" s="41"/>
      <c r="K22" s="21"/>
      <c r="M22" s="25"/>
      <c r="N22" s="1"/>
      <c r="O22" s="1"/>
      <c r="P22" s="1"/>
      <c r="Q22" s="1"/>
      <c r="R22" s="25"/>
      <c r="S22" s="25"/>
    </row>
    <row r="23" spans="1:19" ht="15" customHeight="1" x14ac:dyDescent="0.3">
      <c r="A23" s="41"/>
      <c r="B23" s="38" t="s">
        <v>42</v>
      </c>
      <c r="C23" s="43"/>
      <c r="D23" s="44"/>
      <c r="E23" s="44"/>
      <c r="F23" s="44"/>
      <c r="G23" s="34">
        <f>SUM(G21:G22)</f>
        <v>7.267845169155744</v>
      </c>
      <c r="H23" s="34" t="s">
        <v>41</v>
      </c>
      <c r="I23" s="34">
        <v>4561.53</v>
      </c>
      <c r="J23" s="45">
        <f>G23*I23</f>
        <v>33152.493774458999</v>
      </c>
      <c r="K23" s="37"/>
    </row>
    <row r="24" spans="1:19" x14ac:dyDescent="0.3">
      <c r="A24" s="41"/>
      <c r="B24" s="38" t="s">
        <v>40</v>
      </c>
      <c r="C24" s="43"/>
      <c r="D24" s="44"/>
      <c r="E24" s="44"/>
      <c r="F24" s="44"/>
      <c r="G24" s="44"/>
      <c r="H24" s="44"/>
      <c r="I24" s="44"/>
      <c r="J24" s="46">
        <f>0.13*G23*(15452.6/5)</f>
        <v>2919.9847107832975</v>
      </c>
      <c r="K24" s="37"/>
    </row>
    <row r="25" spans="1:19" x14ac:dyDescent="0.3">
      <c r="A25" s="41"/>
      <c r="B25" s="38"/>
      <c r="C25" s="43"/>
      <c r="D25" s="44"/>
      <c r="E25" s="44"/>
      <c r="F25" s="44"/>
      <c r="G25" s="44"/>
      <c r="H25" s="44"/>
      <c r="I25" s="44"/>
      <c r="J25" s="46"/>
      <c r="K25" s="37"/>
    </row>
    <row r="26" spans="1:19" ht="69" x14ac:dyDescent="0.3">
      <c r="A26" s="18">
        <v>4</v>
      </c>
      <c r="B26" s="30" t="s">
        <v>44</v>
      </c>
      <c r="C26" s="19"/>
      <c r="D26" s="20"/>
      <c r="E26" s="21"/>
      <c r="F26" s="21"/>
      <c r="G26" s="23"/>
      <c r="H26" s="22"/>
      <c r="I26" s="23"/>
      <c r="J26" s="42"/>
      <c r="K26" s="21"/>
      <c r="M26" s="25"/>
      <c r="N26" s="1"/>
      <c r="O26" s="1"/>
      <c r="P26" s="1"/>
      <c r="Q26" s="1"/>
      <c r="R26" s="25"/>
      <c r="S26" s="25"/>
    </row>
    <row r="27" spans="1:19" ht="15" customHeight="1" x14ac:dyDescent="0.3">
      <c r="A27" s="18"/>
      <c r="B27" s="38" t="str">
        <f>B10</f>
        <v>-For wall</v>
      </c>
      <c r="C27" s="37">
        <f>C10</f>
        <v>1</v>
      </c>
      <c r="D27" s="39">
        <f>D35</f>
        <v>6</v>
      </c>
      <c r="E27" s="39">
        <f>F35/2</f>
        <v>2</v>
      </c>
      <c r="F27" s="39">
        <v>7.4999999999999997E-2</v>
      </c>
      <c r="G27" s="40">
        <f>PRODUCT(C27:F27)</f>
        <v>0.89999999999999991</v>
      </c>
      <c r="H27" s="41"/>
      <c r="I27" s="41"/>
      <c r="J27" s="41"/>
      <c r="K27" s="21"/>
      <c r="M27" s="25"/>
      <c r="N27" s="1"/>
      <c r="O27" s="1"/>
      <c r="P27" s="1"/>
      <c r="Q27" s="1"/>
      <c r="R27" s="25"/>
      <c r="S27" s="25"/>
    </row>
    <row r="28" spans="1:19" ht="15" customHeight="1" x14ac:dyDescent="0.3">
      <c r="A28" s="18"/>
      <c r="B28" s="38"/>
      <c r="C28" s="37">
        <f>C27</f>
        <v>1</v>
      </c>
      <c r="D28" s="39">
        <f>D27</f>
        <v>6</v>
      </c>
      <c r="E28" s="39">
        <v>0.5</v>
      </c>
      <c r="F28" s="39">
        <v>0.05</v>
      </c>
      <c r="G28" s="40">
        <f>PRODUCT(C28:F28)</f>
        <v>0.15000000000000002</v>
      </c>
      <c r="H28" s="41"/>
      <c r="I28" s="41"/>
      <c r="J28" s="41"/>
      <c r="K28" s="21"/>
      <c r="M28" s="25"/>
      <c r="N28" s="1"/>
      <c r="O28" s="1"/>
      <c r="P28" s="1"/>
      <c r="Q28" s="1"/>
      <c r="R28" s="25"/>
      <c r="S28" s="25"/>
    </row>
    <row r="29" spans="1:19" ht="15" customHeight="1" x14ac:dyDescent="0.3">
      <c r="A29" s="18"/>
      <c r="B29" s="38" t="str">
        <f>B36</f>
        <v>-for side drain</v>
      </c>
      <c r="C29" s="37">
        <v>1</v>
      </c>
      <c r="D29" s="39">
        <f>D36</f>
        <v>28.040231636696127</v>
      </c>
      <c r="E29" s="39">
        <f>0.45+0.45+0.4</f>
        <v>1.3</v>
      </c>
      <c r="F29" s="39">
        <v>0.08</v>
      </c>
      <c r="G29" s="40">
        <f t="shared" ref="G29:G30" si="0">PRODUCT(C29:F29)</f>
        <v>2.9161840902163969</v>
      </c>
      <c r="H29" s="41"/>
      <c r="I29" s="41"/>
      <c r="J29" s="41"/>
      <c r="K29" s="21"/>
      <c r="M29" s="25"/>
      <c r="N29" s="1"/>
      <c r="O29" s="1"/>
      <c r="P29" s="1"/>
      <c r="Q29" s="1"/>
      <c r="R29" s="25"/>
      <c r="S29" s="25"/>
    </row>
    <row r="30" spans="1:19" ht="15" customHeight="1" x14ac:dyDescent="0.3">
      <c r="A30" s="18"/>
      <c r="B30" s="38"/>
      <c r="C30" s="37">
        <v>2</v>
      </c>
      <c r="D30" s="39">
        <f>D29</f>
        <v>28.040231636696127</v>
      </c>
      <c r="E30" s="39">
        <v>0.45</v>
      </c>
      <c r="F30" s="39">
        <v>0.05</v>
      </c>
      <c r="G30" s="40">
        <f t="shared" si="0"/>
        <v>1.2618104236513259</v>
      </c>
      <c r="H30" s="41"/>
      <c r="I30" s="41"/>
      <c r="J30" s="41"/>
      <c r="K30" s="21"/>
      <c r="M30" s="25"/>
      <c r="N30" s="1"/>
      <c r="O30" s="1"/>
      <c r="P30" s="1"/>
      <c r="Q30" s="1"/>
      <c r="R30" s="25"/>
      <c r="S30" s="25"/>
    </row>
    <row r="31" spans="1:19" ht="15" customHeight="1" x14ac:dyDescent="0.3">
      <c r="A31" s="41"/>
      <c r="B31" s="38" t="s">
        <v>42</v>
      </c>
      <c r="C31" s="43"/>
      <c r="D31" s="44"/>
      <c r="E31" s="44"/>
      <c r="F31" s="44"/>
      <c r="G31" s="34">
        <f>SUM(G27:G30)</f>
        <v>5.2279945138677224</v>
      </c>
      <c r="H31" s="34" t="s">
        <v>41</v>
      </c>
      <c r="I31" s="34">
        <v>10634.5</v>
      </c>
      <c r="J31" s="45">
        <f>G31*I31</f>
        <v>55597.107657726294</v>
      </c>
      <c r="K31" s="37"/>
    </row>
    <row r="32" spans="1:19" ht="15" customHeight="1" x14ac:dyDescent="0.3">
      <c r="A32" s="41"/>
      <c r="B32" s="38" t="s">
        <v>40</v>
      </c>
      <c r="C32" s="43"/>
      <c r="D32" s="44"/>
      <c r="E32" s="44"/>
      <c r="F32" s="44"/>
      <c r="G32" s="44"/>
      <c r="H32" s="44"/>
      <c r="I32" s="44"/>
      <c r="J32" s="46">
        <f>0.13*G31*((114907.3+6135.3)/15)</f>
        <v>5484.3537557838054</v>
      </c>
      <c r="K32" s="37"/>
    </row>
    <row r="33" spans="1:19" ht="15" customHeight="1" x14ac:dyDescent="0.3">
      <c r="A33" s="41"/>
      <c r="B33" s="38"/>
      <c r="C33" s="43"/>
      <c r="D33" s="44"/>
      <c r="E33" s="44"/>
      <c r="F33" s="44"/>
      <c r="G33" s="44"/>
      <c r="H33" s="44"/>
      <c r="I33" s="44"/>
      <c r="J33" s="46"/>
      <c r="K33" s="37"/>
    </row>
    <row r="34" spans="1:19" s="1" customFormat="1" ht="82.8" x14ac:dyDescent="0.3">
      <c r="A34" s="64">
        <v>5</v>
      </c>
      <c r="B34" s="30" t="s">
        <v>55</v>
      </c>
      <c r="C34" s="65"/>
      <c r="D34" s="40"/>
      <c r="E34" s="40"/>
      <c r="F34" s="40"/>
      <c r="G34" s="40"/>
      <c r="H34" s="40"/>
      <c r="I34" s="40"/>
      <c r="J34" s="46"/>
      <c r="K34" s="29"/>
    </row>
    <row r="35" spans="1:19" ht="15" customHeight="1" x14ac:dyDescent="0.3">
      <c r="A35" s="18"/>
      <c r="B35" s="38" t="s">
        <v>52</v>
      </c>
      <c r="C35" s="37">
        <v>1</v>
      </c>
      <c r="D35" s="39">
        <v>6</v>
      </c>
      <c r="E35" s="39">
        <f>((F35/2+0.5)/2)</f>
        <v>1.25</v>
      </c>
      <c r="F35" s="39">
        <v>4</v>
      </c>
      <c r="G35" s="40">
        <f>PRODUCT(C35:F35)</f>
        <v>30</v>
      </c>
      <c r="H35" s="41"/>
      <c r="I35" s="41"/>
      <c r="J35" s="41"/>
      <c r="K35" s="21"/>
      <c r="M35" s="25"/>
      <c r="N35" s="1"/>
      <c r="O35" s="1"/>
      <c r="P35" s="1"/>
      <c r="Q35" s="1"/>
      <c r="R35" s="25"/>
      <c r="S35" s="25"/>
    </row>
    <row r="36" spans="1:19" ht="15" customHeight="1" x14ac:dyDescent="0.3">
      <c r="A36" s="18"/>
      <c r="B36" s="38" t="s">
        <v>56</v>
      </c>
      <c r="C36" s="37">
        <v>2</v>
      </c>
      <c r="D36" s="39">
        <f>(57+35)/3.281</f>
        <v>28.040231636696127</v>
      </c>
      <c r="E36" s="39">
        <v>0.45</v>
      </c>
      <c r="F36" s="39">
        <v>1.5</v>
      </c>
      <c r="G36" s="40">
        <f>PRODUCT(C36:F36)</f>
        <v>37.854312709539769</v>
      </c>
      <c r="H36" s="41"/>
      <c r="I36" s="41"/>
      <c r="J36" s="41"/>
      <c r="K36" s="21"/>
      <c r="M36" s="25"/>
      <c r="N36" s="1"/>
      <c r="O36" s="1"/>
      <c r="P36" s="1"/>
      <c r="Q36" s="1"/>
      <c r="R36" s="25"/>
      <c r="S36" s="25"/>
    </row>
    <row r="37" spans="1:19" ht="15" customHeight="1" x14ac:dyDescent="0.3">
      <c r="A37" s="41"/>
      <c r="B37" s="38" t="s">
        <v>42</v>
      </c>
      <c r="C37" s="43"/>
      <c r="D37" s="44"/>
      <c r="E37" s="44"/>
      <c r="F37" s="44"/>
      <c r="G37" s="34">
        <f>SUM(G35:G36)</f>
        <v>67.854312709539769</v>
      </c>
      <c r="H37" s="34" t="s">
        <v>41</v>
      </c>
      <c r="I37" s="34">
        <v>9709.43</v>
      </c>
      <c r="J37" s="45">
        <f>G37*I37</f>
        <v>658826.6994513867</v>
      </c>
      <c r="K37" s="37"/>
    </row>
    <row r="38" spans="1:19" ht="15" customHeight="1" x14ac:dyDescent="0.3">
      <c r="A38" s="41"/>
      <c r="B38" s="38" t="s">
        <v>40</v>
      </c>
      <c r="C38" s="43"/>
      <c r="D38" s="44"/>
      <c r="E38" s="44"/>
      <c r="F38" s="44"/>
      <c r="G38" s="44"/>
      <c r="H38" s="44"/>
      <c r="I38" s="44"/>
      <c r="J38" s="46">
        <f>0.13*G37*((27092.1)/5)</f>
        <v>47796.211459311184</v>
      </c>
      <c r="K38" s="37"/>
    </row>
    <row r="39" spans="1:19" ht="15" customHeight="1" x14ac:dyDescent="0.3">
      <c r="A39" s="41"/>
      <c r="B39" s="38"/>
      <c r="C39" s="43"/>
      <c r="D39" s="44"/>
      <c r="E39" s="44"/>
      <c r="F39" s="44"/>
      <c r="G39" s="44"/>
      <c r="H39" s="44"/>
      <c r="I39" s="44"/>
      <c r="J39" s="46"/>
      <c r="K39" s="37"/>
    </row>
    <row r="40" spans="1:19" ht="15" customHeight="1" x14ac:dyDescent="0.3">
      <c r="A40" s="18">
        <v>7</v>
      </c>
      <c r="B40" s="30" t="s">
        <v>30</v>
      </c>
      <c r="C40" s="19">
        <v>1</v>
      </c>
      <c r="D40" s="20"/>
      <c r="E40" s="21"/>
      <c r="F40" s="21"/>
      <c r="G40" s="35">
        <f t="shared" ref="G40" si="1">PRODUCT(C40:F40)</f>
        <v>1</v>
      </c>
      <c r="H40" s="22" t="s">
        <v>31</v>
      </c>
      <c r="I40" s="23">
        <v>500</v>
      </c>
      <c r="J40" s="35">
        <f>G40*I40</f>
        <v>500</v>
      </c>
      <c r="K40" s="21"/>
      <c r="M40" s="25"/>
    </row>
    <row r="41" spans="1:19" ht="15" customHeight="1" x14ac:dyDescent="0.3">
      <c r="A41" s="18"/>
      <c r="B41" s="24"/>
      <c r="C41" s="19"/>
      <c r="D41" s="20"/>
      <c r="E41" s="21"/>
      <c r="F41" s="21"/>
      <c r="G41" s="23"/>
      <c r="H41" s="22"/>
      <c r="I41" s="23"/>
      <c r="J41" s="42"/>
      <c r="K41" s="21"/>
      <c r="M41" s="25"/>
      <c r="N41" s="1"/>
      <c r="O41" s="1"/>
      <c r="P41" s="1"/>
      <c r="Q41" s="1"/>
      <c r="R41" s="25"/>
      <c r="S41" s="25"/>
    </row>
    <row r="42" spans="1:19" x14ac:dyDescent="0.3">
      <c r="A42" s="41"/>
      <c r="B42" s="47" t="s">
        <v>17</v>
      </c>
      <c r="C42" s="48"/>
      <c r="D42" s="39"/>
      <c r="E42" s="39"/>
      <c r="F42" s="39"/>
      <c r="G42" s="42"/>
      <c r="H42" s="42"/>
      <c r="I42" s="42"/>
      <c r="J42" s="42">
        <f>SUM(J10:J40)</f>
        <v>814364.72040002223</v>
      </c>
      <c r="K42" s="37"/>
    </row>
    <row r="43" spans="1:19" x14ac:dyDescent="0.3">
      <c r="A43" s="59"/>
      <c r="B43" s="62"/>
      <c r="C43" s="63"/>
      <c r="D43" s="60"/>
      <c r="E43" s="60"/>
      <c r="F43" s="60"/>
      <c r="G43" s="61"/>
      <c r="H43" s="61"/>
      <c r="I43" s="61"/>
      <c r="J43" s="61"/>
      <c r="K43" s="58"/>
    </row>
    <row r="44" spans="1:19" s="1" customFormat="1" x14ac:dyDescent="0.3">
      <c r="A44" s="51"/>
      <c r="B44" s="29" t="s">
        <v>27</v>
      </c>
      <c r="C44" s="86">
        <f>J42</f>
        <v>814364.72040002223</v>
      </c>
      <c r="D44" s="86"/>
      <c r="E44" s="40">
        <v>100</v>
      </c>
      <c r="F44" s="52"/>
      <c r="G44" s="53"/>
      <c r="H44" s="52"/>
      <c r="I44" s="54"/>
      <c r="J44" s="55"/>
      <c r="K44" s="56"/>
    </row>
    <row r="45" spans="1:19" x14ac:dyDescent="0.3">
      <c r="A45" s="57"/>
      <c r="B45" s="29" t="s">
        <v>32</v>
      </c>
      <c r="C45" s="87">
        <v>300000</v>
      </c>
      <c r="D45" s="87"/>
      <c r="E45" s="40"/>
      <c r="F45" s="50"/>
      <c r="G45" s="49"/>
      <c r="H45" s="49"/>
      <c r="I45" s="49"/>
      <c r="J45" s="49"/>
      <c r="K45" s="50"/>
    </row>
    <row r="46" spans="1:19" x14ac:dyDescent="0.3">
      <c r="A46" s="57"/>
      <c r="B46" s="29" t="s">
        <v>33</v>
      </c>
      <c r="C46" s="87">
        <f>C45-C48-C49</f>
        <v>285000</v>
      </c>
      <c r="D46" s="87"/>
      <c r="E46" s="40">
        <f>C46/C44*100</f>
        <v>34.9966044526101</v>
      </c>
      <c r="F46" s="50"/>
      <c r="G46" s="49"/>
      <c r="H46" s="49"/>
      <c r="I46" s="49"/>
      <c r="J46" s="49"/>
      <c r="K46" s="50"/>
    </row>
    <row r="47" spans="1:19" x14ac:dyDescent="0.3">
      <c r="A47" s="57"/>
      <c r="B47" s="29" t="s">
        <v>34</v>
      </c>
      <c r="C47" s="86">
        <f>C44-C46</f>
        <v>529364.72040002223</v>
      </c>
      <c r="D47" s="86"/>
      <c r="E47" s="40">
        <f>100-E46</f>
        <v>65.0033955473899</v>
      </c>
      <c r="F47" s="50"/>
      <c r="G47" s="49"/>
      <c r="H47" s="49"/>
      <c r="I47" s="49"/>
      <c r="J47" s="49"/>
      <c r="K47" s="50"/>
    </row>
    <row r="48" spans="1:19" x14ac:dyDescent="0.3">
      <c r="A48" s="57"/>
      <c r="B48" s="29" t="s">
        <v>35</v>
      </c>
      <c r="C48" s="86">
        <f>C45*0.03</f>
        <v>9000</v>
      </c>
      <c r="D48" s="86"/>
      <c r="E48" s="40">
        <v>3</v>
      </c>
      <c r="F48" s="50"/>
      <c r="G48" s="49"/>
      <c r="H48" s="49"/>
      <c r="I48" s="49"/>
      <c r="J48" s="49"/>
      <c r="K48" s="50"/>
    </row>
    <row r="49" spans="1:11" x14ac:dyDescent="0.3">
      <c r="A49" s="57"/>
      <c r="B49" s="29" t="s">
        <v>36</v>
      </c>
      <c r="C49" s="86">
        <f>C45*0.02</f>
        <v>6000</v>
      </c>
      <c r="D49" s="86"/>
      <c r="E49" s="40">
        <v>2</v>
      </c>
      <c r="F49" s="50"/>
      <c r="G49" s="49"/>
      <c r="H49" s="49"/>
      <c r="I49" s="49"/>
      <c r="J49" s="49"/>
      <c r="K49" s="50"/>
    </row>
    <row r="50" spans="1:11" s="36" customFormat="1" x14ac:dyDescent="0.3">
      <c r="A50" s="58"/>
      <c r="B50" s="58"/>
      <c r="C50" s="58"/>
      <c r="D50" s="58"/>
      <c r="E50" s="58"/>
      <c r="F50" s="58"/>
      <c r="G50" s="58"/>
      <c r="H50" s="58"/>
      <c r="I50" s="58"/>
      <c r="J50" s="58"/>
      <c r="K50" s="58"/>
    </row>
    <row r="51" spans="1:11" s="36" customFormat="1" x14ac:dyDescent="0.3"/>
    <row r="52" spans="1:11" s="36" customFormat="1" x14ac:dyDescent="0.3"/>
    <row r="53" spans="1:11" s="36" customFormat="1" x14ac:dyDescent="0.3"/>
    <row r="54" spans="1:11" s="36" customFormat="1" x14ac:dyDescent="0.3"/>
    <row r="55" spans="1:11" s="36" customFormat="1" x14ac:dyDescent="0.3"/>
    <row r="56" spans="1:11" s="36" customFormat="1" x14ac:dyDescent="0.3"/>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sheetData>
  <mergeCells count="15">
    <mergeCell ref="A6:F6"/>
    <mergeCell ref="H6:K6"/>
    <mergeCell ref="A1:K1"/>
    <mergeCell ref="A2:K2"/>
    <mergeCell ref="A3:K3"/>
    <mergeCell ref="A4:K4"/>
    <mergeCell ref="A5:K5"/>
    <mergeCell ref="C48:D48"/>
    <mergeCell ref="C49:D49"/>
    <mergeCell ref="A7:F7"/>
    <mergeCell ref="H7:K7"/>
    <mergeCell ref="C44:D44"/>
    <mergeCell ref="C45:D45"/>
    <mergeCell ref="C46:D46"/>
    <mergeCell ref="C47:D47"/>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13" zoomScaleNormal="100" workbookViewId="0">
      <selection activeCell="N18" sqref="N18"/>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66" t="s">
        <v>0</v>
      </c>
      <c r="B1" s="66"/>
      <c r="C1" s="66"/>
      <c r="D1" s="66"/>
      <c r="E1" s="66"/>
      <c r="F1" s="66"/>
      <c r="G1" s="66"/>
      <c r="H1" s="66"/>
      <c r="I1" s="66"/>
      <c r="J1" s="66"/>
      <c r="K1" s="66"/>
    </row>
    <row r="2" spans="1:19" s="1" customFormat="1" ht="22.8" x14ac:dyDescent="0.3">
      <c r="A2" s="67" t="s">
        <v>1</v>
      </c>
      <c r="B2" s="67"/>
      <c r="C2" s="67"/>
      <c r="D2" s="67"/>
      <c r="E2" s="67"/>
      <c r="F2" s="67"/>
      <c r="G2" s="67"/>
      <c r="H2" s="67"/>
      <c r="I2" s="67"/>
      <c r="J2" s="67"/>
      <c r="K2" s="67"/>
    </row>
    <row r="3" spans="1:19" s="1" customFormat="1" x14ac:dyDescent="0.3">
      <c r="A3" s="68" t="s">
        <v>2</v>
      </c>
      <c r="B3" s="68"/>
      <c r="C3" s="68"/>
      <c r="D3" s="68"/>
      <c r="E3" s="68"/>
      <c r="F3" s="68"/>
      <c r="G3" s="68"/>
      <c r="H3" s="68"/>
      <c r="I3" s="68"/>
      <c r="J3" s="68"/>
      <c r="K3" s="68"/>
    </row>
    <row r="4" spans="1:19" s="1" customFormat="1" x14ac:dyDescent="0.3">
      <c r="A4" s="68" t="s">
        <v>3</v>
      </c>
      <c r="B4" s="68"/>
      <c r="C4" s="68"/>
      <c r="D4" s="68"/>
      <c r="E4" s="68"/>
      <c r="F4" s="68"/>
      <c r="G4" s="68"/>
      <c r="H4" s="68"/>
      <c r="I4" s="68"/>
      <c r="J4" s="68"/>
      <c r="K4" s="68"/>
    </row>
    <row r="5" spans="1:19" ht="17.399999999999999" x14ac:dyDescent="0.3">
      <c r="A5" s="69" t="s">
        <v>4</v>
      </c>
      <c r="B5" s="69"/>
      <c r="C5" s="69"/>
      <c r="D5" s="69"/>
      <c r="E5" s="69"/>
      <c r="F5" s="69"/>
      <c r="G5" s="69"/>
      <c r="H5" s="69"/>
      <c r="I5" s="69"/>
      <c r="J5" s="69"/>
      <c r="K5" s="69"/>
    </row>
    <row r="6" spans="1:19" ht="15.6" x14ac:dyDescent="0.3">
      <c r="A6" s="70" t="s">
        <v>54</v>
      </c>
      <c r="B6" s="70"/>
      <c r="C6" s="70"/>
      <c r="D6" s="70"/>
      <c r="E6" s="70"/>
      <c r="F6" s="70"/>
      <c r="G6" s="2"/>
      <c r="H6" s="71" t="s">
        <v>47</v>
      </c>
      <c r="I6" s="71"/>
      <c r="J6" s="71"/>
      <c r="K6" s="71"/>
    </row>
    <row r="7" spans="1:19" ht="15.6" x14ac:dyDescent="0.3">
      <c r="A7" s="84" t="s">
        <v>28</v>
      </c>
      <c r="B7" s="84"/>
      <c r="C7" s="84"/>
      <c r="D7" s="84"/>
      <c r="E7" s="84"/>
      <c r="F7" s="84"/>
      <c r="G7" s="3"/>
      <c r="H7" s="85" t="s">
        <v>48</v>
      </c>
      <c r="I7" s="85"/>
      <c r="J7" s="85"/>
      <c r="K7" s="85"/>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24.2" x14ac:dyDescent="0.3">
      <c r="A9" s="29">
        <v>1</v>
      </c>
      <c r="B9" s="30" t="s">
        <v>46</v>
      </c>
      <c r="C9" s="37"/>
      <c r="D9" s="37"/>
      <c r="E9" s="37"/>
      <c r="F9" s="37"/>
      <c r="G9" s="37"/>
      <c r="H9" s="37"/>
      <c r="I9" s="37"/>
      <c r="J9" s="37"/>
      <c r="K9" s="37"/>
      <c r="N9" t="s">
        <v>50</v>
      </c>
      <c r="O9" t="s">
        <v>51</v>
      </c>
    </row>
    <row r="10" spans="1:19" ht="15" customHeight="1" x14ac:dyDescent="0.3">
      <c r="A10" s="18"/>
      <c r="B10" s="38" t="s">
        <v>52</v>
      </c>
      <c r="C10" s="37">
        <v>1</v>
      </c>
      <c r="D10" s="39">
        <f>D15</f>
        <v>6</v>
      </c>
      <c r="E10" s="39">
        <f>F30/2</f>
        <v>2</v>
      </c>
      <c r="F10" s="39">
        <v>2.5</v>
      </c>
      <c r="G10" s="40">
        <f>PRODUCT(C10:F10)</f>
        <v>30</v>
      </c>
      <c r="H10" s="41"/>
      <c r="I10" s="41"/>
      <c r="J10" s="41"/>
      <c r="K10" s="21"/>
      <c r="M10" s="25"/>
      <c r="N10" s="1"/>
      <c r="O10" s="1"/>
      <c r="P10" s="1"/>
      <c r="Q10" s="1"/>
      <c r="R10" s="25"/>
      <c r="S10" s="25"/>
    </row>
    <row r="11" spans="1:19" ht="15" customHeight="1" x14ac:dyDescent="0.3">
      <c r="A11" s="18"/>
      <c r="B11" s="38" t="s">
        <v>42</v>
      </c>
      <c r="C11" s="19"/>
      <c r="D11" s="20"/>
      <c r="E11" s="21"/>
      <c r="F11" s="21"/>
      <c r="G11" s="23">
        <f>SUM(G10:G10)</f>
        <v>30</v>
      </c>
      <c r="H11" s="22" t="s">
        <v>41</v>
      </c>
      <c r="I11" s="23">
        <v>64.63</v>
      </c>
      <c r="J11" s="42">
        <f>G11*I11</f>
        <v>1938.8999999999999</v>
      </c>
      <c r="K11" s="21"/>
      <c r="M11" s="25"/>
      <c r="N11" s="1"/>
      <c r="O11" s="1"/>
      <c r="P11" s="1"/>
      <c r="Q11" s="1"/>
      <c r="R11" s="25"/>
      <c r="S11" s="25"/>
    </row>
    <row r="12" spans="1:19" ht="15" customHeight="1" x14ac:dyDescent="0.3">
      <c r="A12" s="18"/>
      <c r="B12" s="38" t="s">
        <v>40</v>
      </c>
      <c r="C12" s="19"/>
      <c r="D12" s="20"/>
      <c r="E12" s="21"/>
      <c r="F12" s="21"/>
      <c r="G12" s="23"/>
      <c r="H12" s="22"/>
      <c r="I12" s="23"/>
      <c r="J12" s="42">
        <f>0.13*G11*19284/360</f>
        <v>208.91000000000003</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96.6" x14ac:dyDescent="0.3">
      <c r="A14" s="18">
        <v>2</v>
      </c>
      <c r="B14" s="30" t="s">
        <v>53</v>
      </c>
      <c r="C14" s="19"/>
      <c r="D14" s="20"/>
      <c r="E14" s="21"/>
      <c r="F14" s="21"/>
      <c r="G14" s="23"/>
      <c r="H14" s="22"/>
      <c r="I14" s="23"/>
      <c r="J14" s="42"/>
      <c r="K14" s="21"/>
      <c r="M14" s="25"/>
      <c r="N14" s="1"/>
      <c r="O14" s="1"/>
      <c r="P14" s="1"/>
      <c r="Q14" s="1"/>
      <c r="R14" s="25"/>
      <c r="S14" s="25"/>
    </row>
    <row r="15" spans="1:19" ht="15" customHeight="1" x14ac:dyDescent="0.3">
      <c r="A15" s="18"/>
      <c r="B15" s="38" t="str">
        <f>B19</f>
        <v>-For wall</v>
      </c>
      <c r="C15" s="37">
        <v>0.5</v>
      </c>
      <c r="D15" s="39">
        <f>D19</f>
        <v>6</v>
      </c>
      <c r="E15" s="39">
        <f>E10/2</f>
        <v>1</v>
      </c>
      <c r="F15" s="39">
        <f>F10/2</f>
        <v>1.25</v>
      </c>
      <c r="G15" s="40">
        <f>PRODUCT(C15:F15)</f>
        <v>3.75</v>
      </c>
      <c r="H15" s="41"/>
      <c r="I15" s="41"/>
      <c r="J15" s="41"/>
      <c r="K15" s="21"/>
      <c r="M15" s="25"/>
      <c r="N15" s="1"/>
      <c r="O15" s="1"/>
      <c r="P15" s="1"/>
      <c r="Q15" s="1"/>
      <c r="R15" s="25"/>
      <c r="S15" s="25"/>
    </row>
    <row r="16" spans="1:19" ht="15" customHeight="1" x14ac:dyDescent="0.3">
      <c r="A16" s="18"/>
      <c r="B16" s="38" t="s">
        <v>42</v>
      </c>
      <c r="C16" s="19"/>
      <c r="D16" s="20"/>
      <c r="E16" s="21"/>
      <c r="F16" s="21"/>
      <c r="G16" s="23">
        <f>SUM(G15:G15)</f>
        <v>3.75</v>
      </c>
      <c r="H16" s="22" t="s">
        <v>41</v>
      </c>
      <c r="I16" s="23">
        <v>404.28</v>
      </c>
      <c r="J16" s="42">
        <f>G16*I16</f>
        <v>1516.05</v>
      </c>
      <c r="K16" s="21"/>
      <c r="M16" s="25"/>
      <c r="N16" s="1"/>
      <c r="O16" s="1"/>
      <c r="P16" s="1"/>
      <c r="Q16" s="1"/>
      <c r="R16" s="25"/>
      <c r="S16" s="25"/>
    </row>
    <row r="17" spans="1:19" ht="15" customHeight="1" x14ac:dyDescent="0.3">
      <c r="A17" s="18"/>
      <c r="B17" s="38"/>
      <c r="C17" s="19"/>
      <c r="D17" s="20"/>
      <c r="E17" s="21"/>
      <c r="F17" s="21"/>
      <c r="G17" s="23"/>
      <c r="H17" s="22"/>
      <c r="I17" s="23"/>
      <c r="J17" s="42"/>
      <c r="K17" s="21"/>
      <c r="M17" s="25"/>
      <c r="N17" s="1"/>
      <c r="O17" s="1"/>
      <c r="P17" s="1"/>
      <c r="Q17" s="1"/>
      <c r="R17" s="25"/>
      <c r="S17" s="25"/>
    </row>
    <row r="18" spans="1:19" ht="82.8" x14ac:dyDescent="0.3">
      <c r="A18" s="18">
        <v>3</v>
      </c>
      <c r="B18" s="30" t="s">
        <v>45</v>
      </c>
      <c r="C18" s="19"/>
      <c r="D18" s="20"/>
      <c r="E18" s="21"/>
      <c r="F18" s="21"/>
      <c r="G18" s="23"/>
      <c r="H18" s="22"/>
      <c r="I18" s="23"/>
      <c r="J18" s="42"/>
      <c r="K18" s="21"/>
      <c r="M18" s="25"/>
      <c r="N18" s="1"/>
      <c r="O18" s="1"/>
      <c r="P18" s="1"/>
      <c r="Q18" s="1"/>
      <c r="R18" s="25"/>
      <c r="S18" s="25"/>
    </row>
    <row r="19" spans="1:19" ht="15" customHeight="1" x14ac:dyDescent="0.3">
      <c r="A19" s="18"/>
      <c r="B19" s="38" t="str">
        <f>B24</f>
        <v>-For wall</v>
      </c>
      <c r="C19" s="37">
        <f>C10</f>
        <v>1</v>
      </c>
      <c r="D19" s="39">
        <f>D24</f>
        <v>6</v>
      </c>
      <c r="E19" s="39">
        <f>E24</f>
        <v>2</v>
      </c>
      <c r="F19" s="39">
        <v>0.15</v>
      </c>
      <c r="G19" s="40">
        <f>PRODUCT(C19:F19)</f>
        <v>1.7999999999999998</v>
      </c>
      <c r="H19" s="41"/>
      <c r="I19" s="41"/>
      <c r="J19" s="41"/>
      <c r="K19" s="21"/>
      <c r="M19" s="25"/>
      <c r="N19" s="1"/>
      <c r="O19" s="1"/>
      <c r="P19" s="1"/>
      <c r="Q19" s="1"/>
      <c r="R19" s="25"/>
      <c r="S19" s="25"/>
    </row>
    <row r="20" spans="1:19" ht="15" customHeight="1" x14ac:dyDescent="0.3">
      <c r="A20" s="41"/>
      <c r="B20" s="38" t="s">
        <v>42</v>
      </c>
      <c r="C20" s="43"/>
      <c r="D20" s="44"/>
      <c r="E20" s="44"/>
      <c r="F20" s="44"/>
      <c r="G20" s="34">
        <f>SUM(G19:G19)</f>
        <v>1.7999999999999998</v>
      </c>
      <c r="H20" s="34" t="s">
        <v>41</v>
      </c>
      <c r="I20" s="34">
        <v>4561.53</v>
      </c>
      <c r="J20" s="45">
        <f>G20*I20</f>
        <v>8210.753999999999</v>
      </c>
      <c r="K20" s="37"/>
    </row>
    <row r="21" spans="1:19" x14ac:dyDescent="0.3">
      <c r="A21" s="41"/>
      <c r="B21" s="38" t="s">
        <v>40</v>
      </c>
      <c r="C21" s="43"/>
      <c r="D21" s="44"/>
      <c r="E21" s="44"/>
      <c r="F21" s="44"/>
      <c r="G21" s="44"/>
      <c r="H21" s="44"/>
      <c r="I21" s="44"/>
      <c r="J21" s="46">
        <f>0.13*G20*(15452.6/5)</f>
        <v>723.18167999999991</v>
      </c>
      <c r="K21" s="37"/>
    </row>
    <row r="22" spans="1:19" x14ac:dyDescent="0.3">
      <c r="A22" s="41"/>
      <c r="B22" s="38"/>
      <c r="C22" s="43"/>
      <c r="D22" s="44"/>
      <c r="E22" s="44"/>
      <c r="F22" s="44"/>
      <c r="G22" s="44"/>
      <c r="H22" s="44"/>
      <c r="I22" s="44"/>
      <c r="J22" s="46"/>
      <c r="K22" s="37"/>
    </row>
    <row r="23" spans="1:19" ht="69" x14ac:dyDescent="0.3">
      <c r="A23" s="18">
        <v>4</v>
      </c>
      <c r="B23" s="30" t="s">
        <v>44</v>
      </c>
      <c r="C23" s="19"/>
      <c r="D23" s="20"/>
      <c r="E23" s="21"/>
      <c r="F23" s="21"/>
      <c r="G23" s="23"/>
      <c r="H23" s="22"/>
      <c r="I23" s="23"/>
      <c r="J23" s="42"/>
      <c r="K23" s="21"/>
      <c r="M23" s="25"/>
      <c r="N23" s="1"/>
      <c r="O23" s="1"/>
      <c r="P23" s="1"/>
      <c r="Q23" s="1"/>
      <c r="R23" s="25"/>
      <c r="S23" s="25"/>
    </row>
    <row r="24" spans="1:19" ht="15" customHeight="1" x14ac:dyDescent="0.3">
      <c r="A24" s="18"/>
      <c r="B24" s="38" t="str">
        <f>B10</f>
        <v>-For wall</v>
      </c>
      <c r="C24" s="37">
        <f>C10</f>
        <v>1</v>
      </c>
      <c r="D24" s="39">
        <f>D30</f>
        <v>6</v>
      </c>
      <c r="E24" s="39">
        <f>F30/2</f>
        <v>2</v>
      </c>
      <c r="F24" s="39">
        <v>7.4999999999999997E-2</v>
      </c>
      <c r="G24" s="40">
        <f>PRODUCT(C24:F24)</f>
        <v>0.89999999999999991</v>
      </c>
      <c r="H24" s="41"/>
      <c r="I24" s="41"/>
      <c r="J24" s="41"/>
      <c r="K24" s="21"/>
      <c r="M24" s="25"/>
      <c r="N24" s="1"/>
      <c r="O24" s="1"/>
      <c r="P24" s="1"/>
      <c r="Q24" s="1"/>
      <c r="R24" s="25"/>
      <c r="S24" s="25"/>
    </row>
    <row r="25" spans="1:19" ht="15" customHeight="1" x14ac:dyDescent="0.3">
      <c r="A25" s="18"/>
      <c r="B25" s="38"/>
      <c r="C25" s="37">
        <f>C24</f>
        <v>1</v>
      </c>
      <c r="D25" s="39">
        <f>D24</f>
        <v>6</v>
      </c>
      <c r="E25" s="39">
        <v>0.5</v>
      </c>
      <c r="F25" s="39">
        <v>0.05</v>
      </c>
      <c r="G25" s="40">
        <f>PRODUCT(C25:F25)</f>
        <v>0.15000000000000002</v>
      </c>
      <c r="H25" s="41"/>
      <c r="I25" s="41"/>
      <c r="J25" s="41"/>
      <c r="K25" s="21"/>
      <c r="M25" s="25"/>
      <c r="N25" s="1"/>
      <c r="O25" s="1"/>
      <c r="P25" s="1"/>
      <c r="Q25" s="1"/>
      <c r="R25" s="25"/>
      <c r="S25" s="25"/>
    </row>
    <row r="26" spans="1:19" ht="15" customHeight="1" x14ac:dyDescent="0.3">
      <c r="A26" s="41"/>
      <c r="B26" s="38" t="s">
        <v>42</v>
      </c>
      <c r="C26" s="43"/>
      <c r="D26" s="44"/>
      <c r="E26" s="44"/>
      <c r="F26" s="44"/>
      <c r="G26" s="34">
        <f>SUM(G24:G25)</f>
        <v>1.0499999999999998</v>
      </c>
      <c r="H26" s="34" t="s">
        <v>41</v>
      </c>
      <c r="I26" s="34">
        <v>10634.5</v>
      </c>
      <c r="J26" s="45">
        <f>G26*I26</f>
        <v>11166.224999999999</v>
      </c>
      <c r="K26" s="37"/>
    </row>
    <row r="27" spans="1:19" ht="15" customHeight="1" x14ac:dyDescent="0.3">
      <c r="A27" s="41"/>
      <c r="B27" s="38" t="s">
        <v>40</v>
      </c>
      <c r="C27" s="43"/>
      <c r="D27" s="44"/>
      <c r="E27" s="44"/>
      <c r="F27" s="44"/>
      <c r="G27" s="44"/>
      <c r="H27" s="44"/>
      <c r="I27" s="44"/>
      <c r="J27" s="46">
        <f>0.13*G26*((114907.3+6135.3)/15)</f>
        <v>1101.48766</v>
      </c>
      <c r="K27" s="37"/>
    </row>
    <row r="28" spans="1:19" ht="15" customHeight="1" x14ac:dyDescent="0.3">
      <c r="A28" s="41"/>
      <c r="B28" s="38"/>
      <c r="C28" s="43"/>
      <c r="D28" s="44"/>
      <c r="E28" s="44"/>
      <c r="F28" s="44"/>
      <c r="G28" s="44"/>
      <c r="H28" s="44"/>
      <c r="I28" s="44"/>
      <c r="J28" s="46"/>
      <c r="K28" s="37"/>
    </row>
    <row r="29" spans="1:19" s="1" customFormat="1" ht="82.8" x14ac:dyDescent="0.3">
      <c r="A29" s="64">
        <v>5</v>
      </c>
      <c r="B29" s="30" t="s">
        <v>55</v>
      </c>
      <c r="C29" s="65"/>
      <c r="D29" s="40"/>
      <c r="E29" s="40"/>
      <c r="F29" s="40"/>
      <c r="G29" s="40"/>
      <c r="H29" s="40"/>
      <c r="I29" s="40"/>
      <c r="J29" s="46"/>
      <c r="K29" s="29"/>
    </row>
    <row r="30" spans="1:19" ht="15" customHeight="1" x14ac:dyDescent="0.3">
      <c r="A30" s="18"/>
      <c r="B30" s="38" t="s">
        <v>52</v>
      </c>
      <c r="C30" s="37">
        <v>1</v>
      </c>
      <c r="D30" s="39">
        <v>6</v>
      </c>
      <c r="E30" s="39">
        <f>((F30/2+0.5)/2)</f>
        <v>1.25</v>
      </c>
      <c r="F30" s="39">
        <v>4</v>
      </c>
      <c r="G30" s="40">
        <f>PRODUCT(C30:F30)</f>
        <v>30</v>
      </c>
      <c r="H30" s="41"/>
      <c r="I30" s="41"/>
      <c r="J30" s="41"/>
      <c r="K30" s="21"/>
      <c r="M30" s="25"/>
      <c r="N30" s="1"/>
      <c r="O30" s="1"/>
      <c r="P30" s="1"/>
      <c r="Q30" s="1"/>
      <c r="R30" s="25"/>
      <c r="S30" s="25"/>
    </row>
    <row r="31" spans="1:19" ht="15" customHeight="1" x14ac:dyDescent="0.3">
      <c r="A31" s="41"/>
      <c r="B31" s="38" t="s">
        <v>42</v>
      </c>
      <c r="C31" s="43"/>
      <c r="D31" s="44"/>
      <c r="E31" s="44"/>
      <c r="F31" s="44"/>
      <c r="G31" s="34">
        <f>SUM(G30:G30)</f>
        <v>30</v>
      </c>
      <c r="H31" s="34" t="s">
        <v>41</v>
      </c>
      <c r="I31" s="34">
        <v>9709.43</v>
      </c>
      <c r="J31" s="45">
        <f>G31*I31</f>
        <v>291282.90000000002</v>
      </c>
      <c r="K31" s="37"/>
    </row>
    <row r="32" spans="1:19" ht="15" customHeight="1" x14ac:dyDescent="0.3">
      <c r="A32" s="41"/>
      <c r="B32" s="38" t="s">
        <v>40</v>
      </c>
      <c r="C32" s="43"/>
      <c r="D32" s="44"/>
      <c r="E32" s="44"/>
      <c r="F32" s="44"/>
      <c r="G32" s="44"/>
      <c r="H32" s="44"/>
      <c r="I32" s="44"/>
      <c r="J32" s="46">
        <f>0.13*G31*((27092.1)/5)</f>
        <v>21131.838000000003</v>
      </c>
      <c r="K32" s="37"/>
    </row>
    <row r="33" spans="1:19" ht="15" customHeight="1" x14ac:dyDescent="0.3">
      <c r="A33" s="41"/>
      <c r="B33" s="38"/>
      <c r="C33" s="43"/>
      <c r="D33" s="44"/>
      <c r="E33" s="44"/>
      <c r="F33" s="44"/>
      <c r="G33" s="44"/>
      <c r="H33" s="44"/>
      <c r="I33" s="44"/>
      <c r="J33" s="46"/>
      <c r="K33" s="37"/>
    </row>
    <row r="34" spans="1:19" ht="15" customHeight="1" x14ac:dyDescent="0.3">
      <c r="A34" s="18">
        <v>7</v>
      </c>
      <c r="B34" s="30" t="s">
        <v>30</v>
      </c>
      <c r="C34" s="19">
        <v>1</v>
      </c>
      <c r="D34" s="20"/>
      <c r="E34" s="21"/>
      <c r="F34" s="21"/>
      <c r="G34" s="35">
        <f t="shared" ref="G34" si="0">PRODUCT(C34:F34)</f>
        <v>1</v>
      </c>
      <c r="H34" s="22" t="s">
        <v>31</v>
      </c>
      <c r="I34" s="23">
        <v>500</v>
      </c>
      <c r="J34" s="35">
        <f>G34*I34</f>
        <v>500</v>
      </c>
      <c r="K34" s="21"/>
      <c r="M34" s="25"/>
    </row>
    <row r="35" spans="1:19" ht="15" customHeight="1" x14ac:dyDescent="0.3">
      <c r="A35" s="18"/>
      <c r="B35" s="24"/>
      <c r="C35" s="19"/>
      <c r="D35" s="20"/>
      <c r="E35" s="21"/>
      <c r="F35" s="21"/>
      <c r="G35" s="23"/>
      <c r="H35" s="22"/>
      <c r="I35" s="23"/>
      <c r="J35" s="42"/>
      <c r="K35" s="21"/>
      <c r="M35" s="25"/>
      <c r="N35" s="1"/>
      <c r="O35" s="1"/>
      <c r="P35" s="1"/>
      <c r="Q35" s="1"/>
      <c r="R35" s="25"/>
      <c r="S35" s="25"/>
    </row>
    <row r="36" spans="1:19" x14ac:dyDescent="0.3">
      <c r="A36" s="41"/>
      <c r="B36" s="47" t="s">
        <v>17</v>
      </c>
      <c r="C36" s="48"/>
      <c r="D36" s="39"/>
      <c r="E36" s="39"/>
      <c r="F36" s="39"/>
      <c r="G36" s="42"/>
      <c r="H36" s="42"/>
      <c r="I36" s="42"/>
      <c r="J36" s="42">
        <f>SUM(J10:J34)</f>
        <v>337780.24634000001</v>
      </c>
      <c r="K36" s="37"/>
    </row>
    <row r="37" spans="1:19" x14ac:dyDescent="0.3">
      <c r="A37" s="59"/>
      <c r="B37" s="62"/>
      <c r="C37" s="63"/>
      <c r="D37" s="60"/>
      <c r="E37" s="60"/>
      <c r="F37" s="60"/>
      <c r="G37" s="61"/>
      <c r="H37" s="61"/>
      <c r="I37" s="61"/>
      <c r="J37" s="61"/>
      <c r="K37" s="58"/>
    </row>
    <row r="38" spans="1:19" s="1" customFormat="1" x14ac:dyDescent="0.3">
      <c r="A38" s="51"/>
      <c r="B38" s="29" t="s">
        <v>27</v>
      </c>
      <c r="C38" s="86">
        <f>J36</f>
        <v>337780.24634000001</v>
      </c>
      <c r="D38" s="86"/>
      <c r="E38" s="40">
        <v>100</v>
      </c>
      <c r="F38" s="52"/>
      <c r="G38" s="53"/>
      <c r="H38" s="52"/>
      <c r="I38" s="54"/>
      <c r="J38" s="55"/>
      <c r="K38" s="56"/>
    </row>
    <row r="39" spans="1:19" x14ac:dyDescent="0.3">
      <c r="A39" s="57"/>
      <c r="B39" s="29" t="s">
        <v>32</v>
      </c>
      <c r="C39" s="87">
        <v>300000</v>
      </c>
      <c r="D39" s="87"/>
      <c r="E39" s="40"/>
      <c r="F39" s="50"/>
      <c r="G39" s="49"/>
      <c r="H39" s="49"/>
      <c r="I39" s="49"/>
      <c r="J39" s="49"/>
      <c r="K39" s="50"/>
    </row>
    <row r="40" spans="1:19" x14ac:dyDescent="0.3">
      <c r="A40" s="57"/>
      <c r="B40" s="29" t="s">
        <v>33</v>
      </c>
      <c r="C40" s="87">
        <f>C39-C42-C43</f>
        <v>285000</v>
      </c>
      <c r="D40" s="87"/>
      <c r="E40" s="40">
        <f>C40/C38*100</f>
        <v>84.374383371467815</v>
      </c>
      <c r="F40" s="50"/>
      <c r="G40" s="49"/>
      <c r="H40" s="49"/>
      <c r="I40" s="49"/>
      <c r="J40" s="49"/>
      <c r="K40" s="50"/>
    </row>
    <row r="41" spans="1:19" x14ac:dyDescent="0.3">
      <c r="A41" s="57"/>
      <c r="B41" s="29" t="s">
        <v>34</v>
      </c>
      <c r="C41" s="86">
        <f>C38-C40</f>
        <v>52780.246340000012</v>
      </c>
      <c r="D41" s="86"/>
      <c r="E41" s="40">
        <f>100-E40</f>
        <v>15.625616628532185</v>
      </c>
      <c r="F41" s="50"/>
      <c r="G41" s="49"/>
      <c r="H41" s="49"/>
      <c r="I41" s="49"/>
      <c r="J41" s="49"/>
      <c r="K41" s="50"/>
    </row>
    <row r="42" spans="1:19" x14ac:dyDescent="0.3">
      <c r="A42" s="57"/>
      <c r="B42" s="29" t="s">
        <v>35</v>
      </c>
      <c r="C42" s="86">
        <f>C39*0.03</f>
        <v>9000</v>
      </c>
      <c r="D42" s="86"/>
      <c r="E42" s="40">
        <v>3</v>
      </c>
      <c r="F42" s="50"/>
      <c r="G42" s="49"/>
      <c r="H42" s="49"/>
      <c r="I42" s="49"/>
      <c r="J42" s="49"/>
      <c r="K42" s="50"/>
    </row>
    <row r="43" spans="1:19" x14ac:dyDescent="0.3">
      <c r="A43" s="57"/>
      <c r="B43" s="29" t="s">
        <v>36</v>
      </c>
      <c r="C43" s="86">
        <f>C39*0.02</f>
        <v>6000</v>
      </c>
      <c r="D43" s="86"/>
      <c r="E43" s="40">
        <v>2</v>
      </c>
      <c r="F43" s="50"/>
      <c r="G43" s="49"/>
      <c r="H43" s="49"/>
      <c r="I43" s="49"/>
      <c r="J43" s="49"/>
      <c r="K43" s="50"/>
    </row>
    <row r="44" spans="1:19" s="36" customFormat="1" x14ac:dyDescent="0.3">
      <c r="A44" s="58"/>
      <c r="B44" s="58"/>
      <c r="C44" s="58"/>
      <c r="D44" s="58"/>
      <c r="E44" s="58"/>
      <c r="F44" s="58"/>
      <c r="G44" s="58"/>
      <c r="H44" s="58"/>
      <c r="I44" s="58"/>
      <c r="J44" s="58"/>
      <c r="K44" s="58"/>
    </row>
    <row r="45" spans="1:19" s="36" customFormat="1" x14ac:dyDescent="0.3"/>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sheetData>
  <mergeCells count="15">
    <mergeCell ref="C42:D42"/>
    <mergeCell ref="C43:D43"/>
    <mergeCell ref="A7:F7"/>
    <mergeCell ref="H7:K7"/>
    <mergeCell ref="C38:D38"/>
    <mergeCell ref="C39:D39"/>
    <mergeCell ref="C40:D40"/>
    <mergeCell ref="C41:D41"/>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tabSelected="1" topLeftCell="A22" zoomScaleNormal="100" workbookViewId="0">
      <selection activeCell="B29" sqref="B2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66" t="s">
        <v>0</v>
      </c>
      <c r="B1" s="66"/>
      <c r="C1" s="66"/>
      <c r="D1" s="66"/>
      <c r="E1" s="66"/>
      <c r="F1" s="66"/>
      <c r="G1" s="66"/>
      <c r="H1" s="66"/>
      <c r="I1" s="66"/>
      <c r="J1" s="66"/>
      <c r="K1" s="66"/>
    </row>
    <row r="2" spans="1:19" s="1" customFormat="1" ht="22.8" x14ac:dyDescent="0.3">
      <c r="A2" s="67" t="s">
        <v>1</v>
      </c>
      <c r="B2" s="67"/>
      <c r="C2" s="67"/>
      <c r="D2" s="67"/>
      <c r="E2" s="67"/>
      <c r="F2" s="67"/>
      <c r="G2" s="67"/>
      <c r="H2" s="67"/>
      <c r="I2" s="67"/>
      <c r="J2" s="67"/>
      <c r="K2" s="67"/>
    </row>
    <row r="3" spans="1:19" s="1" customFormat="1" x14ac:dyDescent="0.3">
      <c r="A3" s="68" t="s">
        <v>2</v>
      </c>
      <c r="B3" s="68"/>
      <c r="C3" s="68"/>
      <c r="D3" s="68"/>
      <c r="E3" s="68"/>
      <c r="F3" s="68"/>
      <c r="G3" s="68"/>
      <c r="H3" s="68"/>
      <c r="I3" s="68"/>
      <c r="J3" s="68"/>
      <c r="K3" s="68"/>
    </row>
    <row r="4" spans="1:19" s="1" customFormat="1" x14ac:dyDescent="0.3">
      <c r="A4" s="68" t="s">
        <v>3</v>
      </c>
      <c r="B4" s="68"/>
      <c r="C4" s="68"/>
      <c r="D4" s="68"/>
      <c r="E4" s="68"/>
      <c r="F4" s="68"/>
      <c r="G4" s="68"/>
      <c r="H4" s="68"/>
      <c r="I4" s="68"/>
      <c r="J4" s="68"/>
      <c r="K4" s="68"/>
    </row>
    <row r="5" spans="1:19" ht="17.399999999999999" x14ac:dyDescent="0.3">
      <c r="A5" s="69" t="s">
        <v>4</v>
      </c>
      <c r="B5" s="69"/>
      <c r="C5" s="69"/>
      <c r="D5" s="69"/>
      <c r="E5" s="69"/>
      <c r="F5" s="69"/>
      <c r="G5" s="69"/>
      <c r="H5" s="69"/>
      <c r="I5" s="69"/>
      <c r="J5" s="69"/>
      <c r="K5" s="69"/>
    </row>
    <row r="6" spans="1:19" ht="15.6" x14ac:dyDescent="0.3">
      <c r="A6" s="70" t="s">
        <v>54</v>
      </c>
      <c r="B6" s="70"/>
      <c r="C6" s="70"/>
      <c r="D6" s="70"/>
      <c r="E6" s="70"/>
      <c r="F6" s="70"/>
      <c r="G6" s="2"/>
      <c r="H6" s="71" t="s">
        <v>47</v>
      </c>
      <c r="I6" s="71"/>
      <c r="J6" s="71"/>
      <c r="K6" s="71"/>
    </row>
    <row r="7" spans="1:19" ht="15.6" x14ac:dyDescent="0.3">
      <c r="A7" s="84" t="s">
        <v>28</v>
      </c>
      <c r="B7" s="84"/>
      <c r="C7" s="84"/>
      <c r="D7" s="84"/>
      <c r="E7" s="84"/>
      <c r="F7" s="84"/>
      <c r="G7" s="3"/>
      <c r="H7" s="85" t="s">
        <v>48</v>
      </c>
      <c r="I7" s="85"/>
      <c r="J7" s="85"/>
      <c r="K7" s="85"/>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24.2" x14ac:dyDescent="0.3">
      <c r="A9" s="29">
        <v>1</v>
      </c>
      <c r="B9" s="30" t="s">
        <v>46</v>
      </c>
      <c r="C9" s="37"/>
      <c r="D9" s="37"/>
      <c r="E9" s="37"/>
      <c r="F9" s="37"/>
      <c r="G9" s="37"/>
      <c r="H9" s="37"/>
      <c r="I9" s="37"/>
      <c r="J9" s="37"/>
      <c r="K9" s="37"/>
      <c r="N9" t="s">
        <v>50</v>
      </c>
      <c r="O9" t="s">
        <v>51</v>
      </c>
    </row>
    <row r="10" spans="1:19" ht="15" customHeight="1" x14ac:dyDescent="0.3">
      <c r="A10" s="18"/>
      <c r="B10" s="38" t="str">
        <f>B16</f>
        <v>-for side drain</v>
      </c>
      <c r="C10" s="37">
        <f>C16</f>
        <v>1</v>
      </c>
      <c r="D10" s="39">
        <f>D16</f>
        <v>20.040231636696127</v>
      </c>
      <c r="E10" s="39">
        <f>E16</f>
        <v>1.3</v>
      </c>
      <c r="F10" s="39">
        <v>2</v>
      </c>
      <c r="G10" s="40">
        <f>PRODUCT(C10:F10)</f>
        <v>52.10460225540993</v>
      </c>
      <c r="H10" s="41"/>
      <c r="I10" s="41"/>
      <c r="J10" s="41"/>
      <c r="K10" s="21"/>
      <c r="M10" s="25"/>
      <c r="N10" s="1"/>
      <c r="O10" s="1"/>
      <c r="P10" s="1"/>
      <c r="Q10" s="1"/>
      <c r="R10" s="25"/>
      <c r="S10" s="25"/>
    </row>
    <row r="11" spans="1:19" ht="15" customHeight="1" x14ac:dyDescent="0.3">
      <c r="A11" s="18"/>
      <c r="B11" s="38" t="s">
        <v>57</v>
      </c>
      <c r="C11" s="37">
        <v>1</v>
      </c>
      <c r="D11" s="39">
        <f>D10</f>
        <v>20.040231636696127</v>
      </c>
      <c r="E11" s="39">
        <f>4-1.3</f>
        <v>2.7</v>
      </c>
      <c r="F11" s="39">
        <v>0.15</v>
      </c>
      <c r="G11" s="40">
        <f>PRODUCT(C11:F11)</f>
        <v>8.1162938128619313</v>
      </c>
      <c r="H11" s="41"/>
      <c r="I11" s="41"/>
      <c r="J11" s="41"/>
      <c r="K11" s="21"/>
      <c r="M11" s="25"/>
      <c r="N11" s="1"/>
      <c r="O11" s="1"/>
      <c r="P11" s="1"/>
      <c r="Q11" s="1"/>
      <c r="R11" s="25"/>
      <c r="S11" s="25"/>
    </row>
    <row r="12" spans="1:19" ht="15" customHeight="1" x14ac:dyDescent="0.3">
      <c r="A12" s="18"/>
      <c r="B12" s="38" t="s">
        <v>42</v>
      </c>
      <c r="C12" s="19"/>
      <c r="D12" s="20"/>
      <c r="E12" s="21"/>
      <c r="F12" s="21"/>
      <c r="G12" s="23">
        <f>SUM(G10:G11)</f>
        <v>60.220896068271863</v>
      </c>
      <c r="H12" s="22" t="s">
        <v>41</v>
      </c>
      <c r="I12" s="23">
        <v>64.63</v>
      </c>
      <c r="J12" s="42">
        <f>G12*I12</f>
        <v>3892.0765128924104</v>
      </c>
      <c r="K12" s="21"/>
      <c r="M12" s="25"/>
      <c r="N12" s="1"/>
      <c r="O12" s="1"/>
      <c r="P12" s="1"/>
      <c r="Q12" s="1"/>
      <c r="R12" s="25"/>
      <c r="S12" s="25"/>
    </row>
    <row r="13" spans="1:19" ht="15" customHeight="1" x14ac:dyDescent="0.3">
      <c r="A13" s="18"/>
      <c r="B13" s="38" t="s">
        <v>40</v>
      </c>
      <c r="C13" s="19"/>
      <c r="D13" s="20"/>
      <c r="E13" s="21"/>
      <c r="F13" s="21"/>
      <c r="G13" s="23"/>
      <c r="H13" s="22"/>
      <c r="I13" s="23"/>
      <c r="J13" s="42">
        <f>0.13*G12*19284/360</f>
        <v>419.35824658742251</v>
      </c>
      <c r="K13" s="21"/>
      <c r="M13" s="25"/>
      <c r="N13" s="1"/>
      <c r="O13" s="1"/>
      <c r="P13" s="1"/>
      <c r="Q13" s="1"/>
      <c r="R13" s="25"/>
      <c r="S13" s="25"/>
    </row>
    <row r="14" spans="1:19" ht="15" customHeight="1" x14ac:dyDescent="0.3">
      <c r="A14" s="18"/>
      <c r="B14" s="38"/>
      <c r="C14" s="19"/>
      <c r="D14" s="20"/>
      <c r="E14" s="21"/>
      <c r="F14" s="21"/>
      <c r="G14" s="23"/>
      <c r="H14" s="22"/>
      <c r="I14" s="23"/>
      <c r="J14" s="42"/>
      <c r="K14" s="21"/>
      <c r="M14" s="25"/>
      <c r="N14" s="1"/>
      <c r="O14" s="1"/>
      <c r="P14" s="1"/>
      <c r="Q14" s="1"/>
      <c r="R14" s="25"/>
      <c r="S14" s="25"/>
    </row>
    <row r="15" spans="1:19" ht="82.8" x14ac:dyDescent="0.3">
      <c r="A15" s="18">
        <v>2</v>
      </c>
      <c r="B15" s="30" t="s">
        <v>45</v>
      </c>
      <c r="C15" s="19"/>
      <c r="D15" s="20"/>
      <c r="E15" s="21"/>
      <c r="F15" s="21"/>
      <c r="G15" s="23"/>
      <c r="H15" s="22"/>
      <c r="I15" s="23"/>
      <c r="J15" s="42"/>
      <c r="K15" s="21"/>
      <c r="M15" s="25"/>
      <c r="N15" s="1"/>
      <c r="O15" s="1"/>
      <c r="P15" s="1"/>
      <c r="Q15" s="1"/>
      <c r="R15" s="25"/>
      <c r="S15" s="25"/>
    </row>
    <row r="16" spans="1:19" ht="15" customHeight="1" x14ac:dyDescent="0.3">
      <c r="A16" s="18"/>
      <c r="B16" s="38" t="str">
        <f>B21</f>
        <v>-for side drain</v>
      </c>
      <c r="C16" s="37">
        <f>C21</f>
        <v>1</v>
      </c>
      <c r="D16" s="39">
        <f>D21</f>
        <v>20.040231636696127</v>
      </c>
      <c r="E16" s="39">
        <f>E21</f>
        <v>1.3</v>
      </c>
      <c r="F16" s="39">
        <v>0.15</v>
      </c>
      <c r="G16" s="40">
        <f>PRODUCT(C16:F16)</f>
        <v>3.9078451691557445</v>
      </c>
      <c r="H16" s="41"/>
      <c r="I16" s="41"/>
      <c r="J16" s="41"/>
      <c r="K16" s="21"/>
      <c r="M16" s="25"/>
      <c r="N16" s="1"/>
      <c r="O16" s="1"/>
      <c r="P16" s="1"/>
      <c r="Q16" s="1"/>
      <c r="R16" s="25"/>
      <c r="S16" s="25"/>
    </row>
    <row r="17" spans="1:19" ht="15" customHeight="1" x14ac:dyDescent="0.3">
      <c r="A17" s="41"/>
      <c r="B17" s="38" t="s">
        <v>42</v>
      </c>
      <c r="C17" s="43"/>
      <c r="D17" s="44"/>
      <c r="E17" s="44"/>
      <c r="F17" s="44"/>
      <c r="G17" s="34">
        <f>SUM(G16:G16)</f>
        <v>3.9078451691557445</v>
      </c>
      <c r="H17" s="34" t="s">
        <v>41</v>
      </c>
      <c r="I17" s="34">
        <v>4561.53</v>
      </c>
      <c r="J17" s="45">
        <f>G17*I17</f>
        <v>17825.752974459003</v>
      </c>
      <c r="K17" s="37"/>
    </row>
    <row r="18" spans="1:19" x14ac:dyDescent="0.3">
      <c r="A18" s="41"/>
      <c r="B18" s="38" t="s">
        <v>40</v>
      </c>
      <c r="C18" s="43"/>
      <c r="D18" s="44"/>
      <c r="E18" s="44"/>
      <c r="F18" s="44"/>
      <c r="G18" s="44"/>
      <c r="H18" s="44"/>
      <c r="I18" s="44"/>
      <c r="J18" s="46">
        <f>0.13*G17*(15452.6/5)</f>
        <v>1570.0455747832975</v>
      </c>
      <c r="K18" s="37"/>
    </row>
    <row r="19" spans="1:19" x14ac:dyDescent="0.3">
      <c r="A19" s="41"/>
      <c r="B19" s="38"/>
      <c r="C19" s="43"/>
      <c r="D19" s="44"/>
      <c r="E19" s="44"/>
      <c r="F19" s="44"/>
      <c r="G19" s="44"/>
      <c r="H19" s="44"/>
      <c r="I19" s="44"/>
      <c r="J19" s="46"/>
      <c r="K19" s="37"/>
    </row>
    <row r="20" spans="1:19" ht="69" x14ac:dyDescent="0.3">
      <c r="A20" s="18">
        <v>3</v>
      </c>
      <c r="B20" s="30" t="s">
        <v>44</v>
      </c>
      <c r="C20" s="19"/>
      <c r="D20" s="20"/>
      <c r="E20" s="21"/>
      <c r="F20" s="21"/>
      <c r="G20" s="23"/>
      <c r="H20" s="22"/>
      <c r="I20" s="23"/>
      <c r="J20" s="42"/>
      <c r="K20" s="21"/>
      <c r="M20" s="25"/>
      <c r="N20" s="1"/>
      <c r="O20" s="1"/>
      <c r="P20" s="1"/>
      <c r="Q20" s="1"/>
      <c r="R20" s="25"/>
      <c r="S20" s="25"/>
    </row>
    <row r="21" spans="1:19" ht="15" customHeight="1" x14ac:dyDescent="0.3">
      <c r="A21" s="18"/>
      <c r="B21" s="38" t="str">
        <f>B27</f>
        <v>-for side drain</v>
      </c>
      <c r="C21" s="37">
        <v>1</v>
      </c>
      <c r="D21" s="39">
        <f>D27</f>
        <v>20.040231636696127</v>
      </c>
      <c r="E21" s="39">
        <f>0.45+0.45+0.4</f>
        <v>1.3</v>
      </c>
      <c r="F21" s="39">
        <v>0.08</v>
      </c>
      <c r="G21" s="40">
        <f t="shared" ref="G21:G22" si="0">PRODUCT(C21:F21)</f>
        <v>2.0841840902163971</v>
      </c>
      <c r="H21" s="41"/>
      <c r="I21" s="41"/>
      <c r="J21" s="41"/>
      <c r="K21" s="21"/>
      <c r="M21" s="25"/>
      <c r="N21" s="1"/>
      <c r="O21" s="1"/>
      <c r="P21" s="1"/>
      <c r="Q21" s="1"/>
      <c r="R21" s="25"/>
      <c r="S21" s="25"/>
    </row>
    <row r="22" spans="1:19" ht="15" customHeight="1" x14ac:dyDescent="0.3">
      <c r="A22" s="18"/>
      <c r="B22" s="38"/>
      <c r="C22" s="37">
        <v>2</v>
      </c>
      <c r="D22" s="39">
        <f>D21</f>
        <v>20.040231636696127</v>
      </c>
      <c r="E22" s="39">
        <v>0.45</v>
      </c>
      <c r="F22" s="39">
        <v>0.05</v>
      </c>
      <c r="G22" s="40">
        <f t="shared" si="0"/>
        <v>0.9018104236513258</v>
      </c>
      <c r="H22" s="41"/>
      <c r="I22" s="41"/>
      <c r="J22" s="41"/>
      <c r="K22" s="21"/>
      <c r="M22" s="25"/>
      <c r="N22" s="1"/>
      <c r="O22" s="1"/>
      <c r="P22" s="1"/>
      <c r="Q22" s="1"/>
      <c r="R22" s="25"/>
      <c r="S22" s="25"/>
    </row>
    <row r="23" spans="1:19" ht="15" customHeight="1" x14ac:dyDescent="0.3">
      <c r="A23" s="41"/>
      <c r="B23" s="38" t="s">
        <v>42</v>
      </c>
      <c r="C23" s="43"/>
      <c r="D23" s="44"/>
      <c r="E23" s="44"/>
      <c r="F23" s="44"/>
      <c r="G23" s="34">
        <f>SUM(G21:G22)</f>
        <v>2.9859945138677229</v>
      </c>
      <c r="H23" s="34" t="s">
        <v>41</v>
      </c>
      <c r="I23" s="34">
        <v>10634.5</v>
      </c>
      <c r="J23" s="45">
        <f>G23*I23</f>
        <v>31754.558657726298</v>
      </c>
      <c r="K23" s="37"/>
    </row>
    <row r="24" spans="1:19" ht="15" customHeight="1" x14ac:dyDescent="0.3">
      <c r="A24" s="41"/>
      <c r="B24" s="38" t="s">
        <v>40</v>
      </c>
      <c r="C24" s="43"/>
      <c r="D24" s="44"/>
      <c r="E24" s="44"/>
      <c r="F24" s="44"/>
      <c r="G24" s="44"/>
      <c r="H24" s="44"/>
      <c r="I24" s="44"/>
      <c r="J24" s="46">
        <f>0.13*G23*((114907.3+6135.3)/15)</f>
        <v>3132.4153427171391</v>
      </c>
      <c r="K24" s="37"/>
    </row>
    <row r="25" spans="1:19" ht="15" customHeight="1" x14ac:dyDescent="0.3">
      <c r="A25" s="41"/>
      <c r="B25" s="38"/>
      <c r="C25" s="43"/>
      <c r="D25" s="44"/>
      <c r="E25" s="44"/>
      <c r="F25" s="44"/>
      <c r="G25" s="44"/>
      <c r="H25" s="44"/>
      <c r="I25" s="44"/>
      <c r="J25" s="46"/>
      <c r="K25" s="37"/>
    </row>
    <row r="26" spans="1:19" s="1" customFormat="1" ht="82.8" x14ac:dyDescent="0.3">
      <c r="A26" s="64">
        <v>4</v>
      </c>
      <c r="B26" s="30" t="s">
        <v>55</v>
      </c>
      <c r="C26" s="65"/>
      <c r="D26" s="40"/>
      <c r="E26" s="40"/>
      <c r="F26" s="40"/>
      <c r="G26" s="40"/>
      <c r="H26" s="40"/>
      <c r="I26" s="40"/>
      <c r="J26" s="46"/>
      <c r="K26" s="29"/>
    </row>
    <row r="27" spans="1:19" ht="15" customHeight="1" x14ac:dyDescent="0.3">
      <c r="A27" s="18"/>
      <c r="B27" s="38" t="s">
        <v>56</v>
      </c>
      <c r="C27" s="37">
        <v>2</v>
      </c>
      <c r="D27" s="39">
        <f>((57+35)/3.281)-8</f>
        <v>20.040231636696127</v>
      </c>
      <c r="E27" s="39">
        <v>0.45</v>
      </c>
      <c r="F27" s="39">
        <v>1.5</v>
      </c>
      <c r="G27" s="40">
        <f>PRODUCT(C27:F27)</f>
        <v>27.054312709539772</v>
      </c>
      <c r="H27" s="41"/>
      <c r="I27" s="41"/>
      <c r="J27" s="41"/>
      <c r="K27" s="21"/>
      <c r="M27" s="25"/>
      <c r="N27" s="1"/>
      <c r="O27" s="1"/>
      <c r="P27" s="1"/>
      <c r="Q27" s="1"/>
      <c r="R27" s="25"/>
      <c r="S27" s="25"/>
    </row>
    <row r="28" spans="1:19" ht="15" customHeight="1" x14ac:dyDescent="0.3">
      <c r="A28" s="41"/>
      <c r="B28" s="38" t="s">
        <v>42</v>
      </c>
      <c r="C28" s="43"/>
      <c r="D28" s="44"/>
      <c r="E28" s="44"/>
      <c r="F28" s="44"/>
      <c r="G28" s="34">
        <f>SUM(G27:G27)</f>
        <v>27.054312709539772</v>
      </c>
      <c r="H28" s="34" t="s">
        <v>41</v>
      </c>
      <c r="I28" s="34">
        <v>9709.43</v>
      </c>
      <c r="J28" s="45">
        <f>G28*I28</f>
        <v>262681.95545138675</v>
      </c>
      <c r="K28" s="37"/>
    </row>
    <row r="29" spans="1:19" ht="15" customHeight="1" x14ac:dyDescent="0.3">
      <c r="A29" s="41"/>
      <c r="B29" s="38" t="s">
        <v>40</v>
      </c>
      <c r="C29" s="43"/>
      <c r="D29" s="44"/>
      <c r="E29" s="44"/>
      <c r="F29" s="44"/>
      <c r="G29" s="44"/>
      <c r="H29" s="44"/>
      <c r="I29" s="44"/>
      <c r="J29" s="46">
        <f>0.13*G28*((27092.1)/5)</f>
        <v>19056.911779311187</v>
      </c>
      <c r="K29" s="37"/>
    </row>
    <row r="30" spans="1:19" ht="15" customHeight="1" x14ac:dyDescent="0.3">
      <c r="A30" s="41"/>
      <c r="B30" s="38"/>
      <c r="C30" s="43"/>
      <c r="D30" s="44"/>
      <c r="E30" s="44"/>
      <c r="F30" s="44"/>
      <c r="G30" s="44"/>
      <c r="H30" s="44"/>
      <c r="I30" s="44"/>
      <c r="J30" s="46"/>
      <c r="K30" s="37"/>
    </row>
    <row r="31" spans="1:19" ht="15" customHeight="1" x14ac:dyDescent="0.3">
      <c r="A31" s="18">
        <v>5</v>
      </c>
      <c r="B31" s="30" t="s">
        <v>30</v>
      </c>
      <c r="C31" s="19">
        <v>1</v>
      </c>
      <c r="D31" s="20"/>
      <c r="E31" s="21"/>
      <c r="F31" s="21"/>
      <c r="G31" s="35">
        <f t="shared" ref="G31" si="1">PRODUCT(C31:F31)</f>
        <v>1</v>
      </c>
      <c r="H31" s="22" t="s">
        <v>31</v>
      </c>
      <c r="I31" s="23">
        <v>500</v>
      </c>
      <c r="J31" s="35">
        <f>G31*I31</f>
        <v>500</v>
      </c>
      <c r="K31" s="21"/>
      <c r="M31" s="25"/>
    </row>
    <row r="32" spans="1:19" ht="15" customHeight="1" x14ac:dyDescent="0.3">
      <c r="A32" s="18"/>
      <c r="B32" s="24"/>
      <c r="C32" s="19"/>
      <c r="D32" s="20"/>
      <c r="E32" s="21"/>
      <c r="F32" s="21"/>
      <c r="G32" s="23"/>
      <c r="H32" s="22"/>
      <c r="I32" s="23"/>
      <c r="J32" s="42"/>
      <c r="K32" s="21"/>
      <c r="M32" s="25"/>
      <c r="N32" s="1"/>
      <c r="O32" s="1"/>
      <c r="P32" s="1"/>
      <c r="Q32" s="1"/>
      <c r="R32" s="25"/>
      <c r="S32" s="25"/>
    </row>
    <row r="33" spans="1:11" x14ac:dyDescent="0.3">
      <c r="A33" s="41"/>
      <c r="B33" s="47" t="s">
        <v>17</v>
      </c>
      <c r="C33" s="48"/>
      <c r="D33" s="39"/>
      <c r="E33" s="39"/>
      <c r="F33" s="39"/>
      <c r="G33" s="42"/>
      <c r="H33" s="42"/>
      <c r="I33" s="42"/>
      <c r="J33" s="42">
        <f>SUM(J10:J31)</f>
        <v>340833.0745398635</v>
      </c>
      <c r="K33" s="37"/>
    </row>
    <row r="34" spans="1:11" x14ac:dyDescent="0.3">
      <c r="A34" s="59"/>
      <c r="B34" s="62"/>
      <c r="C34" s="63"/>
      <c r="D34" s="60"/>
      <c r="E34" s="60"/>
      <c r="F34" s="60"/>
      <c r="G34" s="61"/>
      <c r="H34" s="61"/>
      <c r="I34" s="61"/>
      <c r="J34" s="61"/>
      <c r="K34" s="58"/>
    </row>
    <row r="35" spans="1:11" s="1" customFormat="1" x14ac:dyDescent="0.3">
      <c r="A35" s="51"/>
      <c r="B35" s="29" t="s">
        <v>27</v>
      </c>
      <c r="C35" s="86">
        <f>J33</f>
        <v>340833.0745398635</v>
      </c>
      <c r="D35" s="86"/>
      <c r="E35" s="40">
        <v>100</v>
      </c>
      <c r="F35" s="52"/>
      <c r="G35" s="53"/>
      <c r="H35" s="52"/>
      <c r="I35" s="54"/>
      <c r="J35" s="55"/>
      <c r="K35" s="56"/>
    </row>
    <row r="36" spans="1:11" x14ac:dyDescent="0.3">
      <c r="A36" s="57"/>
      <c r="B36" s="29" t="s">
        <v>32</v>
      </c>
      <c r="C36" s="87">
        <v>300000</v>
      </c>
      <c r="D36" s="87"/>
      <c r="E36" s="40"/>
      <c r="F36" s="50"/>
      <c r="G36" s="49"/>
      <c r="H36" s="49"/>
      <c r="I36" s="49"/>
      <c r="J36" s="49"/>
      <c r="K36" s="50"/>
    </row>
    <row r="37" spans="1:11" x14ac:dyDescent="0.3">
      <c r="A37" s="57"/>
      <c r="B37" s="29" t="s">
        <v>33</v>
      </c>
      <c r="C37" s="87">
        <f>C36-C39-C40</f>
        <v>285000</v>
      </c>
      <c r="D37" s="87"/>
      <c r="E37" s="40">
        <f>C37/C35*100</f>
        <v>83.618645398413847</v>
      </c>
      <c r="F37" s="50"/>
      <c r="G37" s="49"/>
      <c r="H37" s="49"/>
      <c r="I37" s="49"/>
      <c r="J37" s="49"/>
      <c r="K37" s="50"/>
    </row>
    <row r="38" spans="1:11" x14ac:dyDescent="0.3">
      <c r="A38" s="57"/>
      <c r="B38" s="29" t="s">
        <v>34</v>
      </c>
      <c r="C38" s="86">
        <f>C35-C37</f>
        <v>55833.074539863504</v>
      </c>
      <c r="D38" s="86"/>
      <c r="E38" s="40">
        <f>100-E37</f>
        <v>16.381354601586153</v>
      </c>
      <c r="F38" s="50"/>
      <c r="G38" s="49"/>
      <c r="H38" s="49"/>
      <c r="I38" s="49"/>
      <c r="J38" s="49"/>
      <c r="K38" s="50"/>
    </row>
    <row r="39" spans="1:11" x14ac:dyDescent="0.3">
      <c r="A39" s="57"/>
      <c r="B39" s="29" t="s">
        <v>35</v>
      </c>
      <c r="C39" s="86">
        <f>C36*0.03</f>
        <v>9000</v>
      </c>
      <c r="D39" s="86"/>
      <c r="E39" s="40">
        <v>3</v>
      </c>
      <c r="F39" s="50"/>
      <c r="G39" s="49"/>
      <c r="H39" s="49"/>
      <c r="I39" s="49"/>
      <c r="J39" s="49"/>
      <c r="K39" s="50"/>
    </row>
    <row r="40" spans="1:11" x14ac:dyDescent="0.3">
      <c r="A40" s="57"/>
      <c r="B40" s="29" t="s">
        <v>36</v>
      </c>
      <c r="C40" s="86">
        <f>C36*0.02</f>
        <v>6000</v>
      </c>
      <c r="D40" s="86"/>
      <c r="E40" s="40">
        <v>2</v>
      </c>
      <c r="F40" s="50"/>
      <c r="G40" s="49"/>
      <c r="H40" s="49"/>
      <c r="I40" s="49"/>
      <c r="J40" s="49"/>
      <c r="K40" s="50"/>
    </row>
    <row r="41" spans="1:11" s="36" customFormat="1" x14ac:dyDescent="0.3">
      <c r="A41" s="58"/>
      <c r="B41" s="58"/>
      <c r="C41" s="58"/>
      <c r="D41" s="58"/>
      <c r="E41" s="58"/>
      <c r="F41" s="58"/>
      <c r="G41" s="58"/>
      <c r="H41" s="58"/>
      <c r="I41" s="58"/>
      <c r="J41" s="58"/>
      <c r="K41" s="58"/>
    </row>
    <row r="42" spans="1:11" s="36" customFormat="1" x14ac:dyDescent="0.3"/>
    <row r="43" spans="1:11" s="36" customFormat="1" x14ac:dyDescent="0.3"/>
    <row r="44" spans="1:11" s="36" customFormat="1" x14ac:dyDescent="0.3"/>
    <row r="45" spans="1:11" s="36" customFormat="1" x14ac:dyDescent="0.3"/>
    <row r="46" spans="1:11" s="36" customFormat="1" x14ac:dyDescent="0.3"/>
    <row r="47" spans="1:11" s="36" customFormat="1" x14ac:dyDescent="0.3"/>
    <row r="48" spans="1:11"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sheetData>
  <mergeCells count="15">
    <mergeCell ref="C39:D39"/>
    <mergeCell ref="C40:D40"/>
    <mergeCell ref="A7:F7"/>
    <mergeCell ref="H7:K7"/>
    <mergeCell ref="C35:D35"/>
    <mergeCell ref="C36:D36"/>
    <mergeCell ref="C37:D37"/>
    <mergeCell ref="C38:D38"/>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WCR</vt:lpstr>
      <vt:lpstr>full estimate</vt:lpstr>
      <vt:lpstr>only wall</vt:lpstr>
      <vt:lpstr>drain only</vt:lpstr>
      <vt:lpstr>'drain only'!Print_Area</vt:lpstr>
      <vt:lpstr>'full estimate'!Print_Area</vt:lpstr>
      <vt:lpstr>'only wall'!Print_Area</vt:lpstr>
      <vt:lpstr>'drain only'!Print_Titles</vt:lpstr>
      <vt:lpstr>'full estimate'!Print_Titles</vt:lpstr>
      <vt:lpstr>'only wall'!Print_Titles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2024-12-27T02:06:39Z</dcterms:modified>
</cp:coreProperties>
</file>