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Estimate" sheetId="1" r:id="rId1"/>
    <sheet name="WCR" sheetId="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Estimate!$A$1:$K$33</definedName>
    <definedName name="_xlnm.Print_Area" localSheetId="1">WCR!$A$1:$K$29</definedName>
    <definedName name="_xlnm.Print_Titles" localSheetId="1">WCR!$1:$12</definedName>
  </definedNames>
  <calcPr calcId="152511"/>
</workbook>
</file>

<file path=xl/calcChain.xml><?xml version="1.0" encoding="utf-8"?>
<calcChain xmlns="http://schemas.openxmlformats.org/spreadsheetml/2006/main">
  <c r="G13" i="1" l="1"/>
  <c r="G21" i="1"/>
  <c r="D11" i="1"/>
  <c r="F10" i="1"/>
  <c r="D10" i="1"/>
  <c r="E10" i="1"/>
  <c r="F11" i="1"/>
  <c r="F19" i="1"/>
  <c r="F18" i="1"/>
  <c r="F17" i="1"/>
  <c r="D18" i="1"/>
  <c r="D17" i="1"/>
  <c r="G20" i="1"/>
  <c r="D20" i="1"/>
  <c r="D19" i="1"/>
  <c r="E11" i="1"/>
  <c r="G19" i="1"/>
  <c r="G17" i="1"/>
  <c r="M10" i="1"/>
  <c r="G10" i="1" s="1"/>
  <c r="F12" i="1"/>
  <c r="E12" i="1"/>
  <c r="D12" i="1"/>
  <c r="N10" i="1"/>
  <c r="M12" i="1" l="1"/>
  <c r="G12" i="1" s="1"/>
  <c r="G18" i="1"/>
  <c r="M11" i="1"/>
  <c r="G11" i="1" s="1"/>
  <c r="J22" i="1" l="1"/>
  <c r="J21" i="1"/>
  <c r="J14" i="1"/>
  <c r="J13" i="1"/>
  <c r="J26" i="1" l="1"/>
  <c r="H27" i="7" l="1"/>
  <c r="G27" i="7"/>
  <c r="E27" i="7"/>
  <c r="C27" i="7"/>
  <c r="H25" i="7"/>
  <c r="G25" i="7"/>
  <c r="E25" i="7"/>
  <c r="D25" i="7"/>
  <c r="F25" i="7" s="1"/>
  <c r="C25" i="7"/>
  <c r="H22" i="7"/>
  <c r="E22" i="7"/>
  <c r="C22" i="7"/>
  <c r="H19" i="7"/>
  <c r="E19" i="7"/>
  <c r="C19" i="7"/>
  <c r="H16" i="7"/>
  <c r="E16" i="7"/>
  <c r="C16" i="7"/>
  <c r="H13" i="7"/>
  <c r="F14" i="7"/>
  <c r="E13" i="7"/>
  <c r="D13" i="7"/>
  <c r="C13" i="7"/>
  <c r="B27" i="7"/>
  <c r="A27" i="7"/>
  <c r="B25" i="7"/>
  <c r="A25" i="7"/>
  <c r="B23" i="7"/>
  <c r="B22" i="7"/>
  <c r="A22" i="7"/>
  <c r="B20" i="7"/>
  <c r="B19" i="7"/>
  <c r="A19" i="7"/>
  <c r="B17" i="7"/>
  <c r="B16" i="7"/>
  <c r="A16" i="7"/>
  <c r="B14" i="7"/>
  <c r="B13" i="7"/>
  <c r="A13" i="7"/>
  <c r="A9" i="7"/>
  <c r="A8" i="7"/>
  <c r="F13" i="7" l="1"/>
  <c r="I27" i="7"/>
  <c r="I25" i="7"/>
  <c r="J25" i="7" s="1"/>
  <c r="C33" i="1" l="1"/>
  <c r="C32" i="1"/>
  <c r="G24" i="1"/>
  <c r="C30" i="1" l="1"/>
  <c r="J24" i="1"/>
  <c r="D27" i="7"/>
  <c r="F27" i="7" s="1"/>
  <c r="J27" i="7" s="1"/>
  <c r="G19" i="7" l="1"/>
  <c r="I19" i="7" s="1"/>
  <c r="G22" i="7"/>
  <c r="I22" i="7" s="1"/>
  <c r="I20" i="7" l="1"/>
  <c r="G16" i="7"/>
  <c r="I16" i="7" s="1"/>
  <c r="I17" i="7"/>
  <c r="I23" i="7"/>
  <c r="G13" i="7"/>
  <c r="I13" i="7" s="1"/>
  <c r="J13" i="7" s="1"/>
  <c r="I14" i="7"/>
  <c r="J14" i="7" s="1"/>
  <c r="I29" i="7" l="1"/>
  <c r="J6" i="7" s="1"/>
  <c r="D22" i="7" l="1"/>
  <c r="F22" i="7" s="1"/>
  <c r="J22" i="7" s="1"/>
  <c r="D16" i="7"/>
  <c r="F16" i="7" s="1"/>
  <c r="J16" i="7" l="1"/>
  <c r="F17" i="7"/>
  <c r="J17" i="7" s="1"/>
  <c r="F23" i="7"/>
  <c r="J23" i="7" s="1"/>
  <c r="D19" i="7"/>
  <c r="F19" i="7" s="1"/>
  <c r="J19" i="7" s="1"/>
  <c r="F20" i="7" l="1"/>
  <c r="J20" i="7" s="1"/>
  <c r="C28" i="1"/>
  <c r="F29" i="7" l="1"/>
  <c r="C31" i="1"/>
  <c r="E30" i="1"/>
  <c r="E31" i="1" s="1"/>
  <c r="C6" i="7" l="1"/>
  <c r="J29" i="7"/>
</calcChain>
</file>

<file path=xl/sharedStrings.xml><?xml version="1.0" encoding="utf-8"?>
<sst xmlns="http://schemas.openxmlformats.org/spreadsheetml/2006/main" count="65" uniqueCount="55">
  <si>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</si>
  <si>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</si>
  <si>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</si>
  <si>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</si>
  <si>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</si>
  <si>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</si>
  <si>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</si>
  <si>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</si>
  <si>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</si>
  <si>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</si>
  <si>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</si>
  <si>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</si>
  <si>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</si>
  <si>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</si>
  <si>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</si>
  <si>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</si>
  <si>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</si>
  <si>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</si>
  <si>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</si>
  <si>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VAT calculation</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</si>
  <si>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</si>
  <si>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</si>
  <si>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</si>
  <si>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</si>
  <si>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</si>
  <si>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</si>
  <si>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</si>
  <si>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</si>
  <si>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</si>
  <si>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</si>
  <si>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</si>
  <si>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</si>
  <si>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</si>
  <si>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</si>
  <si>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</si>
  <si>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</si>
  <si>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</si>
  <si>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</si>
  <si>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</si>
  <si>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</si>
  <si>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</si>
  <si>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</si>
  <si>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</si>
  <si>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 xml:space="preserve">Maintenance </t>
  </si>
  <si>
    <t>rm</t>
  </si>
  <si>
    <t>-for roof</t>
  </si>
  <si>
    <t xml:space="preserve">).#^ lblv ).$ dL.dL.afSnf] sf]?u]6]8 /+lug ss{6 kftfsf] 5fgf 5fpg] sfd </t>
  </si>
  <si>
    <t>Date:2081/10/23</t>
  </si>
  <si>
    <t xml:space="preserve">Project:- भुमेश्वर, सेतीदेबी, गणेश मन्दिर निर्माण </t>
  </si>
  <si>
    <t>!@=% dL=dL= l;d]G6 afn'jf -!M$_ Knfi6/</t>
  </si>
  <si>
    <t>-wall</t>
  </si>
  <si>
    <t>sub-total</t>
  </si>
  <si>
    <t>sqm</t>
  </si>
  <si>
    <t>-VAT 13% for materials</t>
  </si>
  <si>
    <t>-Deduction for opening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</si>
</sst>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sz val="16"/>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82">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11" fillId="0" borderId="0" xfId="0" applyFont="1" applyBorder="1" applyAlignment="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2" fontId="3" fillId="0" borderId="2" xfId="1" applyNumberFormat="1" applyFont="1" applyBorder="1" applyAlignment="1">
      <alignment vertical="center"/>
    </xf>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4" fillId="0" borderId="0" xfId="0" applyFont="1"/>
    <xf numFmtId="0" fontId="15"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43" fontId="0" fillId="0" borderId="0" xfId="0" applyNumberFormat="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43" fontId="14" fillId="0" borderId="0" xfId="0" applyNumberFormat="1" applyFont="1" applyAlignment="1">
      <alignment horizontal="center"/>
    </xf>
    <xf numFmtId="0" fontId="14" fillId="0" borderId="0" xfId="0" applyFont="1" applyAlignment="1">
      <alignment horizontal="center"/>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2" fontId="8" fillId="0" borderId="3" xfId="0" applyNumberFormat="1" applyFont="1" applyFill="1" applyBorder="1" applyAlignment="1">
      <alignment horizontal="center" vertical="center" wrapText="1"/>
    </xf>
    <xf numFmtId="1" fontId="16" fillId="0" borderId="2" xfId="0" applyNumberFormat="1" applyFont="1" applyFill="1" applyBorder="1" applyAlignment="1">
      <alignment vertical="center" wrapText="1"/>
    </xf>
    <xf numFmtId="0" fontId="16" fillId="3" borderId="2" xfId="0" applyFont="1" applyFill="1" applyBorder="1" applyAlignment="1">
      <alignment vertical="center" wrapText="1"/>
    </xf>
    <xf numFmtId="2" fontId="2" fillId="0" borderId="2" xfId="0" applyNumberFormat="1" applyFont="1" applyBorder="1" applyAlignment="1">
      <alignment vertical="center"/>
    </xf>
    <xf numFmtId="0" fontId="10" fillId="0" borderId="2" xfId="0" quotePrefix="1" applyFont="1" applyBorder="1" applyAlignment="1">
      <alignment horizontal="right" vertical="center" wrapText="1"/>
    </xf>
    <xf numFmtId="2" fontId="17" fillId="0" borderId="2" xfId="0"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abSelected="1" topLeftCell="A11" zoomScale="90" zoomScaleNormal="90" workbookViewId="0">
      <selection activeCell="I16" sqref="I16"/>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9" x14ac:dyDescent="0.25">
      <c r="A1" s="56" t="s">
        <v>0</v>
      </c>
      <c r="B1" s="56"/>
      <c r="C1" s="56"/>
      <c r="D1" s="56"/>
      <c r="E1" s="56"/>
      <c r="F1" s="56"/>
      <c r="G1" s="56"/>
      <c r="H1" s="56"/>
      <c r="I1" s="56"/>
      <c r="J1" s="56"/>
      <c r="K1" s="56"/>
    </row>
    <row r="2" spans="1:19" ht="22.5" x14ac:dyDescent="0.25">
      <c r="A2" s="57" t="s">
        <v>1</v>
      </c>
      <c r="B2" s="57"/>
      <c r="C2" s="57"/>
      <c r="D2" s="57"/>
      <c r="E2" s="57"/>
      <c r="F2" s="57"/>
      <c r="G2" s="57"/>
      <c r="H2" s="57"/>
      <c r="I2" s="57"/>
      <c r="J2" s="57"/>
      <c r="K2" s="57"/>
    </row>
    <row r="3" spans="1:19" x14ac:dyDescent="0.25">
      <c r="A3" s="58" t="s">
        <v>2</v>
      </c>
      <c r="B3" s="58"/>
      <c r="C3" s="58"/>
      <c r="D3" s="58"/>
      <c r="E3" s="58"/>
      <c r="F3" s="58"/>
      <c r="G3" s="58"/>
      <c r="H3" s="58"/>
      <c r="I3" s="58"/>
      <c r="J3" s="58"/>
      <c r="K3" s="58"/>
    </row>
    <row r="4" spans="1:19" x14ac:dyDescent="0.25">
      <c r="A4" s="58" t="s">
        <v>3</v>
      </c>
      <c r="B4" s="58"/>
      <c r="C4" s="58"/>
      <c r="D4" s="58"/>
      <c r="E4" s="58"/>
      <c r="F4" s="58"/>
      <c r="G4" s="58"/>
      <c r="H4" s="58"/>
      <c r="I4" s="58"/>
      <c r="J4" s="58"/>
      <c r="K4" s="58"/>
    </row>
    <row r="5" spans="1:19" ht="18.75" x14ac:dyDescent="0.3">
      <c r="A5" s="59" t="s">
        <v>4</v>
      </c>
      <c r="B5" s="59"/>
      <c r="C5" s="59"/>
      <c r="D5" s="59"/>
      <c r="E5" s="59"/>
      <c r="F5" s="59"/>
      <c r="G5" s="59"/>
      <c r="H5" s="59"/>
      <c r="I5" s="59"/>
      <c r="J5" s="59"/>
      <c r="K5" s="59"/>
    </row>
    <row r="6" spans="1:19" ht="15.75" x14ac:dyDescent="0.25">
      <c r="A6" s="54" t="s">
        <v>48</v>
      </c>
      <c r="B6" s="54"/>
      <c r="C6" s="54"/>
      <c r="D6" s="54"/>
      <c r="E6" s="54"/>
      <c r="F6" s="54"/>
      <c r="G6" s="1"/>
      <c r="H6" s="55" t="s">
        <v>5</v>
      </c>
      <c r="I6" s="55"/>
      <c r="J6" s="55"/>
      <c r="K6" s="55"/>
    </row>
    <row r="7" spans="1:19" ht="15.75" x14ac:dyDescent="0.25">
      <c r="A7" s="61" t="s">
        <v>6</v>
      </c>
      <c r="B7" s="61"/>
      <c r="C7" s="61"/>
      <c r="D7" s="61"/>
      <c r="E7" s="61"/>
      <c r="F7" s="61"/>
      <c r="G7" s="2"/>
      <c r="H7" s="62" t="s">
        <v>47</v>
      </c>
      <c r="I7" s="62"/>
      <c r="J7" s="62"/>
      <c r="K7" s="62"/>
    </row>
    <row r="8" spans="1:19" ht="15.75" x14ac:dyDescent="0.25">
      <c r="A8" s="3" t="s">
        <v>7</v>
      </c>
      <c r="B8" s="4" t="s">
        <v>8</v>
      </c>
      <c r="C8" s="3" t="s">
        <v>9</v>
      </c>
      <c r="D8" s="5" t="s">
        <v>10</v>
      </c>
      <c r="E8" s="5" t="s">
        <v>11</v>
      </c>
      <c r="F8" s="5" t="s">
        <v>12</v>
      </c>
      <c r="G8" s="5" t="s">
        <v>13</v>
      </c>
      <c r="H8" s="3" t="s">
        <v>14</v>
      </c>
      <c r="I8" s="5" t="s">
        <v>15</v>
      </c>
      <c r="J8" s="5" t="s">
        <v>16</v>
      </c>
      <c r="K8" s="6" t="s">
        <v>17</v>
      </c>
    </row>
    <row r="9" spans="1:19" ht="45" x14ac:dyDescent="0.25">
      <c r="A9" s="8">
        <v>1</v>
      </c>
      <c r="B9" s="77" t="s">
        <v>46</v>
      </c>
      <c r="C9" s="10"/>
      <c r="D9" s="11"/>
      <c r="E9" s="12"/>
      <c r="F9" s="12"/>
      <c r="G9" s="27"/>
      <c r="H9" s="14"/>
      <c r="I9" s="13"/>
      <c r="J9" s="27"/>
      <c r="K9" s="12"/>
      <c r="M9" s="16"/>
      <c r="N9" s="17"/>
      <c r="O9" s="17"/>
      <c r="P9" s="17"/>
      <c r="Q9" s="17"/>
      <c r="R9" s="16"/>
      <c r="S9" s="16"/>
    </row>
    <row r="10" spans="1:19" ht="15" customHeight="1" x14ac:dyDescent="0.25">
      <c r="A10" s="8"/>
      <c r="B10" s="9" t="s">
        <v>45</v>
      </c>
      <c r="C10" s="18">
        <v>1</v>
      </c>
      <c r="D10" s="19">
        <f>15.5/3.281</f>
        <v>4.7241694605303257</v>
      </c>
      <c r="E10" s="19">
        <f>19/3.281</f>
        <v>5.790917403230722</v>
      </c>
      <c r="F10" s="19">
        <f>8.5/3.281</f>
        <v>2.5906735751295336</v>
      </c>
      <c r="G10" s="20">
        <f>C10*SQRT(M10*(M10-D10)*(M10-E10)*(M10-F10))</f>
        <v>6.0148399397562837</v>
      </c>
      <c r="H10" s="21"/>
      <c r="I10" s="21"/>
      <c r="J10" s="21"/>
      <c r="K10" s="76"/>
      <c r="M10">
        <f>(D10+E10+F10)/2</f>
        <v>6.5528802194452913</v>
      </c>
      <c r="N10">
        <f>5.84+1.76</f>
        <v>7.6</v>
      </c>
    </row>
    <row r="11" spans="1:19" ht="15" customHeight="1" x14ac:dyDescent="0.25">
      <c r="A11" s="8"/>
      <c r="B11" s="9"/>
      <c r="C11" s="18">
        <v>1</v>
      </c>
      <c r="D11" s="19">
        <f>18.25/3.281</f>
        <v>5.5623285583663513</v>
      </c>
      <c r="E11" s="19">
        <f>19/3.281</f>
        <v>5.790917403230722</v>
      </c>
      <c r="F11" s="19">
        <f>17/3.281</f>
        <v>5.1813471502590671</v>
      </c>
      <c r="G11" s="20">
        <f t="shared" ref="G11:G12" si="0">C11*SQRT(M11*(M11-D11)*(M11-E11)*(M11-F11))</f>
        <v>13.072715033637184</v>
      </c>
      <c r="H11" s="21"/>
      <c r="I11" s="21"/>
      <c r="J11" s="21"/>
      <c r="K11" s="76"/>
      <c r="M11">
        <f t="shared" ref="M11:M12" si="1">(D11+E11+F11)/2</f>
        <v>8.2672965559280698</v>
      </c>
    </row>
    <row r="12" spans="1:19" ht="15" customHeight="1" x14ac:dyDescent="0.25">
      <c r="A12" s="8"/>
      <c r="B12" s="9"/>
      <c r="C12" s="18">
        <v>1</v>
      </c>
      <c r="D12" s="19">
        <f>15/3.281</f>
        <v>4.5717768972874122</v>
      </c>
      <c r="E12" s="19">
        <f>17/3.281</f>
        <v>5.1813471502590671</v>
      </c>
      <c r="F12" s="19">
        <f>20/3.281</f>
        <v>6.0957025297165499</v>
      </c>
      <c r="G12" s="20">
        <f t="shared" si="0"/>
        <v>11.544295521669596</v>
      </c>
      <c r="H12" s="21"/>
      <c r="I12" s="21"/>
      <c r="J12" s="21"/>
      <c r="K12" s="76"/>
      <c r="M12">
        <f t="shared" si="1"/>
        <v>7.9244132886315146</v>
      </c>
    </row>
    <row r="13" spans="1:19" ht="15" customHeight="1" x14ac:dyDescent="0.25">
      <c r="A13" s="8"/>
      <c r="B13" s="9" t="s">
        <v>18</v>
      </c>
      <c r="C13" s="18"/>
      <c r="D13" s="19"/>
      <c r="E13" s="19"/>
      <c r="F13" s="19"/>
      <c r="G13" s="27">
        <f>SUM(G10:G12)</f>
        <v>30.631850495063063</v>
      </c>
      <c r="H13" s="21" t="s">
        <v>44</v>
      </c>
      <c r="I13" s="21">
        <v>1070.9000000000001</v>
      </c>
      <c r="J13" s="22">
        <f>G13*I13</f>
        <v>32803.648695163036</v>
      </c>
      <c r="K13" s="12"/>
    </row>
    <row r="14" spans="1:19" ht="15" customHeight="1" x14ac:dyDescent="0.25">
      <c r="A14" s="8"/>
      <c r="B14" s="9" t="s">
        <v>19</v>
      </c>
      <c r="C14" s="18"/>
      <c r="D14" s="19"/>
      <c r="E14" s="19"/>
      <c r="F14" s="19"/>
      <c r="G14" s="20"/>
      <c r="H14" s="21"/>
      <c r="I14" s="21"/>
      <c r="J14" s="22">
        <f>0.13*G13*8587.63/10</f>
        <v>3419.7149774699392</v>
      </c>
      <c r="K14" s="12"/>
    </row>
    <row r="15" spans="1:19" ht="15" customHeight="1" x14ac:dyDescent="0.25">
      <c r="A15" s="8"/>
      <c r="B15" s="9"/>
      <c r="C15" s="18"/>
      <c r="D15" s="19"/>
      <c r="E15" s="19"/>
      <c r="F15" s="19"/>
      <c r="G15" s="20"/>
      <c r="H15" s="21"/>
      <c r="I15" s="21"/>
      <c r="J15" s="22"/>
      <c r="K15" s="12"/>
    </row>
    <row r="16" spans="1:19" s="17" customFormat="1" ht="30" x14ac:dyDescent="0.25">
      <c r="A16" s="8">
        <v>15</v>
      </c>
      <c r="B16" s="78" t="s">
        <v>49</v>
      </c>
      <c r="C16" s="10"/>
      <c r="D16" s="11"/>
      <c r="E16" s="12"/>
      <c r="F16" s="12"/>
      <c r="G16" s="79"/>
      <c r="H16" s="14"/>
      <c r="I16" s="13"/>
      <c r="J16" s="79"/>
      <c r="K16" s="12"/>
    </row>
    <row r="17" spans="1:19" s="17" customFormat="1" x14ac:dyDescent="0.25">
      <c r="A17" s="8"/>
      <c r="B17" s="80" t="s">
        <v>50</v>
      </c>
      <c r="C17" s="10">
        <v>2</v>
      </c>
      <c r="D17" s="11">
        <f>4.25/3.281</f>
        <v>1.2953367875647668</v>
      </c>
      <c r="E17" s="12"/>
      <c r="F17" s="12">
        <f>6.25/3.281</f>
        <v>1.9049070405364217</v>
      </c>
      <c r="G17" s="81">
        <f t="shared" ref="G17:G20" si="2">PRODUCT(C17:F17)</f>
        <v>4.9349923329959111</v>
      </c>
      <c r="H17" s="14"/>
      <c r="I17" s="13"/>
      <c r="J17" s="79"/>
      <c r="K17" s="12"/>
    </row>
    <row r="18" spans="1:19" s="17" customFormat="1" x14ac:dyDescent="0.25">
      <c r="A18" s="8"/>
      <c r="B18" s="80"/>
      <c r="C18" s="10">
        <v>2</v>
      </c>
      <c r="D18" s="11">
        <f>2.5/3.281</f>
        <v>0.76196281621456874</v>
      </c>
      <c r="E18" s="12"/>
      <c r="F18" s="12">
        <f>6.25/3.281</f>
        <v>1.9049070405364217</v>
      </c>
      <c r="G18" s="81">
        <f t="shared" si="2"/>
        <v>2.9029366664681828</v>
      </c>
      <c r="H18" s="14"/>
      <c r="I18" s="13"/>
      <c r="J18" s="79"/>
      <c r="K18" s="12"/>
    </row>
    <row r="19" spans="1:19" s="17" customFormat="1" x14ac:dyDescent="0.25">
      <c r="A19" s="8"/>
      <c r="B19" s="80" t="s">
        <v>54</v>
      </c>
      <c r="C19" s="10">
        <v>-1</v>
      </c>
      <c r="D19" s="11">
        <f>0.9</f>
        <v>0.9</v>
      </c>
      <c r="E19" s="12"/>
      <c r="F19" s="12">
        <f>4.25/3.281</f>
        <v>1.2953367875647668</v>
      </c>
      <c r="G19" s="81">
        <f t="shared" si="2"/>
        <v>-1.1658031088082901</v>
      </c>
      <c r="H19" s="14"/>
      <c r="I19" s="13"/>
      <c r="J19" s="79"/>
      <c r="K19" s="12"/>
    </row>
    <row r="20" spans="1:19" s="17" customFormat="1" x14ac:dyDescent="0.25">
      <c r="A20" s="8"/>
      <c r="B20" s="80"/>
      <c r="C20" s="10">
        <v>-2</v>
      </c>
      <c r="D20" s="11">
        <f>17/12/3.281</f>
        <v>0.43177892918825561</v>
      </c>
      <c r="E20" s="12"/>
      <c r="F20" s="12">
        <v>0.9</v>
      </c>
      <c r="G20" s="81">
        <f t="shared" si="2"/>
        <v>-0.77720207253886009</v>
      </c>
      <c r="H20" s="14"/>
      <c r="I20" s="13"/>
      <c r="J20" s="79"/>
      <c r="K20" s="12"/>
    </row>
    <row r="21" spans="1:19" s="17" customFormat="1" x14ac:dyDescent="0.25">
      <c r="A21" s="8"/>
      <c r="B21" s="80" t="s">
        <v>51</v>
      </c>
      <c r="C21" s="10"/>
      <c r="D21" s="11"/>
      <c r="E21" s="12"/>
      <c r="F21" s="12"/>
      <c r="G21" s="79">
        <f>SUM(G17:G20)</f>
        <v>5.8949238181169434</v>
      </c>
      <c r="H21" s="14" t="s">
        <v>52</v>
      </c>
      <c r="I21" s="13">
        <v>405.86</v>
      </c>
      <c r="J21" s="79">
        <f>G21*I21</f>
        <v>2392.5137808209429</v>
      </c>
      <c r="K21" s="12"/>
    </row>
    <row r="22" spans="1:19" s="17" customFormat="1" x14ac:dyDescent="0.25">
      <c r="A22" s="8"/>
      <c r="B22" s="80" t="s">
        <v>53</v>
      </c>
      <c r="C22" s="10"/>
      <c r="D22" s="11"/>
      <c r="E22" s="12"/>
      <c r="F22" s="12"/>
      <c r="G22" s="79"/>
      <c r="H22" s="14"/>
      <c r="I22" s="13"/>
      <c r="J22" s="79">
        <f>0.13*G21*11166.2/100</f>
        <v>85.571067839214649</v>
      </c>
      <c r="K22" s="12"/>
    </row>
    <row r="23" spans="1:19" s="17" customFormat="1" x14ac:dyDescent="0.25">
      <c r="A23" s="8"/>
      <c r="B23" s="80"/>
      <c r="C23" s="10"/>
      <c r="D23" s="11"/>
      <c r="E23" s="12"/>
      <c r="F23" s="12"/>
      <c r="G23" s="79"/>
      <c r="H23" s="14"/>
      <c r="I23" s="13"/>
      <c r="J23" s="79"/>
      <c r="K23" s="12"/>
    </row>
    <row r="24" spans="1:19" ht="15" customHeight="1" x14ac:dyDescent="0.25">
      <c r="A24" s="8">
        <v>2</v>
      </c>
      <c r="B24" s="7" t="s">
        <v>20</v>
      </c>
      <c r="C24" s="10">
        <v>1</v>
      </c>
      <c r="D24" s="11"/>
      <c r="E24" s="12"/>
      <c r="F24" s="12"/>
      <c r="G24" s="27">
        <f t="shared" ref="G24" si="3">PRODUCT(C24:F24)</f>
        <v>1</v>
      </c>
      <c r="H24" s="14" t="s">
        <v>21</v>
      </c>
      <c r="I24" s="13">
        <v>500</v>
      </c>
      <c r="J24" s="27">
        <f>G24*I24</f>
        <v>500</v>
      </c>
      <c r="K24" s="12"/>
      <c r="M24" s="16"/>
      <c r="N24" s="17"/>
      <c r="O24" s="17"/>
      <c r="P24" s="17"/>
      <c r="Q24" s="17"/>
      <c r="R24" s="16"/>
      <c r="S24" s="16"/>
    </row>
    <row r="25" spans="1:19" ht="11.25" customHeight="1" x14ac:dyDescent="0.25">
      <c r="A25" s="8"/>
      <c r="B25" s="26"/>
      <c r="C25" s="10"/>
      <c r="D25" s="11"/>
      <c r="E25" s="12"/>
      <c r="F25" s="12"/>
      <c r="G25" s="13"/>
      <c r="H25" s="14"/>
      <c r="I25" s="13"/>
      <c r="J25" s="15"/>
      <c r="K25" s="12"/>
      <c r="M25" s="16"/>
      <c r="N25" s="17"/>
      <c r="O25" s="17"/>
      <c r="P25" s="17"/>
      <c r="Q25" s="17"/>
      <c r="R25" s="16"/>
      <c r="S25" s="16"/>
    </row>
    <row r="26" spans="1:19" x14ac:dyDescent="0.25">
      <c r="A26" s="21"/>
      <c r="B26" s="37" t="s">
        <v>27</v>
      </c>
      <c r="C26" s="38"/>
      <c r="D26" s="19"/>
      <c r="E26" s="19"/>
      <c r="F26" s="19"/>
      <c r="G26" s="15"/>
      <c r="H26" s="15"/>
      <c r="I26" s="15"/>
      <c r="J26" s="15">
        <f>SUM(J13:J24)</f>
        <v>39201.448521293125</v>
      </c>
      <c r="K26" s="18"/>
    </row>
    <row r="28" spans="1:19" s="17" customFormat="1" x14ac:dyDescent="0.25">
      <c r="A28" s="28"/>
      <c r="B28" s="24" t="s">
        <v>22</v>
      </c>
      <c r="C28" s="60">
        <f>J26</f>
        <v>39201.448521293125</v>
      </c>
      <c r="D28" s="60"/>
      <c r="E28" s="20">
        <v>100</v>
      </c>
      <c r="F28" s="29"/>
      <c r="G28" s="30"/>
      <c r="H28" s="29"/>
      <c r="I28" s="31"/>
      <c r="J28" s="32"/>
      <c r="K28" s="33"/>
    </row>
    <row r="29" spans="1:19" x14ac:dyDescent="0.25">
      <c r="A29" s="34"/>
      <c r="B29" s="24" t="s">
        <v>23</v>
      </c>
      <c r="C29" s="63">
        <v>35000</v>
      </c>
      <c r="D29" s="63"/>
      <c r="E29" s="20"/>
      <c r="F29" s="35"/>
      <c r="G29" s="36"/>
      <c r="H29" s="36"/>
      <c r="I29" s="36"/>
      <c r="J29" s="36"/>
      <c r="K29" s="35"/>
    </row>
    <row r="30" spans="1:19" x14ac:dyDescent="0.25">
      <c r="A30" s="34"/>
      <c r="B30" s="24" t="s">
        <v>24</v>
      </c>
      <c r="C30" s="63">
        <f>C29-C32-C33</f>
        <v>33250</v>
      </c>
      <c r="D30" s="63"/>
      <c r="E30" s="20">
        <f>C30/C28*100</f>
        <v>84.818294359555452</v>
      </c>
      <c r="F30" s="35"/>
      <c r="G30" s="36"/>
      <c r="H30" s="36"/>
      <c r="I30" s="36"/>
      <c r="J30" s="36"/>
      <c r="K30" s="35"/>
    </row>
    <row r="31" spans="1:19" x14ac:dyDescent="0.25">
      <c r="A31" s="34"/>
      <c r="B31" s="24" t="s">
        <v>25</v>
      </c>
      <c r="C31" s="60">
        <f>C28-C30</f>
        <v>5951.4485212931249</v>
      </c>
      <c r="D31" s="60"/>
      <c r="E31" s="20">
        <f>100-E30</f>
        <v>15.181705640444548</v>
      </c>
      <c r="F31" s="35"/>
      <c r="G31" s="36"/>
      <c r="H31" s="36"/>
      <c r="I31" s="36"/>
      <c r="J31" s="36"/>
      <c r="K31" s="35"/>
    </row>
    <row r="32" spans="1:19" x14ac:dyDescent="0.25">
      <c r="A32" s="34"/>
      <c r="B32" s="24" t="s">
        <v>26</v>
      </c>
      <c r="C32" s="60">
        <f>C29*0.03</f>
        <v>1050</v>
      </c>
      <c r="D32" s="60"/>
      <c r="E32" s="20">
        <v>3</v>
      </c>
      <c r="F32" s="35"/>
      <c r="G32" s="36"/>
      <c r="H32" s="36"/>
      <c r="I32" s="36"/>
      <c r="J32" s="36"/>
      <c r="K32" s="35"/>
    </row>
    <row r="33" spans="1:11" x14ac:dyDescent="0.25">
      <c r="A33" s="34"/>
      <c r="B33" s="24" t="s">
        <v>43</v>
      </c>
      <c r="C33" s="60">
        <f>C29*0.02</f>
        <v>700</v>
      </c>
      <c r="D33" s="60"/>
      <c r="E33" s="20">
        <v>2</v>
      </c>
      <c r="F33" s="35"/>
      <c r="G33" s="36"/>
      <c r="H33" s="36"/>
      <c r="I33" s="36"/>
      <c r="J33" s="36"/>
      <c r="K33" s="35"/>
    </row>
  </sheetData>
  <mergeCells count="15">
    <mergeCell ref="C32:D32"/>
    <mergeCell ref="C33:D33"/>
    <mergeCell ref="A7:F7"/>
    <mergeCell ref="H7:K7"/>
    <mergeCell ref="C28:D28"/>
    <mergeCell ref="C29:D29"/>
    <mergeCell ref="C30:D30"/>
    <mergeCell ref="C31:D31"/>
    <mergeCell ref="A6:F6"/>
    <mergeCell ref="H6:K6"/>
    <mergeCell ref="A1:K1"/>
    <mergeCell ref="A2:K2"/>
    <mergeCell ref="A3:K3"/>
    <mergeCell ref="A4:K4"/>
    <mergeCell ref="A5:K5"/>
  </mergeCells>
  <hyperlinks>
    <hyperlink ref="B16" r:id="rId1"/>
  </hyperlinks>
  <pageMargins left="0.7" right="0.7" top="0.75" bottom="0.75" header="0.3" footer="0.3"/>
  <pageSetup paperSize="9" scale="80" orientation="portrait" r:id="rId2"/>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0" zoomScaleNormal="100" workbookViewId="0">
      <selection activeCell="D32" sqref="D32"/>
    </sheetView>
  </sheetViews>
  <sheetFormatPr defaultRowHeight="15" x14ac:dyDescent="0.25"/>
  <cols>
    <col min="1" max="1" width="6.28515625" customWidth="1"/>
    <col min="2" max="2" width="39.28515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73" t="s">
        <v>0</v>
      </c>
      <c r="B1" s="73"/>
      <c r="C1" s="73"/>
      <c r="D1" s="73"/>
      <c r="E1" s="73"/>
      <c r="F1" s="73"/>
      <c r="G1" s="73"/>
      <c r="H1" s="73"/>
      <c r="I1" s="73"/>
      <c r="J1" s="73"/>
      <c r="K1" s="73"/>
    </row>
    <row r="2" spans="1:11" ht="25.5" x14ac:dyDescent="0.35">
      <c r="A2" s="74" t="s">
        <v>1</v>
      </c>
      <c r="B2" s="74"/>
      <c r="C2" s="74"/>
      <c r="D2" s="74"/>
      <c r="E2" s="74"/>
      <c r="F2" s="74"/>
      <c r="G2" s="74"/>
      <c r="H2" s="74"/>
      <c r="I2" s="74"/>
      <c r="J2" s="74"/>
      <c r="K2" s="74"/>
    </row>
    <row r="3" spans="1:11" s="17" customFormat="1" x14ac:dyDescent="0.25">
      <c r="A3" s="58" t="s">
        <v>2</v>
      </c>
      <c r="B3" s="58"/>
      <c r="C3" s="58"/>
      <c r="D3" s="58"/>
      <c r="E3" s="58"/>
      <c r="F3" s="58"/>
      <c r="G3" s="58"/>
      <c r="H3" s="58"/>
      <c r="I3" s="58"/>
      <c r="J3" s="58"/>
      <c r="K3" s="58"/>
    </row>
    <row r="4" spans="1:11" s="17" customFormat="1" x14ac:dyDescent="0.25">
      <c r="A4" s="58" t="s">
        <v>3</v>
      </c>
      <c r="B4" s="58"/>
      <c r="C4" s="58"/>
      <c r="D4" s="58"/>
      <c r="E4" s="58"/>
      <c r="F4" s="58"/>
      <c r="G4" s="58"/>
      <c r="H4" s="58"/>
      <c r="I4" s="58"/>
      <c r="J4" s="58"/>
      <c r="K4" s="58"/>
    </row>
    <row r="5" spans="1:11" ht="18.75" x14ac:dyDescent="0.3">
      <c r="A5" s="75" t="s">
        <v>28</v>
      </c>
      <c r="B5" s="75"/>
      <c r="C5" s="75"/>
      <c r="D5" s="75"/>
      <c r="E5" s="75"/>
      <c r="F5" s="75"/>
      <c r="G5" s="75"/>
      <c r="H5" s="75"/>
      <c r="I5" s="75"/>
      <c r="J5" s="75"/>
      <c r="K5" s="75"/>
    </row>
    <row r="6" spans="1:11" ht="18.75" x14ac:dyDescent="0.3">
      <c r="A6" s="39" t="s">
        <v>29</v>
      </c>
      <c r="B6" s="39"/>
      <c r="C6" s="71" t="e">
        <f>F29</f>
        <v>#REF!</v>
      </c>
      <c r="D6" s="72"/>
      <c r="E6" s="40"/>
      <c r="F6" s="39"/>
      <c r="G6" s="39"/>
      <c r="H6" s="39" t="s">
        <v>30</v>
      </c>
      <c r="I6" s="39"/>
      <c r="J6" s="71" t="e">
        <f>I29</f>
        <v>#REF!</v>
      </c>
      <c r="K6" s="72"/>
    </row>
    <row r="7" spans="1:11" x14ac:dyDescent="0.25">
      <c r="A7" s="41" t="s">
        <v>31</v>
      </c>
      <c r="B7" s="41"/>
      <c r="C7" s="41"/>
      <c r="D7" s="41"/>
      <c r="F7" s="67"/>
      <c r="G7" s="67"/>
      <c r="I7" s="68" t="s">
        <v>32</v>
      </c>
      <c r="J7" s="68"/>
      <c r="K7" s="68"/>
    </row>
    <row r="8" spans="1:11" ht="15.75" x14ac:dyDescent="0.25">
      <c r="A8" s="54" t="str">
        <f>Estimate!A6</f>
        <v xml:space="preserve">Project:- भुमेश्वर, सेतीदेबी, गणेश मन्दिर निर्माण </v>
      </c>
      <c r="B8" s="54"/>
      <c r="C8" s="54"/>
      <c r="D8" s="54"/>
      <c r="E8" s="54"/>
      <c r="F8" s="54"/>
      <c r="I8" s="69" t="s">
        <v>41</v>
      </c>
      <c r="J8" s="69"/>
      <c r="K8" s="69"/>
    </row>
    <row r="9" spans="1:11" x14ac:dyDescent="0.25">
      <c r="A9" s="70" t="str">
        <f>Estimate!A7</f>
        <v>Location:- Shankharapur Municipality 9</v>
      </c>
      <c r="B9" s="70"/>
      <c r="C9" s="70"/>
      <c r="D9" s="70"/>
      <c r="E9" s="70"/>
      <c r="F9" s="70"/>
      <c r="I9" s="69" t="s">
        <v>42</v>
      </c>
      <c r="J9" s="69"/>
      <c r="K9" s="69"/>
    </row>
    <row r="11" spans="1:11" x14ac:dyDescent="0.25">
      <c r="A11" s="65" t="s">
        <v>33</v>
      </c>
      <c r="B11" s="65" t="s">
        <v>34</v>
      </c>
      <c r="C11" s="65" t="s">
        <v>14</v>
      </c>
      <c r="D11" s="66" t="s">
        <v>35</v>
      </c>
      <c r="E11" s="66"/>
      <c r="F11" s="66"/>
      <c r="G11" s="66" t="s">
        <v>36</v>
      </c>
      <c r="H11" s="66"/>
      <c r="I11" s="66"/>
      <c r="J11" s="65" t="s">
        <v>37</v>
      </c>
      <c r="K11" s="64" t="s">
        <v>38</v>
      </c>
    </row>
    <row r="12" spans="1:11" x14ac:dyDescent="0.25">
      <c r="A12" s="65"/>
      <c r="B12" s="65"/>
      <c r="C12" s="65"/>
      <c r="D12" s="42" t="s">
        <v>39</v>
      </c>
      <c r="E12" s="42" t="s">
        <v>15</v>
      </c>
      <c r="F12" s="42" t="s">
        <v>16</v>
      </c>
      <c r="G12" s="42" t="s">
        <v>39</v>
      </c>
      <c r="H12" s="42" t="s">
        <v>15</v>
      </c>
      <c r="I12" s="42" t="s">
        <v>16</v>
      </c>
      <c r="J12" s="65"/>
      <c r="K12" s="64"/>
    </row>
    <row r="13" spans="1:11" s="17" customFormat="1" ht="126" x14ac:dyDescent="0.25">
      <c r="A13" s="52">
        <f>Estimate!A9</f>
        <v>1</v>
      </c>
      <c r="B13" s="46" t="str">
        <f>Estimate!B9</f>
        <v xml:space="preserve">).#^ lblv ).$ dL.dL.afSnf] sf]?u]6]8 /+lug ss{6 kftfsf] 5fgf 5fpg] sfd </v>
      </c>
      <c r="C13" s="43" t="str">
        <f>Estimate!H13</f>
        <v>rm</v>
      </c>
      <c r="D13" s="43">
        <f>Estimate!G13</f>
        <v>30.631850495063063</v>
      </c>
      <c r="E13" s="43">
        <f>Estimate!I13</f>
        <v>1070.9000000000001</v>
      </c>
      <c r="F13" s="43">
        <f>D13*E13</f>
        <v>32803.648695163036</v>
      </c>
      <c r="G13" s="43" t="e">
        <f>#REF!</f>
        <v>#REF!</v>
      </c>
      <c r="H13" s="43" t="e">
        <f>#REF!</f>
        <v>#REF!</v>
      </c>
      <c r="I13" s="43" t="e">
        <f>G13*H13</f>
        <v>#REF!</v>
      </c>
      <c r="J13" s="44" t="e">
        <f>I13-F13</f>
        <v>#REF!</v>
      </c>
      <c r="K13" s="45"/>
    </row>
    <row r="14" spans="1:11" s="17" customFormat="1" ht="15.75" x14ac:dyDescent="0.25">
      <c r="A14" s="52"/>
      <c r="B14" s="51" t="str">
        <f>Estimate!B14</f>
        <v>VAT calculation</v>
      </c>
      <c r="C14" s="43"/>
      <c r="D14" s="43"/>
      <c r="E14" s="43"/>
      <c r="F14" s="43">
        <f>Estimate!J14</f>
        <v>3419.7149774699392</v>
      </c>
      <c r="G14" s="43"/>
      <c r="H14" s="43"/>
      <c r="I14" s="43" t="e">
        <f>#REF!</f>
        <v>#REF!</v>
      </c>
      <c r="J14" s="44" t="e">
        <f>I14-F14</f>
        <v>#REF!</v>
      </c>
      <c r="K14" s="45"/>
    </row>
    <row r="15" spans="1:11" s="17" customFormat="1" x14ac:dyDescent="0.25">
      <c r="A15" s="23"/>
      <c r="B15" s="24"/>
      <c r="C15" s="43"/>
      <c r="D15" s="43"/>
      <c r="E15" s="43"/>
      <c r="F15" s="43"/>
      <c r="G15" s="43"/>
      <c r="H15" s="43"/>
      <c r="I15" s="43"/>
      <c r="J15" s="44"/>
      <c r="K15" s="45"/>
    </row>
    <row r="16" spans="1:11" s="17" customFormat="1" ht="78.75" x14ac:dyDescent="0.25">
      <c r="A16" s="52" t="e">
        <f>Estimate!#REF!</f>
        <v>#REF!</v>
      </c>
      <c r="B16" s="46" t="e">
        <f>Estimate!#REF!</f>
        <v>#REF!</v>
      </c>
      <c r="C16" s="43" t="e">
        <f>Estimate!#REF!</f>
        <v>#REF!</v>
      </c>
      <c r="D16" s="43" t="e">
        <f>Estimate!#REF!</f>
        <v>#REF!</v>
      </c>
      <c r="E16" s="43" t="e">
        <f>Estimate!#REF!</f>
        <v>#REF!</v>
      </c>
      <c r="F16" s="43" t="e">
        <f>D16*E16</f>
        <v>#REF!</v>
      </c>
      <c r="G16" s="43" t="e">
        <f>#REF!</f>
        <v>#REF!</v>
      </c>
      <c r="H16" s="43" t="e">
        <f>#REF!</f>
        <v>#REF!</v>
      </c>
      <c r="I16" s="43" t="e">
        <f>G16*H16</f>
        <v>#REF!</v>
      </c>
      <c r="J16" s="44" t="e">
        <f>I16-F16</f>
        <v>#REF!</v>
      </c>
      <c r="K16" s="45"/>
    </row>
    <row r="17" spans="1:13" s="17" customFormat="1" ht="15.75" x14ac:dyDescent="0.25">
      <c r="A17" s="52"/>
      <c r="B17" s="51" t="e">
        <f>Estimate!#REF!</f>
        <v>#REF!</v>
      </c>
      <c r="C17" s="43"/>
      <c r="D17" s="43"/>
      <c r="E17" s="43"/>
      <c r="F17" s="43" t="e">
        <f>Estimate!#REF!</f>
        <v>#REF!</v>
      </c>
      <c r="G17" s="43"/>
      <c r="H17" s="43"/>
      <c r="I17" s="43" t="e">
        <f>#REF!</f>
        <v>#REF!</v>
      </c>
      <c r="J17" s="44" t="e">
        <f>I17-F17</f>
        <v>#REF!</v>
      </c>
      <c r="K17" s="45"/>
    </row>
    <row r="18" spans="1:13" s="17" customFormat="1" x14ac:dyDescent="0.25">
      <c r="A18" s="23"/>
      <c r="B18" s="24"/>
      <c r="C18" s="43"/>
      <c r="D18" s="43"/>
      <c r="E18" s="43"/>
      <c r="F18" s="43"/>
      <c r="G18" s="43"/>
      <c r="H18" s="43"/>
      <c r="I18" s="43"/>
      <c r="J18" s="44"/>
      <c r="K18" s="45"/>
    </row>
    <row r="19" spans="1:13" s="17" customFormat="1" ht="63" x14ac:dyDescent="0.25">
      <c r="A19" s="52" t="e">
        <f>Estimate!#REF!</f>
        <v>#REF!</v>
      </c>
      <c r="B19" s="46" t="e">
        <f>Estimate!#REF!</f>
        <v>#REF!</v>
      </c>
      <c r="C19" s="43" t="e">
        <f>Estimate!#REF!</f>
        <v>#REF!</v>
      </c>
      <c r="D19" s="43" t="e">
        <f>Estimate!#REF!</f>
        <v>#REF!</v>
      </c>
      <c r="E19" s="43" t="e">
        <f>Estimate!#REF!</f>
        <v>#REF!</v>
      </c>
      <c r="F19" s="43" t="e">
        <f>D19*E19</f>
        <v>#REF!</v>
      </c>
      <c r="G19" s="43" t="e">
        <f>#REF!</f>
        <v>#REF!</v>
      </c>
      <c r="H19" s="43" t="e">
        <f>#REF!</f>
        <v>#REF!</v>
      </c>
      <c r="I19" s="43" t="e">
        <f>G19*H19</f>
        <v>#REF!</v>
      </c>
      <c r="J19" s="44" t="e">
        <f>I19-F19</f>
        <v>#REF!</v>
      </c>
      <c r="K19" s="45"/>
    </row>
    <row r="20" spans="1:13" s="17" customFormat="1" ht="15.75" x14ac:dyDescent="0.25">
      <c r="A20" s="52"/>
      <c r="B20" s="51" t="e">
        <f>Estimate!#REF!</f>
        <v>#REF!</v>
      </c>
      <c r="C20" s="43"/>
      <c r="D20" s="43"/>
      <c r="E20" s="43"/>
      <c r="F20" s="43" t="e">
        <f>Estimate!#REF!</f>
        <v>#REF!</v>
      </c>
      <c r="G20" s="43"/>
      <c r="H20" s="43"/>
      <c r="I20" s="43" t="e">
        <f>#REF!</f>
        <v>#REF!</v>
      </c>
      <c r="J20" s="44" t="e">
        <f>I20-F20</f>
        <v>#REF!</v>
      </c>
      <c r="K20" s="45"/>
    </row>
    <row r="21" spans="1:13" s="17" customFormat="1" x14ac:dyDescent="0.25">
      <c r="A21" s="23"/>
      <c r="B21" s="24"/>
      <c r="C21" s="43"/>
      <c r="D21" s="43"/>
      <c r="E21" s="43"/>
      <c r="F21" s="43"/>
      <c r="G21" s="43"/>
      <c r="H21" s="43"/>
      <c r="I21" s="43"/>
      <c r="J21" s="44"/>
      <c r="K21" s="45"/>
    </row>
    <row r="22" spans="1:13" s="17" customFormat="1" ht="63" x14ac:dyDescent="0.25">
      <c r="A22" s="52" t="e">
        <f>Estimate!#REF!</f>
        <v>#REF!</v>
      </c>
      <c r="B22" s="46" t="e">
        <f>Estimate!#REF!</f>
        <v>#REF!</v>
      </c>
      <c r="C22" s="43" t="e">
        <f>Estimate!#REF!</f>
        <v>#REF!</v>
      </c>
      <c r="D22" s="43" t="e">
        <f>Estimate!#REF!</f>
        <v>#REF!</v>
      </c>
      <c r="E22" s="43" t="e">
        <f>Estimate!#REF!</f>
        <v>#REF!</v>
      </c>
      <c r="F22" s="43" t="e">
        <f>D22*E22</f>
        <v>#REF!</v>
      </c>
      <c r="G22" s="43" t="e">
        <f>#REF!</f>
        <v>#REF!</v>
      </c>
      <c r="H22" s="43" t="e">
        <f>#REF!</f>
        <v>#REF!</v>
      </c>
      <c r="I22" s="43" t="e">
        <f>G22*H22</f>
        <v>#REF!</v>
      </c>
      <c r="J22" s="44" t="e">
        <f>I22-F22</f>
        <v>#REF!</v>
      </c>
      <c r="K22" s="45"/>
    </row>
    <row r="23" spans="1:13" s="17" customFormat="1" ht="15.75" x14ac:dyDescent="0.25">
      <c r="A23" s="52"/>
      <c r="B23" s="51" t="e">
        <f>Estimate!#REF!</f>
        <v>#REF!</v>
      </c>
      <c r="C23" s="43"/>
      <c r="D23" s="43"/>
      <c r="E23" s="43"/>
      <c r="F23" s="43" t="e">
        <f>Estimate!#REF!</f>
        <v>#REF!</v>
      </c>
      <c r="G23" s="43"/>
      <c r="H23" s="43"/>
      <c r="I23" s="43" t="e">
        <f>#REF!</f>
        <v>#REF!</v>
      </c>
      <c r="J23" s="44" t="e">
        <f>I23-F23</f>
        <v>#REF!</v>
      </c>
      <c r="K23" s="45"/>
    </row>
    <row r="24" spans="1:13" s="17" customFormat="1" x14ac:dyDescent="0.25">
      <c r="A24" s="23"/>
      <c r="B24" s="24"/>
      <c r="C24" s="43"/>
      <c r="D24" s="43"/>
      <c r="E24" s="43"/>
      <c r="F24" s="43"/>
      <c r="G24" s="43"/>
      <c r="H24" s="43"/>
      <c r="I24" s="43"/>
      <c r="J24" s="44"/>
      <c r="K24" s="45"/>
      <c r="M24" s="53"/>
    </row>
    <row r="25" spans="1:13" s="17" customFormat="1" ht="15.75" x14ac:dyDescent="0.25">
      <c r="A25" s="52" t="e">
        <f>Estimate!#REF!</f>
        <v>#REF!</v>
      </c>
      <c r="B25" s="46" t="e">
        <f>Estimate!#REF!</f>
        <v>#REF!</v>
      </c>
      <c r="C25" s="43" t="e">
        <f>Estimate!#REF!</f>
        <v>#REF!</v>
      </c>
      <c r="D25" s="43" t="e">
        <f>Estimate!#REF!</f>
        <v>#REF!</v>
      </c>
      <c r="E25" s="43" t="e">
        <f>Estimate!#REF!</f>
        <v>#REF!</v>
      </c>
      <c r="F25" s="43" t="e">
        <f>D25*E25</f>
        <v>#REF!</v>
      </c>
      <c r="G25" s="43" t="e">
        <f>#REF!</f>
        <v>#REF!</v>
      </c>
      <c r="H25" s="43" t="e">
        <f>#REF!</f>
        <v>#REF!</v>
      </c>
      <c r="I25" s="43" t="e">
        <f>G25*H25</f>
        <v>#REF!</v>
      </c>
      <c r="J25" s="44" t="e">
        <f>I25-F25</f>
        <v>#REF!</v>
      </c>
      <c r="K25" s="45"/>
    </row>
    <row r="26" spans="1:13" s="17" customFormat="1" x14ac:dyDescent="0.25">
      <c r="A26" s="23"/>
      <c r="B26" s="24"/>
      <c r="C26" s="43"/>
      <c r="D26" s="43"/>
      <c r="E26" s="43"/>
      <c r="F26" s="43"/>
      <c r="G26" s="43"/>
      <c r="H26" s="43"/>
      <c r="I26" s="43"/>
      <c r="J26" s="44"/>
      <c r="K26" s="45"/>
    </row>
    <row r="27" spans="1:13" s="17" customFormat="1" x14ac:dyDescent="0.25">
      <c r="A27" s="52">
        <f>Estimate!A24</f>
        <v>2</v>
      </c>
      <c r="B27" s="47" t="str">
        <f>Estimate!B24</f>
        <v>Information board (सुचना पाटि)</v>
      </c>
      <c r="C27" s="43" t="str">
        <f>Estimate!H24</f>
        <v>no.</v>
      </c>
      <c r="D27" s="43">
        <f>Estimate!G24</f>
        <v>1</v>
      </c>
      <c r="E27" s="43">
        <f>Estimate!I24</f>
        <v>500</v>
      </c>
      <c r="F27" s="43">
        <f>D27*E27</f>
        <v>500</v>
      </c>
      <c r="G27" s="43" t="e">
        <f>#REF!</f>
        <v>#REF!</v>
      </c>
      <c r="H27" s="43" t="e">
        <f>#REF!</f>
        <v>#REF!</v>
      </c>
      <c r="I27" s="43" t="e">
        <f>G27*H27</f>
        <v>#REF!</v>
      </c>
      <c r="J27" s="44" t="e">
        <f>I27-F27</f>
        <v>#REF!</v>
      </c>
      <c r="K27" s="45"/>
    </row>
    <row r="28" spans="1:13" s="17" customFormat="1" x14ac:dyDescent="0.25">
      <c r="A28" s="24"/>
      <c r="B28" s="24"/>
      <c r="C28" s="43"/>
      <c r="D28" s="43"/>
      <c r="E28" s="43"/>
      <c r="F28" s="43"/>
      <c r="G28" s="43"/>
      <c r="H28" s="43"/>
      <c r="I28" s="43"/>
      <c r="J28" s="44"/>
      <c r="K28" s="45"/>
    </row>
    <row r="29" spans="1:13" x14ac:dyDescent="0.25">
      <c r="A29" s="25"/>
      <c r="B29" s="48" t="s">
        <v>40</v>
      </c>
      <c r="C29" s="48"/>
      <c r="D29" s="49"/>
      <c r="E29" s="49"/>
      <c r="F29" s="49" t="e">
        <f>SUM(F13:F27)</f>
        <v>#REF!</v>
      </c>
      <c r="G29" s="49"/>
      <c r="H29" s="49"/>
      <c r="I29" s="49" t="e">
        <f>SUM(I13:I27)</f>
        <v>#REF!</v>
      </c>
      <c r="J29" s="50" t="e">
        <f>I29-F29</f>
        <v>#REF!</v>
      </c>
      <c r="K29" s="25"/>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Estimate</vt:lpstr>
      <vt:lpstr>WCR</vt:lpstr>
      <vt:lpstr>Estimate!Print_Area</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2025-02-05T09:01:44Z</dcterms:modified>
</cp:coreProperties>
</file>