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1" activeTab="1"/>
  </bookViews>
  <sheets>
    <sheet name="WCR" sheetId="3" state="hidden" r:id="rId1"/>
    <sheet name="final (2)" sheetId="6" r:id="rId2"/>
  </sheets>
  <externalReferences>
    <externalReference r:id="rId3"/>
    <externalReference r:id="rId4"/>
    <externalReference r:id="rId5"/>
    <externalReference r:id="rId6"/>
  </externalReferences>
  <definedNames>
    <definedName name="description_103">[1]Abstract!$B$16</definedName>
    <definedName name="description_124" localSheetId="1">#REF!</definedName>
    <definedName name="description_124">#REF!</definedName>
    <definedName name="description_247">[1]Abstract!$B$22</definedName>
    <definedName name="description_261">[2]Abstract!$B$33</definedName>
    <definedName name="description_262">[1]Abstract!$B$34</definedName>
    <definedName name="description_299">[3]Abstract!$B$54</definedName>
    <definedName name="description_3">[1]Abstract!$B$169</definedName>
    <definedName name="description_5">[1]Abstract!$B$171</definedName>
    <definedName name="description_6">[3]Abstract!$B$172</definedName>
    <definedName name="description_759">[1]Abstract!$B$278</definedName>
    <definedName name="description_783" localSheetId="0">[1]Abstract!$B$301</definedName>
    <definedName name="description_783">[4]Abstract!$B$301</definedName>
    <definedName name="_xlnm.Print_Area" localSheetId="1">'final (2)'!$A$1:$K$58</definedName>
    <definedName name="_xlnm.Print_Area" localSheetId="0">WCR!$A$1:$K$55</definedName>
    <definedName name="_xlnm.Print_Titles" localSheetId="1">'final (2)'!$1:$8</definedName>
    <definedName name="_xlnm.Print_Titles" localSheetId="0">WCR!$1:$12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1" i="6" l="1"/>
  <c r="O13" i="6"/>
  <c r="N13" i="6"/>
  <c r="O12" i="6"/>
  <c r="N12" i="6"/>
  <c r="N15" i="6"/>
  <c r="G43" i="6"/>
  <c r="G44" i="6"/>
  <c r="G45" i="6"/>
  <c r="G46" i="6"/>
  <c r="G47" i="6"/>
  <c r="F41" i="6"/>
  <c r="F42" i="6"/>
  <c r="F43" i="6"/>
  <c r="F40" i="6"/>
  <c r="F46" i="6"/>
  <c r="D46" i="6"/>
  <c r="E45" i="6"/>
  <c r="F44" i="6"/>
  <c r="D44" i="6"/>
  <c r="D43" i="6"/>
  <c r="D42" i="6"/>
  <c r="G42" i="6" s="1"/>
  <c r="D41" i="6"/>
  <c r="D40" i="6"/>
  <c r="G40" i="6" s="1"/>
  <c r="G41" i="6" l="1"/>
  <c r="J48" i="6" s="1"/>
  <c r="J47" i="6" l="1"/>
  <c r="E35" i="6" l="1"/>
  <c r="E34" i="6"/>
  <c r="D32" i="6"/>
  <c r="E33" i="6"/>
  <c r="E32" i="6"/>
  <c r="E31" i="6"/>
  <c r="E30" i="6"/>
  <c r="D29" i="6"/>
  <c r="C29" i="6"/>
  <c r="F29" i="6" s="1"/>
  <c r="G29" i="6" s="1"/>
  <c r="E29" i="6"/>
  <c r="C28" i="6"/>
  <c r="D28" i="6"/>
  <c r="B28" i="6"/>
  <c r="B23" i="6"/>
  <c r="B22" i="6"/>
  <c r="D13" i="6"/>
  <c r="D22" i="6" s="1"/>
  <c r="B21" i="6"/>
  <c r="D20" i="6"/>
  <c r="D19" i="6"/>
  <c r="F20" i="6"/>
  <c r="F19" i="6"/>
  <c r="D11" i="6"/>
  <c r="G11" i="6" s="1"/>
  <c r="D10" i="6"/>
  <c r="G10" i="6" s="1"/>
  <c r="E14" i="6"/>
  <c r="E23" i="6" s="1"/>
  <c r="D14" i="6"/>
  <c r="D34" i="6" s="1"/>
  <c r="C35" i="6" s="1"/>
  <c r="E13" i="6"/>
  <c r="E22" i="6" s="1"/>
  <c r="E12" i="6"/>
  <c r="D21" i="6" s="1"/>
  <c r="D12" i="6"/>
  <c r="G12" i="6" s="1"/>
  <c r="G22" i="6" l="1"/>
  <c r="D33" i="6"/>
  <c r="C30" i="6"/>
  <c r="F30" i="6" s="1"/>
  <c r="G30" i="6" s="1"/>
  <c r="D35" i="6"/>
  <c r="C34" i="6" s="1"/>
  <c r="F34" i="6" s="1"/>
  <c r="G34" i="6" s="1"/>
  <c r="C33" i="6"/>
  <c r="F33" i="6" s="1"/>
  <c r="G33" i="6" s="1"/>
  <c r="D31" i="6"/>
  <c r="C32" i="6"/>
  <c r="F32" i="6" s="1"/>
  <c r="G32" i="6" s="1"/>
  <c r="C31" i="6"/>
  <c r="F31" i="6" s="1"/>
  <c r="G31" i="6" s="1"/>
  <c r="G14" i="6"/>
  <c r="G20" i="6"/>
  <c r="D23" i="6"/>
  <c r="G23" i="6" s="1"/>
  <c r="E21" i="6"/>
  <c r="G21" i="6" s="1"/>
  <c r="G13" i="6"/>
  <c r="G15" i="6" s="1"/>
  <c r="F35" i="6" l="1"/>
  <c r="G35" i="6" s="1"/>
  <c r="C58" i="6" l="1"/>
  <c r="C57" i="6"/>
  <c r="G50" i="6"/>
  <c r="J50" i="6" s="1"/>
  <c r="E28" i="6"/>
  <c r="F28" i="6" l="1"/>
  <c r="G28" i="6" s="1"/>
  <c r="G36" i="6" s="1"/>
  <c r="C55" i="6"/>
  <c r="G19" i="6"/>
  <c r="G24" i="6" s="1"/>
  <c r="J24" i="6" l="1"/>
  <c r="J36" i="6"/>
  <c r="J37" i="6" l="1"/>
  <c r="J15" i="6"/>
  <c r="J25" i="6"/>
  <c r="J16" i="6" l="1"/>
  <c r="C53" i="6" l="1"/>
  <c r="C56" i="6" l="1"/>
  <c r="E55" i="6"/>
  <c r="E56" i="6" s="1"/>
  <c r="E18" i="3" l="1"/>
  <c r="H53" i="3"/>
  <c r="G53" i="3"/>
  <c r="E53" i="3"/>
  <c r="C53" i="3"/>
  <c r="H51" i="3"/>
  <c r="G51" i="3"/>
  <c r="I51" i="3" s="1"/>
  <c r="E51" i="3"/>
  <c r="C51" i="3"/>
  <c r="I49" i="3"/>
  <c r="H48" i="3"/>
  <c r="G48" i="3"/>
  <c r="I48" i="3" s="1"/>
  <c r="E48" i="3"/>
  <c r="C48" i="3"/>
  <c r="I46" i="3"/>
  <c r="H45" i="3"/>
  <c r="G45" i="3"/>
  <c r="E45" i="3"/>
  <c r="C45" i="3"/>
  <c r="I43" i="3"/>
  <c r="H42" i="3"/>
  <c r="G42" i="3"/>
  <c r="I42" i="3" s="1"/>
  <c r="E42" i="3"/>
  <c r="C42" i="3"/>
  <c r="I40" i="3"/>
  <c r="H39" i="3"/>
  <c r="G39" i="3"/>
  <c r="E39" i="3"/>
  <c r="C39" i="3"/>
  <c r="I37" i="3"/>
  <c r="H36" i="3"/>
  <c r="G36" i="3"/>
  <c r="I36" i="3" s="1"/>
  <c r="E36" i="3"/>
  <c r="C36" i="3"/>
  <c r="I34" i="3"/>
  <c r="H33" i="3"/>
  <c r="G33" i="3"/>
  <c r="I33" i="3" s="1"/>
  <c r="E33" i="3"/>
  <c r="C33" i="3"/>
  <c r="I31" i="3"/>
  <c r="H30" i="3"/>
  <c r="G30" i="3"/>
  <c r="I30" i="3" s="1"/>
  <c r="E30" i="3"/>
  <c r="C30" i="3"/>
  <c r="I28" i="3"/>
  <c r="H27" i="3"/>
  <c r="G27" i="3"/>
  <c r="I27" i="3" s="1"/>
  <c r="E27" i="3"/>
  <c r="C27" i="3"/>
  <c r="I25" i="3"/>
  <c r="H24" i="3"/>
  <c r="G24" i="3"/>
  <c r="E24" i="3"/>
  <c r="C24" i="3"/>
  <c r="I22" i="3"/>
  <c r="H21" i="3"/>
  <c r="G21" i="3"/>
  <c r="E21" i="3"/>
  <c r="C21" i="3"/>
  <c r="I19" i="3"/>
  <c r="H18" i="3"/>
  <c r="G18" i="3"/>
  <c r="I18" i="3" s="1"/>
  <c r="C18" i="3"/>
  <c r="B49" i="3"/>
  <c r="B46" i="3"/>
  <c r="B43" i="3"/>
  <c r="B40" i="3"/>
  <c r="B37" i="3"/>
  <c r="B34" i="3"/>
  <c r="B31" i="3"/>
  <c r="B28" i="3"/>
  <c r="B25" i="3"/>
  <c r="B22" i="3"/>
  <c r="B19" i="3"/>
  <c r="B18" i="3"/>
  <c r="B21" i="3"/>
  <c r="B24" i="3"/>
  <c r="B27" i="3"/>
  <c r="B30" i="3"/>
  <c r="B33" i="3"/>
  <c r="B36" i="3"/>
  <c r="B39" i="3"/>
  <c r="B42" i="3"/>
  <c r="B45" i="3"/>
  <c r="B48" i="3"/>
  <c r="B51" i="3"/>
  <c r="B53" i="3"/>
  <c r="A53" i="3"/>
  <c r="A51" i="3"/>
  <c r="A48" i="3"/>
  <c r="A45" i="3"/>
  <c r="A42" i="3"/>
  <c r="A39" i="3"/>
  <c r="A36" i="3"/>
  <c r="A33" i="3"/>
  <c r="A30" i="3"/>
  <c r="A27" i="3"/>
  <c r="A24" i="3"/>
  <c r="A21" i="3"/>
  <c r="A18" i="3"/>
  <c r="I16" i="3"/>
  <c r="B16" i="3"/>
  <c r="H15" i="3"/>
  <c r="G15" i="3"/>
  <c r="E15" i="3"/>
  <c r="C15" i="3"/>
  <c r="I24" i="3" l="1"/>
  <c r="I39" i="3"/>
  <c r="I21" i="3"/>
  <c r="I45" i="3"/>
  <c r="B15" i="3"/>
  <c r="A15" i="3"/>
  <c r="H13" i="3"/>
  <c r="G13" i="3"/>
  <c r="E13" i="3"/>
  <c r="C13" i="3"/>
  <c r="B13" i="3"/>
  <c r="A13" i="3"/>
  <c r="A9" i="3"/>
  <c r="A8" i="3"/>
  <c r="I15" i="3" l="1"/>
  <c r="I13" i="3"/>
  <c r="I53" i="3" l="1"/>
  <c r="I55" i="3" s="1"/>
  <c r="J6" i="3" s="1"/>
  <c r="D53" i="3" l="1"/>
  <c r="F53" i="3" s="1"/>
  <c r="D51" i="3"/>
  <c r="F51" i="3" s="1"/>
  <c r="J51" i="3" s="1"/>
  <c r="M53" i="3" l="1"/>
  <c r="J53" i="3"/>
  <c r="D18" i="3"/>
  <c r="F18" i="3" s="1"/>
  <c r="J18" i="3" s="1"/>
  <c r="F19" i="3" l="1"/>
  <c r="J19" i="3" s="1"/>
  <c r="D48" i="3" l="1"/>
  <c r="F48" i="3" s="1"/>
  <c r="J48" i="3" s="1"/>
  <c r="F49" i="3" l="1"/>
  <c r="J49" i="3" s="1"/>
  <c r="D45" i="3" l="1"/>
  <c r="F45" i="3" s="1"/>
  <c r="J45" i="3" s="1"/>
  <c r="D27" i="3" l="1"/>
  <c r="F27" i="3" s="1"/>
  <c r="J27" i="3" s="1"/>
  <c r="D21" i="3" l="1"/>
  <c r="F21" i="3" s="1"/>
  <c r="J21" i="3" s="1"/>
  <c r="F22" i="3" l="1"/>
  <c r="J22" i="3" s="1"/>
  <c r="D15" i="3" l="1"/>
  <c r="F15" i="3" s="1"/>
  <c r="M15" i="3" l="1"/>
  <c r="J15" i="3"/>
  <c r="F16" i="3"/>
  <c r="D33" i="3"/>
  <c r="F33" i="3" s="1"/>
  <c r="J33" i="3" s="1"/>
  <c r="D30" i="3"/>
  <c r="F30" i="3" s="1"/>
  <c r="J30" i="3" s="1"/>
  <c r="D36" i="3" l="1"/>
  <c r="F36" i="3" s="1"/>
  <c r="J36" i="3" s="1"/>
  <c r="D13" i="3"/>
  <c r="F13" i="3" s="1"/>
  <c r="J16" i="3"/>
  <c r="M16" i="3"/>
  <c r="F31" i="3"/>
  <c r="J31" i="3" s="1"/>
  <c r="M13" i="3" l="1"/>
  <c r="J13" i="3"/>
  <c r="F37" i="3"/>
  <c r="J37" i="3" s="1"/>
  <c r="D42" i="3"/>
  <c r="F42" i="3" s="1"/>
  <c r="J42" i="3" s="1"/>
  <c r="F43" i="3" l="1"/>
  <c r="J43" i="3" s="1"/>
  <c r="D24" i="3"/>
  <c r="F24" i="3" s="1"/>
  <c r="D39" i="3" l="1"/>
  <c r="F39" i="3" s="1"/>
  <c r="J39" i="3" s="1"/>
  <c r="J24" i="3"/>
  <c r="F40" i="3" l="1"/>
  <c r="J40" i="3" s="1"/>
  <c r="F25" i="3"/>
  <c r="F28" i="3"/>
  <c r="J28" i="3" s="1"/>
  <c r="F46" i="3"/>
  <c r="J46" i="3" s="1"/>
  <c r="F34" i="3"/>
  <c r="J34" i="3" s="1"/>
  <c r="J25" i="3" l="1"/>
  <c r="F55" i="3"/>
  <c r="C6" i="3" l="1"/>
  <c r="J55" i="3"/>
</calcChain>
</file>

<file path=xl/sharedStrings.xml><?xml version="1.0" encoding="utf-8"?>
<sst xmlns="http://schemas.openxmlformats.org/spreadsheetml/2006/main" count="90" uniqueCount="72">
  <si>
    <t>Government of Nepal</t>
  </si>
  <si>
    <t>Shankharapur Municipality Office</t>
  </si>
  <si>
    <t>Bagmati Province</t>
  </si>
  <si>
    <t>Sankhu, Kathmandu</t>
  </si>
  <si>
    <t>Detail Estimated Sheet</t>
  </si>
  <si>
    <t>Location:- Shankharapur Municipality 9</t>
  </si>
  <si>
    <t>S.N.</t>
  </si>
  <si>
    <t>Description of work</t>
  </si>
  <si>
    <t>No.</t>
  </si>
  <si>
    <t>Length</t>
  </si>
  <si>
    <t>Breadth</t>
  </si>
  <si>
    <t>Height</t>
  </si>
  <si>
    <t>Quantity</t>
  </si>
  <si>
    <t>Unit</t>
  </si>
  <si>
    <t>Rate</t>
  </si>
  <si>
    <t>Amount</t>
  </si>
  <si>
    <t>Sub-total</t>
  </si>
  <si>
    <t>cum</t>
  </si>
  <si>
    <t>Information board (सुचना पाटि)</t>
  </si>
  <si>
    <t>no.</t>
  </si>
  <si>
    <t>Grand total</t>
  </si>
  <si>
    <t>Length (m)</t>
  </si>
  <si>
    <t>sqm</t>
  </si>
  <si>
    <t>Total Estimated</t>
  </si>
  <si>
    <t>Budget allocated</t>
  </si>
  <si>
    <t>Municipal payment</t>
  </si>
  <si>
    <t>User Contribution</t>
  </si>
  <si>
    <t xml:space="preserve">Contingencies </t>
  </si>
  <si>
    <t xml:space="preserve">Maintanince </t>
  </si>
  <si>
    <t>-VAT 13% for materials</t>
  </si>
  <si>
    <t>d]lzgsf] k|of]u u/L ;'k/ :6«Sr/df l;d]G6 s+lqm6 ug]{ sfd -!M!=%M#_</t>
  </si>
  <si>
    <t>kmnfd]sf] kfOk / KnfOaf]8{af6 kmdf{ agfpg] sfd</t>
  </si>
  <si>
    <t xml:space="preserve">cf/=;L=;L= nflu kmnfd] 808L sf6\g], df]8\g] #) dL6/ ;Dd </t>
  </si>
  <si>
    <t>Unit weight (m)</t>
  </si>
  <si>
    <t>Total weight (kg)</t>
  </si>
  <si>
    <t>Total weight (M.T.)</t>
  </si>
  <si>
    <t>M.T</t>
  </si>
  <si>
    <t>Remark</t>
  </si>
  <si>
    <t>-VAT calculation</t>
  </si>
  <si>
    <t>-Deduction for opening</t>
  </si>
  <si>
    <t>F.Y.: 2080/2081</t>
  </si>
  <si>
    <t>Work Completion Report</t>
  </si>
  <si>
    <t>Total Estimated Amount:</t>
  </si>
  <si>
    <t>Total Valuated Amount :</t>
  </si>
  <si>
    <t xml:space="preserve">Work Started : </t>
  </si>
  <si>
    <t xml:space="preserve">Work Finished:             </t>
  </si>
  <si>
    <t xml:space="preserve">F.Y:2080/81                 </t>
  </si>
  <si>
    <t>S.No.</t>
  </si>
  <si>
    <t>Description</t>
  </si>
  <si>
    <t>Estimated</t>
  </si>
  <si>
    <t>Valuated</t>
  </si>
  <si>
    <t>Difference</t>
  </si>
  <si>
    <t>Remarks</t>
  </si>
  <si>
    <t xml:space="preserve">Quantity </t>
  </si>
  <si>
    <t>Total</t>
  </si>
  <si>
    <t xml:space="preserve">Date:2080/08/06        </t>
  </si>
  <si>
    <t>-For shear wall</t>
  </si>
  <si>
    <t>-For beam</t>
  </si>
  <si>
    <t>-For 1st roof</t>
  </si>
  <si>
    <t>-For top roof</t>
  </si>
  <si>
    <t>-For 1st roof horizontal bar</t>
  </si>
  <si>
    <t>-For 1st roof vertical bar</t>
  </si>
  <si>
    <t>-For shear wall horizontal bar</t>
  </si>
  <si>
    <t>-For shear wall vertical bar</t>
  </si>
  <si>
    <t>-For top roof horizontal bar</t>
  </si>
  <si>
    <t>-For top roof vertical bar</t>
  </si>
  <si>
    <t>!@=% dL=dL= l;d]G6 afn'jf -!M^_ Knfi6/</t>
  </si>
  <si>
    <t>-outer face of wall</t>
  </si>
  <si>
    <t>-inner face of wall</t>
  </si>
  <si>
    <t>Area</t>
  </si>
  <si>
    <t xml:space="preserve">Project:- गणपति गणेश मन्दिर निर्माण </t>
  </si>
  <si>
    <t>Date: 2080/08/24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</si>
</sst>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b/>
      <sz val="12"/>
      <name val="Preeti"/>
    </font>
    <font>
      <sz val="11"/>
      <name val="Times New Roman"/>
      <family val="1"/>
    </font>
    <font>
      <sz val="16"/>
      <name val="Preeti"/>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sz val="11"/>
      <color theme="1"/>
      <name val="Times New Roman"/>
      <family val="1"/>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78">
    <xf numFmtId="0" fontId="0" fillId="0" borderId="0" xfId="0"/>
    <xf numFmtId="0" fontId="7" fillId="0" borderId="0" xfId="0" applyFont="1" applyAlignment="1">
      <alignment horizontal="center"/>
    </xf>
    <xf numFmtId="43" fontId="7" fillId="0" borderId="0" xfId="1" applyFont="1"/>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43" fontId="7" fillId="0" borderId="1" xfId="1" applyFont="1" applyBorder="1" applyAlignment="1">
      <alignment horizontal="center"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1" applyNumberFormat="1" applyFont="1" applyBorder="1" applyAlignment="1">
      <alignment vertical="center"/>
    </xf>
    <xf numFmtId="0" fontId="0" fillId="0" borderId="0" xfId="0" applyAlignment="1">
      <alignment vertical="center"/>
    </xf>
    <xf numFmtId="1" fontId="10" fillId="0" borderId="1" xfId="0" applyNumberFormat="1" applyFont="1" applyFill="1" applyBorder="1" applyAlignment="1">
      <alignment vertical="center" wrapText="1"/>
    </xf>
    <xf numFmtId="0" fontId="0" fillId="0" borderId="1" xfId="0" applyBorder="1" applyAlignment="1">
      <alignment vertical="center"/>
    </xf>
    <xf numFmtId="2" fontId="0" fillId="0" borderId="1" xfId="0" applyNumberFormat="1"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2" fillId="0" borderId="0" xfId="0" applyFont="1"/>
    <xf numFmtId="0" fontId="2" fillId="0" borderId="1" xfId="0" applyFont="1" applyBorder="1" applyAlignment="1">
      <alignment vertical="center"/>
    </xf>
    <xf numFmtId="1" fontId="8" fillId="0" borderId="1" xfId="0" applyNumberFormat="1" applyFont="1" applyFill="1" applyBorder="1" applyAlignment="1">
      <alignment vertical="center"/>
    </xf>
    <xf numFmtId="164"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10" fillId="0" borderId="1" xfId="0" applyNumberFormat="1" applyFont="1" applyFill="1" applyBorder="1" applyAlignment="1">
      <alignment vertical="center"/>
    </xf>
    <xf numFmtId="2" fontId="2" fillId="0" borderId="1" xfId="0" applyNumberFormat="1" applyFont="1" applyBorder="1" applyAlignment="1">
      <alignment vertical="center"/>
    </xf>
    <xf numFmtId="0" fontId="11" fillId="0" borderId="0" xfId="0" applyFont="1" applyBorder="1" applyAlignment="1"/>
    <xf numFmtId="0" fontId="0" fillId="0" borderId="1" xfId="0" quotePrefix="1" applyFont="1" applyBorder="1" applyAlignment="1">
      <alignment horizontal="right" vertical="center" wrapText="1"/>
    </xf>
    <xf numFmtId="164" fontId="0" fillId="0" borderId="1" xfId="0" applyNumberFormat="1" applyBorder="1" applyAlignment="1">
      <alignment vertical="center"/>
    </xf>
    <xf numFmtId="2" fontId="3" fillId="0" borderId="1" xfId="0" applyNumberFormat="1" applyFont="1" applyBorder="1" applyAlignment="1">
      <alignment vertical="center"/>
    </xf>
    <xf numFmtId="0" fontId="9" fillId="2" borderId="1" xfId="0" applyFont="1" applyFill="1" applyBorder="1" applyAlignment="1">
      <alignment vertical="center" wrapText="1"/>
    </xf>
    <xf numFmtId="0" fontId="11" fillId="0" borderId="0" xfId="0" applyFont="1" applyBorder="1" applyAlignment="1">
      <alignment vertical="center"/>
    </xf>
    <xf numFmtId="2" fontId="0" fillId="0" borderId="1" xfId="0" applyNumberFormat="1" applyFont="1" applyBorder="1" applyAlignment="1">
      <alignment vertical="center"/>
    </xf>
    <xf numFmtId="2" fontId="0" fillId="0" borderId="1" xfId="0" applyNumberFormat="1" applyBorder="1" applyAlignment="1">
      <alignment vertical="center" wrapText="1"/>
    </xf>
    <xf numFmtId="0" fontId="7" fillId="0" borderId="1" xfId="0" applyFont="1" applyBorder="1" applyAlignment="1">
      <alignment vertical="center"/>
    </xf>
    <xf numFmtId="0" fontId="0" fillId="0" borderId="1" xfId="0" quotePrefix="1" applyBorder="1" applyAlignment="1">
      <alignment horizontal="right" vertical="center"/>
    </xf>
    <xf numFmtId="0" fontId="0" fillId="0" borderId="1" xfId="0" applyBorder="1" applyAlignment="1">
      <alignment vertical="center" wrapText="1"/>
    </xf>
    <xf numFmtId="0" fontId="2" fillId="0" borderId="1" xfId="0" applyFont="1" applyBorder="1" applyAlignment="1">
      <alignment horizontal="right" vertical="center"/>
    </xf>
    <xf numFmtId="0" fontId="14" fillId="0" borderId="0" xfId="0" applyFont="1"/>
    <xf numFmtId="0" fontId="15" fillId="0" borderId="0" xfId="0" applyFont="1" applyAlignment="1">
      <alignment horizontal="center"/>
    </xf>
    <xf numFmtId="0" fontId="0" fillId="0" borderId="0" xfId="0" applyAlignment="1">
      <alignment horizontal="left"/>
    </xf>
    <xf numFmtId="0" fontId="0" fillId="3" borderId="1" xfId="0" applyFill="1" applyBorder="1"/>
    <xf numFmtId="1" fontId="16" fillId="0" borderId="1" xfId="0" applyNumberFormat="1" applyFont="1" applyBorder="1" applyAlignment="1">
      <alignment vertical="center"/>
    </xf>
    <xf numFmtId="1" fontId="6" fillId="0" borderId="1" xfId="0" applyNumberFormat="1" applyFont="1" applyFill="1" applyBorder="1" applyAlignment="1">
      <alignment horizontal="left" vertical="center" wrapText="1"/>
    </xf>
    <xf numFmtId="43" fontId="2" fillId="0" borderId="1" xfId="1" applyFont="1" applyBorder="1" applyAlignment="1">
      <alignment vertical="center"/>
    </xf>
    <xf numFmtId="1" fontId="6" fillId="0" borderId="1" xfId="0" applyNumberFormat="1" applyFont="1" applyFill="1" applyBorder="1" applyAlignment="1">
      <alignment horizontal="right" vertical="center" wrapText="1"/>
    </xf>
    <xf numFmtId="0" fontId="16" fillId="0" borderId="1" xfId="0" applyFont="1" applyBorder="1" applyAlignment="1">
      <alignment vertic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43" fontId="2" fillId="0" borderId="1" xfId="1" applyFont="1" applyBorder="1"/>
    <xf numFmtId="43" fontId="0" fillId="0" borderId="0" xfId="0" applyNumberFormat="1"/>
    <xf numFmtId="1" fontId="16" fillId="0" borderId="1" xfId="0" applyNumberFormat="1" applyFont="1" applyBorder="1" applyAlignment="1">
      <alignment horizontal="right" vertical="center"/>
    </xf>
    <xf numFmtId="2" fontId="0" fillId="0" borderId="0" xfId="0" applyNumberFormat="1"/>
    <xf numFmtId="43" fontId="14" fillId="0" borderId="0" xfId="0" applyNumberFormat="1" applyFont="1" applyAlignment="1">
      <alignment horizontal="center"/>
    </xf>
    <xf numFmtId="0" fontId="14" fillId="0" borderId="0" xfId="0" applyFont="1" applyAlignment="1">
      <alignment horizontal="center"/>
    </xf>
    <xf numFmtId="43" fontId="14" fillId="0" borderId="0" xfId="0" applyNumberFormat="1" applyFont="1" applyAlignment="1">
      <alignment horizontal="center" vertical="center"/>
    </xf>
    <xf numFmtId="0" fontId="14" fillId="0" borderId="0" xfId="0" applyFont="1" applyAlignment="1">
      <alignment horizontal="center" vertical="center"/>
    </xf>
    <xf numFmtId="0" fontId="3" fillId="0" borderId="0" xfId="0" applyFont="1" applyAlignment="1">
      <alignment horizontal="center"/>
    </xf>
    <xf numFmtId="0" fontId="12" fillId="0" borderId="0" xfId="0" applyFont="1" applyAlignment="1">
      <alignment horizontal="center"/>
    </xf>
    <xf numFmtId="0" fontId="2" fillId="0" borderId="0" xfId="0" applyFont="1" applyAlignment="1">
      <alignment horizontal="center" vertical="center"/>
    </xf>
    <xf numFmtId="0" fontId="13"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0" borderId="0" xfId="0" applyFont="1" applyAlignment="1">
      <alignment horizontal="left"/>
    </xf>
    <xf numFmtId="0" fontId="0" fillId="0" borderId="0" xfId="0" applyAlignment="1">
      <alignment horizontal="right"/>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0-081\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Users\USER\Videos\079-080\Rate%20Analysis\Road-rate-analysis-079-80-shankharapur-as-per-dor-norms-nn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row r="54">
          <cell r="B54" t="str">
            <v>Scarifying Existing road Surface to a Depth of 50 mm by
Manual Means, Scarifying the existing road surface to a depth of 50 mm and disposal of scarified Material with all lifts and leads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25%20dL=dL=%20l;d]G6%20afn'jf%20-!M%5e_%20Knfi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view="pageBreakPreview" zoomScale="60" zoomScaleNormal="100" workbookViewId="0">
      <selection activeCell="I21" sqref="I21"/>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3" x14ac:dyDescent="0.3">
      <c r="A1" s="57" t="s">
        <v>0</v>
      </c>
      <c r="B1" s="57"/>
      <c r="C1" s="57"/>
      <c r="D1" s="57"/>
      <c r="E1" s="57"/>
      <c r="F1" s="57"/>
      <c r="G1" s="57"/>
      <c r="H1" s="57"/>
      <c r="I1" s="57"/>
      <c r="J1" s="57"/>
      <c r="K1" s="57"/>
    </row>
    <row r="2" spans="1:13" ht="24.6" x14ac:dyDescent="0.4">
      <c r="A2" s="58" t="s">
        <v>1</v>
      </c>
      <c r="B2" s="58"/>
      <c r="C2" s="58"/>
      <c r="D2" s="58"/>
      <c r="E2" s="58"/>
      <c r="F2" s="58"/>
      <c r="G2" s="58"/>
      <c r="H2" s="58"/>
      <c r="I2" s="58"/>
      <c r="J2" s="58"/>
      <c r="K2" s="58"/>
    </row>
    <row r="3" spans="1:13" s="9" customFormat="1" x14ac:dyDescent="0.3">
      <c r="A3" s="59" t="s">
        <v>2</v>
      </c>
      <c r="B3" s="59"/>
      <c r="C3" s="59"/>
      <c r="D3" s="59"/>
      <c r="E3" s="59"/>
      <c r="F3" s="59"/>
      <c r="G3" s="59"/>
      <c r="H3" s="59"/>
      <c r="I3" s="59"/>
      <c r="J3" s="59"/>
      <c r="K3" s="59"/>
    </row>
    <row r="4" spans="1:13" s="9" customFormat="1" x14ac:dyDescent="0.3">
      <c r="A4" s="59" t="s">
        <v>3</v>
      </c>
      <c r="B4" s="59"/>
      <c r="C4" s="59"/>
      <c r="D4" s="59"/>
      <c r="E4" s="59"/>
      <c r="F4" s="59"/>
      <c r="G4" s="59"/>
      <c r="H4" s="59"/>
      <c r="I4" s="59"/>
      <c r="J4" s="59"/>
      <c r="K4" s="59"/>
    </row>
    <row r="5" spans="1:13" ht="18" x14ac:dyDescent="0.35">
      <c r="A5" s="60" t="s">
        <v>41</v>
      </c>
      <c r="B5" s="60"/>
      <c r="C5" s="60"/>
      <c r="D5" s="60"/>
      <c r="E5" s="60"/>
      <c r="F5" s="60"/>
      <c r="G5" s="60"/>
      <c r="H5" s="60"/>
      <c r="I5" s="60"/>
      <c r="J5" s="60"/>
      <c r="K5" s="60"/>
    </row>
    <row r="6" spans="1:13" ht="18" x14ac:dyDescent="0.35">
      <c r="A6" s="37" t="s">
        <v>42</v>
      </c>
      <c r="B6" s="37"/>
      <c r="C6" s="53" t="e">
        <f>F55</f>
        <v>#REF!</v>
      </c>
      <c r="D6" s="54"/>
      <c r="E6" s="38"/>
      <c r="F6" s="37"/>
      <c r="G6" s="37"/>
      <c r="H6" s="37" t="s">
        <v>43</v>
      </c>
      <c r="I6" s="37"/>
      <c r="J6" s="55" t="e">
        <f>I55</f>
        <v>#REF!</v>
      </c>
      <c r="K6" s="56"/>
    </row>
    <row r="7" spans="1:13" x14ac:dyDescent="0.3">
      <c r="A7" s="39" t="s">
        <v>44</v>
      </c>
      <c r="B7" s="39"/>
      <c r="C7" s="39"/>
      <c r="D7" s="39"/>
      <c r="F7" s="61"/>
      <c r="G7" s="61"/>
      <c r="I7" s="62" t="s">
        <v>45</v>
      </c>
      <c r="J7" s="62"/>
      <c r="K7" s="62"/>
    </row>
    <row r="8" spans="1:13" ht="15.6" x14ac:dyDescent="0.3">
      <c r="A8" s="63" t="e">
        <f>#REF!</f>
        <v>#REF!</v>
      </c>
      <c r="B8" s="63"/>
      <c r="C8" s="63"/>
      <c r="D8" s="63"/>
      <c r="E8" s="63"/>
      <c r="F8" s="63"/>
      <c r="I8" s="64" t="s">
        <v>46</v>
      </c>
      <c r="J8" s="64"/>
      <c r="K8" s="64"/>
    </row>
    <row r="9" spans="1:13" ht="15.6" x14ac:dyDescent="0.3">
      <c r="A9" s="63" t="e">
        <f>#REF!</f>
        <v>#REF!</v>
      </c>
      <c r="B9" s="63"/>
      <c r="C9" s="63"/>
      <c r="D9" s="63"/>
      <c r="E9" s="63"/>
      <c r="F9" s="63"/>
      <c r="I9" s="64" t="s">
        <v>55</v>
      </c>
      <c r="J9" s="64"/>
      <c r="K9" s="64"/>
    </row>
    <row r="11" spans="1:13" x14ac:dyDescent="0.3">
      <c r="A11" s="66" t="s">
        <v>47</v>
      </c>
      <c r="B11" s="66" t="s">
        <v>48</v>
      </c>
      <c r="C11" s="66" t="s">
        <v>13</v>
      </c>
      <c r="D11" s="67" t="s">
        <v>49</v>
      </c>
      <c r="E11" s="67"/>
      <c r="F11" s="67"/>
      <c r="G11" s="67" t="s">
        <v>50</v>
      </c>
      <c r="H11" s="67"/>
      <c r="I11" s="67"/>
      <c r="J11" s="66" t="s">
        <v>51</v>
      </c>
      <c r="K11" s="65" t="s">
        <v>52</v>
      </c>
    </row>
    <row r="12" spans="1:13" x14ac:dyDescent="0.3">
      <c r="A12" s="66"/>
      <c r="B12" s="66"/>
      <c r="C12" s="66"/>
      <c r="D12" s="40" t="s">
        <v>53</v>
      </c>
      <c r="E12" s="40" t="s">
        <v>14</v>
      </c>
      <c r="F12" s="40" t="s">
        <v>15</v>
      </c>
      <c r="G12" s="40" t="s">
        <v>53</v>
      </c>
      <c r="H12" s="40" t="s">
        <v>14</v>
      </c>
      <c r="I12" s="40" t="s">
        <v>15</v>
      </c>
      <c r="J12" s="66"/>
      <c r="K12" s="65"/>
    </row>
    <row r="13" spans="1:13" s="9" customFormat="1" ht="30" x14ac:dyDescent="0.3">
      <c r="A13" s="41" t="e">
        <f>#REF!</f>
        <v>#REF!</v>
      </c>
      <c r="B13" s="29" t="e">
        <f>#REF!</f>
        <v>#REF!</v>
      </c>
      <c r="C13" s="12" t="e">
        <f>#REF!</f>
        <v>#REF!</v>
      </c>
      <c r="D13" s="12" t="e">
        <f>#REF!</f>
        <v>#REF!</v>
      </c>
      <c r="E13" s="12" t="e">
        <f>#REF!</f>
        <v>#REF!</v>
      </c>
      <c r="F13" s="12" t="e">
        <f>D13*E13</f>
        <v>#REF!</v>
      </c>
      <c r="G13" s="12" t="e">
        <f>#REF!</f>
        <v>#REF!</v>
      </c>
      <c r="H13" s="12" t="e">
        <f>#REF!</f>
        <v>#REF!</v>
      </c>
      <c r="I13" s="12" t="e">
        <f>G13*H13</f>
        <v>#REF!</v>
      </c>
      <c r="J13" s="43" t="e">
        <f>I13-F13</f>
        <v>#REF!</v>
      </c>
      <c r="K13" s="35"/>
      <c r="M13" s="9" t="e">
        <f>1.25*F13</f>
        <v>#REF!</v>
      </c>
    </row>
    <row r="14" spans="1:13" s="9" customFormat="1" ht="15.6" x14ac:dyDescent="0.3">
      <c r="A14" s="41"/>
      <c r="B14" s="42"/>
      <c r="C14" s="12"/>
      <c r="D14" s="12"/>
      <c r="E14" s="12"/>
      <c r="F14" s="12"/>
      <c r="G14" s="12"/>
      <c r="H14" s="12"/>
      <c r="I14" s="12"/>
      <c r="J14" s="43"/>
      <c r="K14" s="35"/>
    </row>
    <row r="15" spans="1:13" s="9" customFormat="1" ht="15" x14ac:dyDescent="0.3">
      <c r="A15" s="41" t="e">
        <f>#REF!</f>
        <v>#REF!</v>
      </c>
      <c r="B15" s="29" t="e">
        <f>#REF!</f>
        <v>#REF!</v>
      </c>
      <c r="C15" s="12" t="e">
        <f>#REF!</f>
        <v>#REF!</v>
      </c>
      <c r="D15" s="12" t="e">
        <f>#REF!</f>
        <v>#REF!</v>
      </c>
      <c r="E15" s="12" t="e">
        <f>#REF!</f>
        <v>#REF!</v>
      </c>
      <c r="F15" s="12" t="e">
        <f>D15*E15</f>
        <v>#REF!</v>
      </c>
      <c r="G15" s="12" t="e">
        <f>#REF!</f>
        <v>#REF!</v>
      </c>
      <c r="H15" s="12" t="e">
        <f>#REF!</f>
        <v>#REF!</v>
      </c>
      <c r="I15" s="12" t="e">
        <f>G15*H15</f>
        <v>#REF!</v>
      </c>
      <c r="J15" s="43" t="e">
        <f t="shared" ref="J15:J53" si="0">I15-F15</f>
        <v>#REF!</v>
      </c>
      <c r="K15" s="35"/>
      <c r="M15" s="9" t="e">
        <f t="shared" ref="M15:M53" si="1">1.25*F15</f>
        <v>#REF!</v>
      </c>
    </row>
    <row r="16" spans="1:13" s="9" customFormat="1" ht="15.6" x14ac:dyDescent="0.3">
      <c r="A16" s="41"/>
      <c r="B16" s="44" t="e">
        <f>#REF!</f>
        <v>#REF!</v>
      </c>
      <c r="C16" s="12"/>
      <c r="D16" s="12"/>
      <c r="E16" s="12"/>
      <c r="F16" s="12" t="e">
        <f>#REF!</f>
        <v>#REF!</v>
      </c>
      <c r="G16" s="12"/>
      <c r="H16" s="12"/>
      <c r="I16" s="12" t="e">
        <f>#REF!</f>
        <v>#REF!</v>
      </c>
      <c r="J16" s="43" t="e">
        <f t="shared" si="0"/>
        <v>#REF!</v>
      </c>
      <c r="K16" s="35"/>
      <c r="M16" s="9" t="e">
        <f t="shared" si="1"/>
        <v>#REF!</v>
      </c>
    </row>
    <row r="17" spans="1:11" s="9" customFormat="1" ht="15.6" x14ac:dyDescent="0.3">
      <c r="A17" s="41"/>
      <c r="B17" s="44"/>
      <c r="C17" s="12"/>
      <c r="D17" s="12"/>
      <c r="E17" s="12"/>
      <c r="F17" s="12"/>
      <c r="G17" s="12"/>
      <c r="H17" s="12"/>
      <c r="I17" s="12"/>
      <c r="J17" s="43"/>
      <c r="K17" s="35"/>
    </row>
    <row r="18" spans="1:11" s="9" customFormat="1" ht="15" x14ac:dyDescent="0.3">
      <c r="A18" s="41" t="e">
        <f>#REF!</f>
        <v>#REF!</v>
      </c>
      <c r="B18" s="29" t="e">
        <f>#REF!</f>
        <v>#REF!</v>
      </c>
      <c r="C18" s="12" t="e">
        <f>#REF!</f>
        <v>#REF!</v>
      </c>
      <c r="D18" s="12" t="e">
        <f>#REF!</f>
        <v>#REF!</v>
      </c>
      <c r="E18" s="12" t="e">
        <f>#REF!</f>
        <v>#REF!</v>
      </c>
      <c r="F18" s="12" t="e">
        <f>D18*E18</f>
        <v>#REF!</v>
      </c>
      <c r="G18" s="12" t="e">
        <f>#REF!</f>
        <v>#REF!</v>
      </c>
      <c r="H18" s="12" t="e">
        <f>#REF!</f>
        <v>#REF!</v>
      </c>
      <c r="I18" s="12" t="e">
        <f>G18*H18</f>
        <v>#REF!</v>
      </c>
      <c r="J18" s="43" t="e">
        <f t="shared" si="0"/>
        <v>#REF!</v>
      </c>
      <c r="K18" s="35"/>
    </row>
    <row r="19" spans="1:11" s="9" customFormat="1" x14ac:dyDescent="0.3">
      <c r="A19" s="41"/>
      <c r="B19" s="51" t="e">
        <f>#REF!</f>
        <v>#REF!</v>
      </c>
      <c r="C19" s="12"/>
      <c r="D19" s="12"/>
      <c r="E19" s="12"/>
      <c r="F19" s="12" t="e">
        <f>#REF!</f>
        <v>#REF!</v>
      </c>
      <c r="G19" s="12"/>
      <c r="H19" s="12"/>
      <c r="I19" s="12" t="e">
        <f>#REF!</f>
        <v>#REF!</v>
      </c>
      <c r="J19" s="43" t="e">
        <f t="shared" si="0"/>
        <v>#REF!</v>
      </c>
      <c r="K19" s="35"/>
    </row>
    <row r="20" spans="1:11" s="9" customFormat="1" x14ac:dyDescent="0.3">
      <c r="A20" s="41"/>
      <c r="B20" s="41"/>
      <c r="C20" s="12"/>
      <c r="D20" s="12"/>
      <c r="E20" s="12"/>
      <c r="F20" s="12"/>
      <c r="G20" s="12"/>
      <c r="H20" s="12"/>
      <c r="I20" s="12"/>
      <c r="J20" s="43"/>
      <c r="K20" s="35"/>
    </row>
    <row r="21" spans="1:11" s="9" customFormat="1" ht="30" x14ac:dyDescent="0.3">
      <c r="A21" s="41" t="e">
        <f>#REF!</f>
        <v>#REF!</v>
      </c>
      <c r="B21" s="29" t="e">
        <f>#REF!</f>
        <v>#REF!</v>
      </c>
      <c r="C21" s="12" t="e">
        <f>#REF!</f>
        <v>#REF!</v>
      </c>
      <c r="D21" s="12" t="e">
        <f>#REF!</f>
        <v>#REF!</v>
      </c>
      <c r="E21" s="12" t="e">
        <f>#REF!</f>
        <v>#REF!</v>
      </c>
      <c r="F21" s="12" t="e">
        <f>D21*E21</f>
        <v>#REF!</v>
      </c>
      <c r="G21" s="12" t="e">
        <f>#REF!</f>
        <v>#REF!</v>
      </c>
      <c r="H21" s="12" t="e">
        <f>#REF!</f>
        <v>#REF!</v>
      </c>
      <c r="I21" s="12" t="e">
        <f>G21*H21</f>
        <v>#REF!</v>
      </c>
      <c r="J21" s="43" t="e">
        <f t="shared" si="0"/>
        <v>#REF!</v>
      </c>
      <c r="K21" s="35"/>
    </row>
    <row r="22" spans="1:11" s="9" customFormat="1" x14ac:dyDescent="0.3">
      <c r="A22" s="41"/>
      <c r="B22" s="51" t="e">
        <f>#REF!</f>
        <v>#REF!</v>
      </c>
      <c r="C22" s="12"/>
      <c r="D22" s="12"/>
      <c r="E22" s="12"/>
      <c r="F22" s="12" t="e">
        <f>#REF!</f>
        <v>#REF!</v>
      </c>
      <c r="G22" s="12"/>
      <c r="H22" s="12"/>
      <c r="I22" s="12" t="e">
        <f>#REF!</f>
        <v>#REF!</v>
      </c>
      <c r="J22" s="43" t="e">
        <f t="shared" si="0"/>
        <v>#REF!</v>
      </c>
      <c r="K22" s="35"/>
    </row>
    <row r="23" spans="1:11" s="9" customFormat="1" x14ac:dyDescent="0.3">
      <c r="A23" s="41"/>
      <c r="B23" s="41"/>
      <c r="C23" s="12"/>
      <c r="D23" s="12"/>
      <c r="E23" s="12"/>
      <c r="F23" s="12"/>
      <c r="G23" s="12"/>
      <c r="H23" s="12"/>
      <c r="I23" s="12"/>
      <c r="J23" s="43"/>
      <c r="K23" s="35"/>
    </row>
    <row r="24" spans="1:11" s="9" customFormat="1" ht="30" x14ac:dyDescent="0.3">
      <c r="A24" s="41" t="e">
        <f>#REF!</f>
        <v>#REF!</v>
      </c>
      <c r="B24" s="29" t="e">
        <f>#REF!</f>
        <v>#REF!</v>
      </c>
      <c r="C24" s="12" t="e">
        <f>#REF!</f>
        <v>#REF!</v>
      </c>
      <c r="D24" s="12" t="e">
        <f>#REF!</f>
        <v>#REF!</v>
      </c>
      <c r="E24" s="12" t="e">
        <f>#REF!</f>
        <v>#REF!</v>
      </c>
      <c r="F24" s="12" t="e">
        <f>D24*E24</f>
        <v>#REF!</v>
      </c>
      <c r="G24" s="12" t="e">
        <f>#REF!</f>
        <v>#REF!</v>
      </c>
      <c r="H24" s="12" t="e">
        <f>#REF!</f>
        <v>#REF!</v>
      </c>
      <c r="I24" s="12" t="e">
        <f>G24*H24</f>
        <v>#REF!</v>
      </c>
      <c r="J24" s="43" t="e">
        <f t="shared" si="0"/>
        <v>#REF!</v>
      </c>
      <c r="K24" s="35"/>
    </row>
    <row r="25" spans="1:11" s="9" customFormat="1" x14ac:dyDescent="0.3">
      <c r="A25" s="41"/>
      <c r="B25" s="51" t="e">
        <f>#REF!</f>
        <v>#REF!</v>
      </c>
      <c r="C25" s="12"/>
      <c r="D25" s="12"/>
      <c r="E25" s="12"/>
      <c r="F25" s="12" t="e">
        <f>#REF!</f>
        <v>#REF!</v>
      </c>
      <c r="G25" s="12"/>
      <c r="H25" s="12"/>
      <c r="I25" s="12" t="e">
        <f>#REF!</f>
        <v>#REF!</v>
      </c>
      <c r="J25" s="43" t="e">
        <f t="shared" si="0"/>
        <v>#REF!</v>
      </c>
      <c r="K25" s="35"/>
    </row>
    <row r="26" spans="1:11" s="9" customFormat="1" x14ac:dyDescent="0.3">
      <c r="A26" s="41"/>
      <c r="B26" s="41"/>
      <c r="C26" s="12"/>
      <c r="D26" s="12"/>
      <c r="E26" s="12"/>
      <c r="F26" s="12"/>
      <c r="G26" s="12"/>
      <c r="H26" s="12"/>
      <c r="I26" s="12"/>
      <c r="J26" s="43"/>
      <c r="K26" s="35"/>
    </row>
    <row r="27" spans="1:11" s="9" customFormat="1" ht="30" x14ac:dyDescent="0.3">
      <c r="A27" s="41" t="e">
        <f>#REF!</f>
        <v>#REF!</v>
      </c>
      <c r="B27" s="29" t="e">
        <f>#REF!</f>
        <v>#REF!</v>
      </c>
      <c r="C27" s="12" t="e">
        <f>#REF!</f>
        <v>#REF!</v>
      </c>
      <c r="D27" s="12" t="e">
        <f>#REF!</f>
        <v>#REF!</v>
      </c>
      <c r="E27" s="12" t="e">
        <f>#REF!</f>
        <v>#REF!</v>
      </c>
      <c r="F27" s="12" t="e">
        <f>D27*E27</f>
        <v>#REF!</v>
      </c>
      <c r="G27" s="12" t="e">
        <f>#REF!</f>
        <v>#REF!</v>
      </c>
      <c r="H27" s="12" t="e">
        <f>#REF!</f>
        <v>#REF!</v>
      </c>
      <c r="I27" s="12" t="e">
        <f>G27*H27</f>
        <v>#REF!</v>
      </c>
      <c r="J27" s="43" t="e">
        <f t="shared" si="0"/>
        <v>#REF!</v>
      </c>
      <c r="K27" s="35"/>
    </row>
    <row r="28" spans="1:11" s="9" customFormat="1" x14ac:dyDescent="0.3">
      <c r="A28" s="41"/>
      <c r="B28" s="51" t="e">
        <f>#REF!</f>
        <v>#REF!</v>
      </c>
      <c r="C28" s="12"/>
      <c r="D28" s="12"/>
      <c r="E28" s="12"/>
      <c r="F28" s="12" t="e">
        <f>#REF!</f>
        <v>#REF!</v>
      </c>
      <c r="G28" s="12"/>
      <c r="H28" s="12"/>
      <c r="I28" s="12" t="e">
        <f>#REF!</f>
        <v>#REF!</v>
      </c>
      <c r="J28" s="43" t="e">
        <f t="shared" si="0"/>
        <v>#REF!</v>
      </c>
      <c r="K28" s="35"/>
    </row>
    <row r="29" spans="1:11" s="9" customFormat="1" x14ac:dyDescent="0.3">
      <c r="A29" s="41"/>
      <c r="B29" s="41"/>
      <c r="C29" s="12"/>
      <c r="D29" s="12"/>
      <c r="E29" s="12"/>
      <c r="F29" s="12"/>
      <c r="G29" s="12"/>
      <c r="H29" s="12"/>
      <c r="I29" s="12"/>
      <c r="J29" s="43"/>
      <c r="K29" s="35"/>
    </row>
    <row r="30" spans="1:11" s="9" customFormat="1" ht="30" x14ac:dyDescent="0.3">
      <c r="A30" s="41" t="e">
        <f>#REF!</f>
        <v>#REF!</v>
      </c>
      <c r="B30" s="29" t="e">
        <f>#REF!</f>
        <v>#REF!</v>
      </c>
      <c r="C30" s="12" t="e">
        <f>#REF!</f>
        <v>#REF!</v>
      </c>
      <c r="D30" s="12" t="e">
        <f>#REF!</f>
        <v>#REF!</v>
      </c>
      <c r="E30" s="12" t="e">
        <f>#REF!</f>
        <v>#REF!</v>
      </c>
      <c r="F30" s="12" t="e">
        <f>D30*E30</f>
        <v>#REF!</v>
      </c>
      <c r="G30" s="12" t="e">
        <f>#REF!</f>
        <v>#REF!</v>
      </c>
      <c r="H30" s="12" t="e">
        <f>#REF!</f>
        <v>#REF!</v>
      </c>
      <c r="I30" s="12" t="e">
        <f>G30*H30</f>
        <v>#REF!</v>
      </c>
      <c r="J30" s="43" t="e">
        <f t="shared" si="0"/>
        <v>#REF!</v>
      </c>
      <c r="K30" s="35"/>
    </row>
    <row r="31" spans="1:11" s="9" customFormat="1" x14ac:dyDescent="0.3">
      <c r="A31" s="41"/>
      <c r="B31" s="51" t="e">
        <f>#REF!</f>
        <v>#REF!</v>
      </c>
      <c r="C31" s="12"/>
      <c r="D31" s="12"/>
      <c r="E31" s="12"/>
      <c r="F31" s="12" t="e">
        <f>#REF!</f>
        <v>#REF!</v>
      </c>
      <c r="G31" s="12"/>
      <c r="H31" s="12"/>
      <c r="I31" s="12" t="e">
        <f>#REF!</f>
        <v>#REF!</v>
      </c>
      <c r="J31" s="43" t="e">
        <f t="shared" si="0"/>
        <v>#REF!</v>
      </c>
      <c r="K31" s="35"/>
    </row>
    <row r="32" spans="1:11" s="9" customFormat="1" x14ac:dyDescent="0.3">
      <c r="A32" s="41"/>
      <c r="B32" s="41"/>
      <c r="C32" s="12"/>
      <c r="D32" s="12"/>
      <c r="E32" s="12"/>
      <c r="F32" s="12"/>
      <c r="G32" s="12"/>
      <c r="H32" s="12"/>
      <c r="I32" s="12"/>
      <c r="J32" s="43"/>
      <c r="K32" s="35"/>
    </row>
    <row r="33" spans="1:11" s="9" customFormat="1" ht="30" x14ac:dyDescent="0.3">
      <c r="A33" s="41" t="e">
        <f>#REF!</f>
        <v>#REF!</v>
      </c>
      <c r="B33" s="29" t="e">
        <f>#REF!</f>
        <v>#REF!</v>
      </c>
      <c r="C33" s="12" t="e">
        <f>#REF!</f>
        <v>#REF!</v>
      </c>
      <c r="D33" s="12" t="e">
        <f>#REF!</f>
        <v>#REF!</v>
      </c>
      <c r="E33" s="12" t="e">
        <f>#REF!</f>
        <v>#REF!</v>
      </c>
      <c r="F33" s="12" t="e">
        <f>D33*E33</f>
        <v>#REF!</v>
      </c>
      <c r="G33" s="12" t="e">
        <f>#REF!</f>
        <v>#REF!</v>
      </c>
      <c r="H33" s="12" t="e">
        <f>#REF!</f>
        <v>#REF!</v>
      </c>
      <c r="I33" s="12" t="e">
        <f>G33*H33</f>
        <v>#REF!</v>
      </c>
      <c r="J33" s="43" t="e">
        <f t="shared" si="0"/>
        <v>#REF!</v>
      </c>
      <c r="K33" s="35"/>
    </row>
    <row r="34" spans="1:11" s="9" customFormat="1" x14ac:dyDescent="0.3">
      <c r="A34" s="41"/>
      <c r="B34" s="51" t="e">
        <f>#REF!</f>
        <v>#REF!</v>
      </c>
      <c r="C34" s="12"/>
      <c r="D34" s="12"/>
      <c r="E34" s="12"/>
      <c r="F34" s="12" t="e">
        <f>#REF!</f>
        <v>#REF!</v>
      </c>
      <c r="G34" s="12"/>
      <c r="H34" s="12"/>
      <c r="I34" s="12" t="e">
        <f>#REF!</f>
        <v>#REF!</v>
      </c>
      <c r="J34" s="43" t="e">
        <f t="shared" si="0"/>
        <v>#REF!</v>
      </c>
      <c r="K34" s="35"/>
    </row>
    <row r="35" spans="1:11" s="9" customFormat="1" x14ac:dyDescent="0.3">
      <c r="A35" s="41"/>
      <c r="B35" s="41"/>
      <c r="C35" s="12"/>
      <c r="D35" s="12"/>
      <c r="E35" s="12"/>
      <c r="F35" s="12"/>
      <c r="G35" s="12"/>
      <c r="H35" s="12"/>
      <c r="I35" s="12"/>
      <c r="J35" s="43"/>
      <c r="K35" s="35"/>
    </row>
    <row r="36" spans="1:11" s="9" customFormat="1" ht="30" x14ac:dyDescent="0.3">
      <c r="A36" s="41" t="e">
        <f>#REF!</f>
        <v>#REF!</v>
      </c>
      <c r="B36" s="29" t="e">
        <f>#REF!</f>
        <v>#REF!</v>
      </c>
      <c r="C36" s="12" t="e">
        <f>#REF!</f>
        <v>#REF!</v>
      </c>
      <c r="D36" s="12" t="e">
        <f>#REF!</f>
        <v>#REF!</v>
      </c>
      <c r="E36" s="12" t="e">
        <f>#REF!</f>
        <v>#REF!</v>
      </c>
      <c r="F36" s="12" t="e">
        <f>D36*E36</f>
        <v>#REF!</v>
      </c>
      <c r="G36" s="12" t="e">
        <f>#REF!</f>
        <v>#REF!</v>
      </c>
      <c r="H36" s="12" t="e">
        <f>#REF!</f>
        <v>#REF!</v>
      </c>
      <c r="I36" s="12" t="e">
        <f>G36*H36</f>
        <v>#REF!</v>
      </c>
      <c r="J36" s="43" t="e">
        <f t="shared" si="0"/>
        <v>#REF!</v>
      </c>
      <c r="K36" s="35"/>
    </row>
    <row r="37" spans="1:11" s="9" customFormat="1" x14ac:dyDescent="0.3">
      <c r="A37" s="41"/>
      <c r="B37" s="51" t="e">
        <f>#REF!</f>
        <v>#REF!</v>
      </c>
      <c r="C37" s="12"/>
      <c r="D37" s="12"/>
      <c r="E37" s="12"/>
      <c r="F37" s="12" t="e">
        <f>#REF!</f>
        <v>#REF!</v>
      </c>
      <c r="G37" s="12"/>
      <c r="H37" s="12"/>
      <c r="I37" s="12" t="e">
        <f>#REF!</f>
        <v>#REF!</v>
      </c>
      <c r="J37" s="43" t="e">
        <f t="shared" si="0"/>
        <v>#REF!</v>
      </c>
      <c r="K37" s="35"/>
    </row>
    <row r="38" spans="1:11" s="9" customFormat="1" x14ac:dyDescent="0.3">
      <c r="A38" s="41"/>
      <c r="B38" s="41"/>
      <c r="C38" s="12"/>
      <c r="D38" s="12"/>
      <c r="E38" s="12"/>
      <c r="F38" s="12"/>
      <c r="G38" s="12"/>
      <c r="H38" s="12"/>
      <c r="I38" s="12"/>
      <c r="J38" s="43"/>
      <c r="K38" s="35"/>
    </row>
    <row r="39" spans="1:11" s="9" customFormat="1" ht="15" x14ac:dyDescent="0.3">
      <c r="A39" s="41" t="e">
        <f>#REF!</f>
        <v>#REF!</v>
      </c>
      <c r="B39" s="29" t="e">
        <f>#REF!</f>
        <v>#REF!</v>
      </c>
      <c r="C39" s="12" t="e">
        <f>#REF!</f>
        <v>#REF!</v>
      </c>
      <c r="D39" s="12" t="e">
        <f>#REF!</f>
        <v>#REF!</v>
      </c>
      <c r="E39" s="12" t="e">
        <f>#REF!</f>
        <v>#REF!</v>
      </c>
      <c r="F39" s="12" t="e">
        <f>D39*E39</f>
        <v>#REF!</v>
      </c>
      <c r="G39" s="12" t="e">
        <f>#REF!</f>
        <v>#REF!</v>
      </c>
      <c r="H39" s="12" t="e">
        <f>#REF!</f>
        <v>#REF!</v>
      </c>
      <c r="I39" s="12" t="e">
        <f>G39*H39</f>
        <v>#REF!</v>
      </c>
      <c r="J39" s="43" t="e">
        <f t="shared" si="0"/>
        <v>#REF!</v>
      </c>
      <c r="K39" s="35"/>
    </row>
    <row r="40" spans="1:11" s="9" customFormat="1" x14ac:dyDescent="0.3">
      <c r="A40" s="41"/>
      <c r="B40" s="51" t="e">
        <f>#REF!</f>
        <v>#REF!</v>
      </c>
      <c r="C40" s="12"/>
      <c r="D40" s="12"/>
      <c r="E40" s="12"/>
      <c r="F40" s="12" t="e">
        <f>#REF!</f>
        <v>#REF!</v>
      </c>
      <c r="G40" s="12"/>
      <c r="H40" s="12"/>
      <c r="I40" s="12" t="e">
        <f>#REF!</f>
        <v>#REF!</v>
      </c>
      <c r="J40" s="43" t="e">
        <f t="shared" si="0"/>
        <v>#REF!</v>
      </c>
      <c r="K40" s="35"/>
    </row>
    <row r="41" spans="1:11" s="9" customFormat="1" x14ac:dyDescent="0.3">
      <c r="A41" s="41"/>
      <c r="B41" s="41"/>
      <c r="C41" s="12"/>
      <c r="D41" s="12"/>
      <c r="E41" s="12"/>
      <c r="F41" s="12"/>
      <c r="G41" s="12"/>
      <c r="H41" s="12"/>
      <c r="I41" s="12"/>
      <c r="J41" s="43"/>
      <c r="K41" s="35"/>
    </row>
    <row r="42" spans="1:11" s="9" customFormat="1" x14ac:dyDescent="0.3">
      <c r="A42" s="41" t="e">
        <f>#REF!</f>
        <v>#REF!</v>
      </c>
      <c r="B42" s="41" t="e">
        <f>#REF!</f>
        <v>#REF!</v>
      </c>
      <c r="C42" s="12" t="e">
        <f>#REF!</f>
        <v>#REF!</v>
      </c>
      <c r="D42" s="12" t="e">
        <f>#REF!</f>
        <v>#REF!</v>
      </c>
      <c r="E42" s="12" t="e">
        <f>#REF!</f>
        <v>#REF!</v>
      </c>
      <c r="F42" s="12" t="e">
        <f>D42*E42</f>
        <v>#REF!</v>
      </c>
      <c r="G42" s="12" t="e">
        <f>#REF!</f>
        <v>#REF!</v>
      </c>
      <c r="H42" s="12" t="e">
        <f>#REF!</f>
        <v>#REF!</v>
      </c>
      <c r="I42" s="12" t="e">
        <f>G42*H42</f>
        <v>#REF!</v>
      </c>
      <c r="J42" s="43" t="e">
        <f t="shared" si="0"/>
        <v>#REF!</v>
      </c>
      <c r="K42" s="35"/>
    </row>
    <row r="43" spans="1:11" s="9" customFormat="1" x14ac:dyDescent="0.3">
      <c r="A43" s="41"/>
      <c r="B43" s="51" t="e">
        <f>#REF!</f>
        <v>#REF!</v>
      </c>
      <c r="C43" s="12"/>
      <c r="D43" s="12"/>
      <c r="E43" s="12"/>
      <c r="F43" s="12" t="e">
        <f>#REF!</f>
        <v>#REF!</v>
      </c>
      <c r="G43" s="12"/>
      <c r="H43" s="12"/>
      <c r="I43" s="12" t="e">
        <f>#REF!</f>
        <v>#REF!</v>
      </c>
      <c r="J43" s="43" t="e">
        <f t="shared" si="0"/>
        <v>#REF!</v>
      </c>
      <c r="K43" s="35"/>
    </row>
    <row r="44" spans="1:11" s="9" customFormat="1" x14ac:dyDescent="0.3">
      <c r="A44" s="41"/>
      <c r="B44" s="41"/>
      <c r="C44" s="12"/>
      <c r="D44" s="12"/>
      <c r="E44" s="12"/>
      <c r="F44" s="12"/>
      <c r="G44" s="12"/>
      <c r="H44" s="12"/>
      <c r="I44" s="12"/>
      <c r="J44" s="43"/>
      <c r="K44" s="35"/>
    </row>
    <row r="45" spans="1:11" s="9" customFormat="1" ht="15" x14ac:dyDescent="0.3">
      <c r="A45" s="41" t="e">
        <f>#REF!</f>
        <v>#REF!</v>
      </c>
      <c r="B45" s="29" t="e">
        <f>#REF!</f>
        <v>#REF!</v>
      </c>
      <c r="C45" s="12" t="e">
        <f>#REF!</f>
        <v>#REF!</v>
      </c>
      <c r="D45" s="12" t="e">
        <f>#REF!</f>
        <v>#REF!</v>
      </c>
      <c r="E45" s="12" t="e">
        <f>#REF!</f>
        <v>#REF!</v>
      </c>
      <c r="F45" s="12" t="e">
        <f>D45*E45</f>
        <v>#REF!</v>
      </c>
      <c r="G45" s="12" t="e">
        <f>#REF!</f>
        <v>#REF!</v>
      </c>
      <c r="H45" s="12" t="e">
        <f>#REF!</f>
        <v>#REF!</v>
      </c>
      <c r="I45" s="12" t="e">
        <f>G45*H45</f>
        <v>#REF!</v>
      </c>
      <c r="J45" s="43" t="e">
        <f t="shared" si="0"/>
        <v>#REF!</v>
      </c>
      <c r="K45" s="35"/>
    </row>
    <row r="46" spans="1:11" s="9" customFormat="1" x14ac:dyDescent="0.3">
      <c r="A46" s="41"/>
      <c r="B46" s="51" t="e">
        <f>#REF!</f>
        <v>#REF!</v>
      </c>
      <c r="C46" s="12"/>
      <c r="D46" s="12"/>
      <c r="E46" s="12"/>
      <c r="F46" s="12" t="e">
        <f>#REF!</f>
        <v>#REF!</v>
      </c>
      <c r="G46" s="12"/>
      <c r="H46" s="12"/>
      <c r="I46" s="12" t="e">
        <f>#REF!</f>
        <v>#REF!</v>
      </c>
      <c r="J46" s="43" t="e">
        <f t="shared" si="0"/>
        <v>#REF!</v>
      </c>
      <c r="K46" s="35"/>
    </row>
    <row r="47" spans="1:11" s="9" customFormat="1" x14ac:dyDescent="0.3">
      <c r="A47" s="41"/>
      <c r="B47" s="41"/>
      <c r="C47" s="12"/>
      <c r="D47" s="12"/>
      <c r="E47" s="12"/>
      <c r="F47" s="12"/>
      <c r="G47" s="12"/>
      <c r="H47" s="12"/>
      <c r="I47" s="12"/>
      <c r="J47" s="43"/>
      <c r="K47" s="35"/>
    </row>
    <row r="48" spans="1:11" s="9" customFormat="1" ht="15" x14ac:dyDescent="0.3">
      <c r="A48" s="41" t="e">
        <f>#REF!</f>
        <v>#REF!</v>
      </c>
      <c r="B48" s="29" t="e">
        <f>#REF!</f>
        <v>#REF!</v>
      </c>
      <c r="C48" s="12" t="e">
        <f>#REF!</f>
        <v>#REF!</v>
      </c>
      <c r="D48" s="12" t="e">
        <f>#REF!</f>
        <v>#REF!</v>
      </c>
      <c r="E48" s="12" t="e">
        <f>#REF!</f>
        <v>#REF!</v>
      </c>
      <c r="F48" s="12" t="e">
        <f>D48*E48</f>
        <v>#REF!</v>
      </c>
      <c r="G48" s="12" t="e">
        <f>#REF!</f>
        <v>#REF!</v>
      </c>
      <c r="H48" s="12" t="e">
        <f>#REF!</f>
        <v>#REF!</v>
      </c>
      <c r="I48" s="12" t="e">
        <f>G48*H48</f>
        <v>#REF!</v>
      </c>
      <c r="J48" s="43" t="e">
        <f t="shared" si="0"/>
        <v>#REF!</v>
      </c>
      <c r="K48" s="35"/>
    </row>
    <row r="49" spans="1:13" s="9" customFormat="1" x14ac:dyDescent="0.3">
      <c r="A49" s="41"/>
      <c r="B49" s="51" t="e">
        <f>#REF!</f>
        <v>#REF!</v>
      </c>
      <c r="C49" s="12"/>
      <c r="D49" s="12"/>
      <c r="E49" s="12"/>
      <c r="F49" s="12" t="e">
        <f>#REF!</f>
        <v>#REF!</v>
      </c>
      <c r="G49" s="12"/>
      <c r="H49" s="12"/>
      <c r="I49" s="12" t="e">
        <f>#REF!</f>
        <v>#REF!</v>
      </c>
      <c r="J49" s="43" t="e">
        <f t="shared" si="0"/>
        <v>#REF!</v>
      </c>
      <c r="K49" s="35"/>
    </row>
    <row r="50" spans="1:13" s="9" customFormat="1" x14ac:dyDescent="0.3">
      <c r="A50" s="41"/>
      <c r="B50" s="41"/>
      <c r="C50" s="12"/>
      <c r="D50" s="12"/>
      <c r="E50" s="12"/>
      <c r="F50" s="12"/>
      <c r="G50" s="12"/>
      <c r="H50" s="12"/>
      <c r="I50" s="12"/>
      <c r="J50" s="43"/>
      <c r="K50" s="35"/>
    </row>
    <row r="51" spans="1:13" s="9" customFormat="1" x14ac:dyDescent="0.3">
      <c r="A51" s="41" t="e">
        <f>#REF!</f>
        <v>#REF!</v>
      </c>
      <c r="B51" s="41" t="e">
        <f>#REF!</f>
        <v>#REF!</v>
      </c>
      <c r="C51" s="12" t="e">
        <f>#REF!</f>
        <v>#REF!</v>
      </c>
      <c r="D51" s="12" t="e">
        <f>#REF!</f>
        <v>#REF!</v>
      </c>
      <c r="E51" s="12" t="e">
        <f>#REF!</f>
        <v>#REF!</v>
      </c>
      <c r="F51" s="12" t="e">
        <f>D51*E51</f>
        <v>#REF!</v>
      </c>
      <c r="G51" s="12" t="e">
        <f>#REF!</f>
        <v>#REF!</v>
      </c>
      <c r="H51" s="12" t="e">
        <f>#REF!</f>
        <v>#REF!</v>
      </c>
      <c r="I51" s="12" t="e">
        <f>G51*H51</f>
        <v>#REF!</v>
      </c>
      <c r="J51" s="43" t="e">
        <f t="shared" si="0"/>
        <v>#REF!</v>
      </c>
      <c r="K51" s="35"/>
    </row>
    <row r="52" spans="1:13" s="9" customFormat="1" x14ac:dyDescent="0.3">
      <c r="A52" s="41"/>
      <c r="B52" s="41"/>
      <c r="C52" s="12"/>
      <c r="D52" s="12"/>
      <c r="E52" s="12"/>
      <c r="F52" s="12"/>
      <c r="G52" s="12"/>
      <c r="H52" s="12"/>
      <c r="I52" s="12"/>
      <c r="J52" s="43"/>
      <c r="K52" s="35"/>
    </row>
    <row r="53" spans="1:13" s="9" customFormat="1" x14ac:dyDescent="0.3">
      <c r="A53" s="41" t="e">
        <f>#REF!</f>
        <v>#REF!</v>
      </c>
      <c r="B53" s="41" t="e">
        <f>#REF!</f>
        <v>#REF!</v>
      </c>
      <c r="C53" s="12" t="e">
        <f>#REF!</f>
        <v>#REF!</v>
      </c>
      <c r="D53" s="12" t="e">
        <f>#REF!</f>
        <v>#REF!</v>
      </c>
      <c r="E53" s="12" t="e">
        <f>#REF!</f>
        <v>#REF!</v>
      </c>
      <c r="F53" s="12" t="e">
        <f>D53*E53</f>
        <v>#REF!</v>
      </c>
      <c r="G53" s="12" t="e">
        <f>#REF!</f>
        <v>#REF!</v>
      </c>
      <c r="H53" s="12" t="e">
        <f>#REF!</f>
        <v>#REF!</v>
      </c>
      <c r="I53" s="12" t="e">
        <f>G53*H53</f>
        <v>#REF!</v>
      </c>
      <c r="J53" s="43" t="e">
        <f t="shared" si="0"/>
        <v>#REF!</v>
      </c>
      <c r="K53" s="35"/>
      <c r="M53" s="9" t="e">
        <f t="shared" si="1"/>
        <v>#REF!</v>
      </c>
    </row>
    <row r="54" spans="1:13" s="9" customFormat="1" x14ac:dyDescent="0.3">
      <c r="A54" s="45"/>
      <c r="B54" s="45"/>
      <c r="C54" s="12"/>
      <c r="D54" s="12"/>
      <c r="E54" s="12"/>
      <c r="F54" s="12"/>
      <c r="G54" s="12"/>
      <c r="H54" s="12"/>
      <c r="I54" s="12"/>
      <c r="J54" s="43"/>
      <c r="K54" s="35"/>
    </row>
    <row r="55" spans="1:13" x14ac:dyDescent="0.3">
      <c r="A55" s="46"/>
      <c r="B55" s="47" t="s">
        <v>54</v>
      </c>
      <c r="C55" s="47"/>
      <c r="D55" s="48"/>
      <c r="E55" s="48"/>
      <c r="F55" s="48" t="e">
        <f>SUM(F13:F53)</f>
        <v>#REF!</v>
      </c>
      <c r="G55" s="48"/>
      <c r="H55" s="48"/>
      <c r="I55" s="48" t="e">
        <f>SUM(I13:I53)</f>
        <v>#REF!</v>
      </c>
      <c r="J55" s="49" t="e">
        <f>I55-F55</f>
        <v>#REF!</v>
      </c>
      <c r="K55" s="46"/>
    </row>
    <row r="57" spans="1:13" x14ac:dyDescent="0.3">
      <c r="J57" s="50"/>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8"/>
  <sheetViews>
    <sheetView tabSelected="1" zoomScale="89" zoomScaleNormal="89" workbookViewId="0">
      <selection activeCell="I61" sqref="I61"/>
    </sheetView>
  </sheetViews>
  <sheetFormatPr defaultRowHeight="14.4" x14ac:dyDescent="0.3"/>
  <cols>
    <col min="1" max="1" width="4.44140625" customWidth="1"/>
    <col min="2" max="2" width="31.33203125" customWidth="1"/>
    <col min="3" max="3" width="5.5546875" customWidth="1"/>
    <col min="4" max="4" width="8.6640625" customWidth="1"/>
    <col min="5" max="5" width="7.88671875" customWidth="1"/>
    <col min="6" max="6" width="8.33203125" customWidth="1"/>
    <col min="7" max="7" width="9.33203125" customWidth="1"/>
    <col min="8" max="8" width="5.33203125" bestFit="1" customWidth="1"/>
    <col min="9" max="9" width="9.21875" customWidth="1"/>
    <col min="10" max="10" width="10.5546875" customWidth="1"/>
    <col min="11" max="11" width="8.5546875" customWidth="1"/>
    <col min="14" max="14" width="9.5546875" bestFit="1" customWidth="1"/>
  </cols>
  <sheetData>
    <row r="1" spans="1:15" x14ac:dyDescent="0.3">
      <c r="A1" s="75" t="s">
        <v>0</v>
      </c>
      <c r="B1" s="75"/>
      <c r="C1" s="75"/>
      <c r="D1" s="75"/>
      <c r="E1" s="75"/>
      <c r="F1" s="75"/>
      <c r="G1" s="75"/>
      <c r="H1" s="75"/>
      <c r="I1" s="75"/>
      <c r="J1" s="75"/>
      <c r="K1" s="75"/>
    </row>
    <row r="2" spans="1:15" ht="21.6" customHeight="1" x14ac:dyDescent="0.3">
      <c r="A2" s="76" t="s">
        <v>1</v>
      </c>
      <c r="B2" s="76"/>
      <c r="C2" s="76"/>
      <c r="D2" s="76"/>
      <c r="E2" s="76"/>
      <c r="F2" s="76"/>
      <c r="G2" s="76"/>
      <c r="H2" s="76"/>
      <c r="I2" s="76"/>
      <c r="J2" s="76"/>
      <c r="K2" s="76"/>
    </row>
    <row r="3" spans="1:15" x14ac:dyDescent="0.3">
      <c r="A3" s="59" t="s">
        <v>2</v>
      </c>
      <c r="B3" s="59"/>
      <c r="C3" s="59"/>
      <c r="D3" s="59"/>
      <c r="E3" s="59"/>
      <c r="F3" s="59"/>
      <c r="G3" s="59"/>
      <c r="H3" s="59"/>
      <c r="I3" s="59"/>
      <c r="J3" s="59"/>
      <c r="K3" s="59"/>
    </row>
    <row r="4" spans="1:15" x14ac:dyDescent="0.3">
      <c r="A4" s="59" t="s">
        <v>3</v>
      </c>
      <c r="B4" s="59"/>
      <c r="C4" s="59"/>
      <c r="D4" s="59"/>
      <c r="E4" s="59"/>
      <c r="F4" s="59"/>
      <c r="G4" s="59"/>
      <c r="H4" s="59"/>
      <c r="I4" s="59"/>
      <c r="J4" s="59"/>
      <c r="K4" s="59"/>
    </row>
    <row r="5" spans="1:15" ht="16.2" customHeight="1" x14ac:dyDescent="0.3">
      <c r="A5" s="77" t="s">
        <v>4</v>
      </c>
      <c r="B5" s="77"/>
      <c r="C5" s="77"/>
      <c r="D5" s="77"/>
      <c r="E5" s="77"/>
      <c r="F5" s="77"/>
      <c r="G5" s="77"/>
      <c r="H5" s="77"/>
      <c r="I5" s="77"/>
      <c r="J5" s="77"/>
      <c r="K5" s="77"/>
    </row>
    <row r="6" spans="1:15" ht="15.6" x14ac:dyDescent="0.3">
      <c r="A6" s="63" t="s">
        <v>70</v>
      </c>
      <c r="B6" s="63"/>
      <c r="C6" s="63"/>
      <c r="D6" s="63"/>
      <c r="E6" s="63"/>
      <c r="F6" s="63"/>
      <c r="G6" s="1"/>
      <c r="H6" s="72" t="s">
        <v>40</v>
      </c>
      <c r="I6" s="72"/>
      <c r="J6" s="72"/>
      <c r="K6" s="72"/>
    </row>
    <row r="7" spans="1:15" ht="15.6" x14ac:dyDescent="0.3">
      <c r="A7" s="71" t="s">
        <v>5</v>
      </c>
      <c r="B7" s="71"/>
      <c r="C7" s="71"/>
      <c r="D7" s="71"/>
      <c r="E7" s="71"/>
      <c r="F7" s="71"/>
      <c r="G7" s="2"/>
      <c r="H7" s="72" t="s">
        <v>71</v>
      </c>
      <c r="I7" s="72"/>
      <c r="J7" s="72"/>
      <c r="K7" s="72"/>
    </row>
    <row r="8" spans="1:15" ht="15" customHeight="1" x14ac:dyDescent="0.3">
      <c r="A8" s="33" t="s">
        <v>6</v>
      </c>
      <c r="B8" s="4" t="s">
        <v>7</v>
      </c>
      <c r="C8" s="3" t="s">
        <v>8</v>
      </c>
      <c r="D8" s="5" t="s">
        <v>9</v>
      </c>
      <c r="E8" s="5" t="s">
        <v>10</v>
      </c>
      <c r="F8" s="5" t="s">
        <v>11</v>
      </c>
      <c r="G8" s="5" t="s">
        <v>12</v>
      </c>
      <c r="H8" s="3" t="s">
        <v>13</v>
      </c>
      <c r="I8" s="5" t="s">
        <v>14</v>
      </c>
      <c r="J8" s="5" t="s">
        <v>15</v>
      </c>
      <c r="K8" s="4" t="s">
        <v>37</v>
      </c>
    </row>
    <row r="9" spans="1:15" s="9" customFormat="1" ht="30" x14ac:dyDescent="0.3">
      <c r="A9" s="20">
        <v>1</v>
      </c>
      <c r="B9" s="29" t="s">
        <v>30</v>
      </c>
      <c r="C9" s="21"/>
      <c r="D9" s="22"/>
      <c r="E9" s="23"/>
      <c r="F9" s="23"/>
      <c r="G9" s="7"/>
      <c r="H9" s="6"/>
      <c r="I9" s="7"/>
      <c r="J9" s="24"/>
      <c r="K9" s="23"/>
      <c r="M9" s="30"/>
      <c r="N9" s="30"/>
    </row>
    <row r="10" spans="1:15" x14ac:dyDescent="0.3">
      <c r="A10" s="19"/>
      <c r="B10" s="34" t="s">
        <v>57</v>
      </c>
      <c r="C10" s="27">
        <v>2</v>
      </c>
      <c r="D10" s="12">
        <f>11.17/3.281</f>
        <v>3.4044498628466928</v>
      </c>
      <c r="E10" s="12">
        <v>0.23</v>
      </c>
      <c r="F10" s="12">
        <v>0.23</v>
      </c>
      <c r="G10" s="12">
        <f t="shared" ref="G10:G12" si="0">PRODUCT(C10:F10)</f>
        <v>0.36019079548918009</v>
      </c>
      <c r="H10" s="11"/>
      <c r="I10" s="11"/>
      <c r="J10" s="12"/>
      <c r="K10" s="11"/>
    </row>
    <row r="11" spans="1:15" x14ac:dyDescent="0.3">
      <c r="A11" s="19"/>
      <c r="B11" s="34"/>
      <c r="C11" s="27">
        <v>2</v>
      </c>
      <c r="D11" s="12">
        <f>(11.333-0.75*2)/3.281</f>
        <v>2.9969521487351418</v>
      </c>
      <c r="E11" s="12">
        <v>0.23</v>
      </c>
      <c r="F11" s="12">
        <v>0.23</v>
      </c>
      <c r="G11" s="12">
        <f t="shared" ref="G11" si="1">PRODUCT(C11:F11)</f>
        <v>0.31707753733617805</v>
      </c>
      <c r="H11" s="11"/>
      <c r="I11" s="11"/>
      <c r="J11" s="12"/>
      <c r="K11" s="11"/>
    </row>
    <row r="12" spans="1:15" x14ac:dyDescent="0.3">
      <c r="A12" s="19"/>
      <c r="B12" s="34" t="s">
        <v>58</v>
      </c>
      <c r="C12" s="27">
        <v>4</v>
      </c>
      <c r="D12" s="12">
        <f>((4+15.33)/2)/3.281</f>
        <v>2.9457482474855223</v>
      </c>
      <c r="E12" s="12">
        <f>6.25/3.281</f>
        <v>1.9049070405364217</v>
      </c>
      <c r="F12" s="12">
        <v>0.1</v>
      </c>
      <c r="G12" s="12">
        <f t="shared" si="0"/>
        <v>2.2445506305131988</v>
      </c>
      <c r="H12" s="11"/>
      <c r="I12" s="11"/>
      <c r="J12" s="12"/>
      <c r="K12" s="11"/>
      <c r="N12" s="52">
        <f>E12</f>
        <v>1.9049070405364217</v>
      </c>
      <c r="O12">
        <f>(SQRT((11.17/2)^2+(2.75)^2))/3.281</f>
        <v>1.8973877807249939</v>
      </c>
    </row>
    <row r="13" spans="1:15" x14ac:dyDescent="0.3">
      <c r="A13" s="19"/>
      <c r="B13" s="34" t="s">
        <v>56</v>
      </c>
      <c r="C13" s="27">
        <v>4</v>
      </c>
      <c r="D13" s="12">
        <f>4/3.281</f>
        <v>1.2191405059433098</v>
      </c>
      <c r="E13" s="12">
        <f>2/3.281</f>
        <v>0.6095702529716549</v>
      </c>
      <c r="F13" s="12">
        <v>0.1</v>
      </c>
      <c r="G13" s="12">
        <f>PRODUCT(C13:F13)</f>
        <v>0.29726071464634191</v>
      </c>
      <c r="H13" s="11"/>
      <c r="I13" s="11"/>
      <c r="J13" s="12"/>
      <c r="K13" s="11"/>
      <c r="N13" s="52">
        <f>E14</f>
        <v>1.3206339530630906</v>
      </c>
      <c r="O13">
        <f>(SQRT((2)^2+(4)^2))/3.281</f>
        <v>1.3630405227063638</v>
      </c>
    </row>
    <row r="14" spans="1:15" x14ac:dyDescent="0.3">
      <c r="A14" s="19"/>
      <c r="B14" s="34" t="s">
        <v>59</v>
      </c>
      <c r="C14" s="27">
        <v>4</v>
      </c>
      <c r="D14" s="12">
        <f>(8/2)/3.281</f>
        <v>1.2191405059433098</v>
      </c>
      <c r="E14" s="12">
        <f>4.333/3.281</f>
        <v>1.3206339530630906</v>
      </c>
      <c r="F14" s="12">
        <v>7.4999999999999997E-2</v>
      </c>
      <c r="G14" s="12">
        <f>PRODUCT(C14:F14)</f>
        <v>0.48301150371097479</v>
      </c>
      <c r="H14" s="11"/>
      <c r="I14" s="11"/>
      <c r="J14" s="12"/>
      <c r="K14" s="11"/>
    </row>
    <row r="15" spans="1:15" ht="15" customHeight="1" x14ac:dyDescent="0.3">
      <c r="A15" s="19"/>
      <c r="B15" s="26" t="s">
        <v>16</v>
      </c>
      <c r="C15" s="27"/>
      <c r="D15" s="12"/>
      <c r="E15" s="12"/>
      <c r="F15" s="12"/>
      <c r="G15" s="24">
        <f>SUM(G10:G14)</f>
        <v>3.7020911816958737</v>
      </c>
      <c r="H15" s="24" t="s">
        <v>17</v>
      </c>
      <c r="I15" s="28">
        <v>14200.82</v>
      </c>
      <c r="J15" s="8">
        <f>G15*I15</f>
        <v>52572.730494850395</v>
      </c>
      <c r="K15" s="11"/>
      <c r="N15" s="52">
        <f>SUM(J9:J25)</f>
        <v>99694.270590146072</v>
      </c>
    </row>
    <row r="16" spans="1:15" ht="15" customHeight="1" x14ac:dyDescent="0.3">
      <c r="A16" s="20"/>
      <c r="B16" s="26" t="s">
        <v>38</v>
      </c>
      <c r="C16" s="21"/>
      <c r="D16" s="22"/>
      <c r="E16" s="23"/>
      <c r="F16" s="23"/>
      <c r="G16" s="7"/>
      <c r="H16" s="6"/>
      <c r="I16" s="7"/>
      <c r="J16" s="24">
        <f>0.13*G15*10250.02</f>
        <v>4933.0461250468243</v>
      </c>
      <c r="K16" s="23"/>
      <c r="M16" s="25"/>
      <c r="N16" s="25"/>
    </row>
    <row r="17" spans="1:14" ht="15" customHeight="1" x14ac:dyDescent="0.3">
      <c r="A17" s="20"/>
      <c r="B17" s="26"/>
      <c r="C17" s="21"/>
      <c r="D17" s="22"/>
      <c r="E17" s="23"/>
      <c r="F17" s="23"/>
      <c r="G17" s="7"/>
      <c r="H17" s="6"/>
      <c r="I17" s="7"/>
      <c r="J17" s="24"/>
      <c r="K17" s="23"/>
      <c r="M17" s="25"/>
      <c r="N17" s="25"/>
    </row>
    <row r="18" spans="1:14" ht="27.6" customHeight="1" x14ac:dyDescent="0.3">
      <c r="A18" s="20">
        <v>2</v>
      </c>
      <c r="B18" s="29" t="s">
        <v>31</v>
      </c>
      <c r="C18" s="27"/>
      <c r="D18" s="12"/>
      <c r="E18" s="12"/>
      <c r="F18" s="12"/>
      <c r="G18" s="24"/>
      <c r="H18" s="19"/>
      <c r="I18" s="24"/>
      <c r="J18" s="24"/>
      <c r="K18" s="23"/>
      <c r="M18" s="25"/>
      <c r="N18" s="25"/>
    </row>
    <row r="19" spans="1:14" x14ac:dyDescent="0.3">
      <c r="A19" s="19"/>
      <c r="B19" s="34" t="s">
        <v>57</v>
      </c>
      <c r="C19" s="27">
        <v>1</v>
      </c>
      <c r="D19" s="12">
        <f>(11.17*2+11.33*2)/3.281</f>
        <v>13.715330691862237</v>
      </c>
      <c r="E19" s="12"/>
      <c r="F19" s="12">
        <f>0.23*2</f>
        <v>0.46</v>
      </c>
      <c r="G19" s="12">
        <f t="shared" ref="G19" si="2">PRODUCT(C19:F19)</f>
        <v>6.3090521182566288</v>
      </c>
      <c r="H19" s="11"/>
      <c r="I19" s="11"/>
      <c r="J19" s="12"/>
      <c r="K19" s="11"/>
    </row>
    <row r="20" spans="1:14" x14ac:dyDescent="0.3">
      <c r="A20" s="19"/>
      <c r="B20" s="34"/>
      <c r="C20" s="27">
        <v>1</v>
      </c>
      <c r="D20" s="12">
        <f>((11.17-0.75*2)*2+(11.33-0.75*2)*2)/3.281</f>
        <v>11.886619932947271</v>
      </c>
      <c r="E20" s="12"/>
      <c r="F20" s="12">
        <f>0.23*2</f>
        <v>0.46</v>
      </c>
      <c r="G20" s="12">
        <f t="shared" ref="G20:G23" si="3">PRODUCT(C20:F20)</f>
        <v>5.467845169155745</v>
      </c>
      <c r="H20" s="11"/>
      <c r="I20" s="11"/>
      <c r="J20" s="12"/>
      <c r="K20" s="11"/>
    </row>
    <row r="21" spans="1:14" x14ac:dyDescent="0.3">
      <c r="A21" s="19"/>
      <c r="B21" s="34" t="str">
        <f>B12</f>
        <v>-For 1st roof</v>
      </c>
      <c r="C21" s="27">
        <v>4</v>
      </c>
      <c r="D21" s="12">
        <f>E12</f>
        <v>1.9049070405364217</v>
      </c>
      <c r="E21" s="12">
        <f>D12</f>
        <v>2.9457482474855223</v>
      </c>
      <c r="F21" s="12"/>
      <c r="G21" s="12">
        <f t="shared" si="3"/>
        <v>22.445506305131989</v>
      </c>
      <c r="H21" s="11"/>
      <c r="I21" s="11"/>
      <c r="J21" s="12"/>
      <c r="K21" s="11"/>
    </row>
    <row r="22" spans="1:14" x14ac:dyDescent="0.3">
      <c r="A22" s="19"/>
      <c r="B22" s="34" t="str">
        <f>B13</f>
        <v>-For shear wall</v>
      </c>
      <c r="C22" s="27">
        <v>4</v>
      </c>
      <c r="D22" s="12">
        <f>D13</f>
        <v>1.2191405059433098</v>
      </c>
      <c r="E22" s="12">
        <f>E13</f>
        <v>0.6095702529716549</v>
      </c>
      <c r="F22" s="12"/>
      <c r="G22" s="12">
        <f t="shared" si="3"/>
        <v>2.9726071464634187</v>
      </c>
      <c r="H22" s="11"/>
      <c r="I22" s="11"/>
      <c r="J22" s="12"/>
      <c r="K22" s="11"/>
    </row>
    <row r="23" spans="1:14" x14ac:dyDescent="0.3">
      <c r="A23" s="19"/>
      <c r="B23" s="34" t="str">
        <f>B14</f>
        <v>-For top roof</v>
      </c>
      <c r="C23" s="27">
        <v>4</v>
      </c>
      <c r="D23" s="12">
        <f>D14</f>
        <v>1.2191405059433098</v>
      </c>
      <c r="E23" s="12">
        <f>E14</f>
        <v>1.3206339530630906</v>
      </c>
      <c r="F23" s="12"/>
      <c r="G23" s="12">
        <f t="shared" si="3"/>
        <v>6.4401533828129978</v>
      </c>
      <c r="H23" s="11"/>
      <c r="I23" s="11"/>
      <c r="J23" s="12"/>
      <c r="K23" s="11"/>
    </row>
    <row r="24" spans="1:14" ht="15" customHeight="1" x14ac:dyDescent="0.3">
      <c r="A24" s="19"/>
      <c r="B24" s="26" t="s">
        <v>16</v>
      </c>
      <c r="C24" s="27"/>
      <c r="D24" s="12"/>
      <c r="E24" s="12"/>
      <c r="F24" s="12"/>
      <c r="G24" s="24">
        <f>SUM(G19:G23)</f>
        <v>43.635164121820779</v>
      </c>
      <c r="H24" s="24" t="s">
        <v>22</v>
      </c>
      <c r="I24" s="28">
        <v>905.97</v>
      </c>
      <c r="J24" s="8">
        <f>G24*I24</f>
        <v>39532.149639445975</v>
      </c>
      <c r="K24" s="11"/>
      <c r="N24" s="52"/>
    </row>
    <row r="25" spans="1:14" ht="15" customHeight="1" x14ac:dyDescent="0.3">
      <c r="A25" s="20"/>
      <c r="B25" s="26" t="s">
        <v>29</v>
      </c>
      <c r="C25" s="21"/>
      <c r="D25" s="22"/>
      <c r="E25" s="23"/>
      <c r="F25" s="23"/>
      <c r="G25" s="7"/>
      <c r="H25" s="6"/>
      <c r="I25" s="7"/>
      <c r="J25" s="24">
        <f>0.13*G24*46827.87/100</f>
        <v>2656.3443308028741</v>
      </c>
      <c r="K25" s="23"/>
      <c r="M25" s="25"/>
      <c r="N25" s="25"/>
    </row>
    <row r="26" spans="1:14" ht="10.050000000000001" customHeight="1" x14ac:dyDescent="0.3">
      <c r="A26" s="20"/>
      <c r="B26" s="26"/>
      <c r="C26" s="21"/>
      <c r="D26" s="22"/>
      <c r="E26" s="23"/>
      <c r="F26" s="23"/>
      <c r="G26" s="7"/>
      <c r="H26" s="6"/>
      <c r="I26" s="7"/>
      <c r="J26" s="24"/>
      <c r="K26" s="23"/>
      <c r="M26" s="25"/>
      <c r="N26" s="25"/>
    </row>
    <row r="27" spans="1:14" ht="43.2" x14ac:dyDescent="0.3">
      <c r="A27" s="20">
        <v>3</v>
      </c>
      <c r="B27" s="29" t="s">
        <v>32</v>
      </c>
      <c r="C27" s="27" t="s">
        <v>8</v>
      </c>
      <c r="D27" s="32" t="s">
        <v>21</v>
      </c>
      <c r="E27" s="32" t="s">
        <v>33</v>
      </c>
      <c r="F27" s="32" t="s">
        <v>34</v>
      </c>
      <c r="G27" s="32" t="s">
        <v>35</v>
      </c>
      <c r="H27" s="19"/>
      <c r="I27" s="24"/>
      <c r="J27" s="24"/>
      <c r="K27" s="23"/>
      <c r="M27" s="25"/>
      <c r="N27" s="25"/>
    </row>
    <row r="28" spans="1:14" ht="15" customHeight="1" x14ac:dyDescent="0.3">
      <c r="A28" s="20"/>
      <c r="B28" s="26" t="str">
        <f>B19</f>
        <v>-For beam</v>
      </c>
      <c r="C28" s="21">
        <f>2*4</f>
        <v>8</v>
      </c>
      <c r="D28" s="12">
        <f>(11.17-0.17*2+0.5*2)</f>
        <v>11.83</v>
      </c>
      <c r="E28" s="12">
        <f>12*12/162</f>
        <v>0.88888888888888884</v>
      </c>
      <c r="F28" s="12">
        <f t="shared" ref="F28" si="4">PRODUCT(C28:E28)</f>
        <v>84.124444444444435</v>
      </c>
      <c r="G28" s="31">
        <f t="shared" ref="G28" si="5">F28/1000</f>
        <v>8.4124444444444432E-2</v>
      </c>
      <c r="H28" s="6"/>
      <c r="I28" s="7"/>
      <c r="J28" s="24"/>
      <c r="K28" s="23"/>
      <c r="M28" s="25"/>
      <c r="N28" s="25"/>
    </row>
    <row r="29" spans="1:14" ht="15" customHeight="1" x14ac:dyDescent="0.3">
      <c r="A29" s="20"/>
      <c r="B29" s="26"/>
      <c r="C29" s="21">
        <f>2*4</f>
        <v>8</v>
      </c>
      <c r="D29" s="12">
        <f>(11.33-0.17*2+0.5*2)</f>
        <v>11.99</v>
      </c>
      <c r="E29" s="12">
        <f>12*12/162</f>
        <v>0.88888888888888884</v>
      </c>
      <c r="F29" s="12">
        <f t="shared" ref="F29" si="6">PRODUCT(C29:E29)</f>
        <v>85.262222222222221</v>
      </c>
      <c r="G29" s="31">
        <f t="shared" ref="G29" si="7">F29/1000</f>
        <v>8.5262222222222225E-2</v>
      </c>
      <c r="H29" s="6"/>
      <c r="I29" s="7"/>
      <c r="J29" s="24"/>
      <c r="K29" s="23"/>
      <c r="M29" s="25"/>
      <c r="N29" s="25"/>
    </row>
    <row r="30" spans="1:14" ht="15" customHeight="1" x14ac:dyDescent="0.3">
      <c r="A30" s="20"/>
      <c r="B30" s="26" t="s">
        <v>60</v>
      </c>
      <c r="C30" s="21">
        <f>4*(TRUNC((E12-0.1)/0.15,0))</f>
        <v>48</v>
      </c>
      <c r="D30" s="12">
        <v>2.5</v>
      </c>
      <c r="E30" s="12">
        <f t="shared" ref="E30:E35" si="8">8*8/162</f>
        <v>0.39506172839506171</v>
      </c>
      <c r="F30" s="12">
        <f t="shared" ref="F30" si="9">PRODUCT(C30:E30)</f>
        <v>47.407407407407405</v>
      </c>
      <c r="G30" s="31">
        <f t="shared" ref="G30" si="10">F30/1000</f>
        <v>4.7407407407407405E-2</v>
      </c>
      <c r="H30" s="6"/>
      <c r="I30" s="7"/>
      <c r="J30" s="24"/>
      <c r="K30" s="23"/>
      <c r="M30" s="25"/>
      <c r="N30" s="25"/>
    </row>
    <row r="31" spans="1:14" ht="15" customHeight="1" x14ac:dyDescent="0.3">
      <c r="A31" s="20"/>
      <c r="B31" s="26" t="s">
        <v>61</v>
      </c>
      <c r="C31" s="21">
        <f>4*(TRUNC((D12-0.1)/0.15,0))</f>
        <v>72</v>
      </c>
      <c r="D31" s="12">
        <f>E12</f>
        <v>1.9049070405364217</v>
      </c>
      <c r="E31" s="12">
        <f t="shared" si="8"/>
        <v>0.39506172839506171</v>
      </c>
      <c r="F31" s="12">
        <f t="shared" ref="F31:F32" si="11">PRODUCT(C31:E31)</f>
        <v>54.184022486369322</v>
      </c>
      <c r="G31" s="31">
        <f t="shared" ref="G31:G32" si="12">F31/1000</f>
        <v>5.4184022486369325E-2</v>
      </c>
      <c r="H31" s="6"/>
      <c r="I31" s="7"/>
      <c r="J31" s="24"/>
      <c r="K31" s="23"/>
      <c r="M31" s="25"/>
      <c r="N31" s="25"/>
    </row>
    <row r="32" spans="1:14" ht="15" customHeight="1" x14ac:dyDescent="0.3">
      <c r="A32" s="20"/>
      <c r="B32" s="26" t="s">
        <v>62</v>
      </c>
      <c r="C32" s="21">
        <f>4*(TRUNC((E13-0.1)/0.15,0))</f>
        <v>12</v>
      </c>
      <c r="D32" s="12">
        <f>4/3.281</f>
        <v>1.2191405059433098</v>
      </c>
      <c r="E32" s="12">
        <f t="shared" si="8"/>
        <v>0.39506172839506171</v>
      </c>
      <c r="F32" s="12">
        <f t="shared" si="11"/>
        <v>5.7796290652127276</v>
      </c>
      <c r="G32" s="31">
        <f t="shared" si="12"/>
        <v>5.7796290652127272E-3</v>
      </c>
      <c r="H32" s="6"/>
      <c r="I32" s="7"/>
      <c r="J32" s="24"/>
      <c r="K32" s="23"/>
      <c r="M32" s="25"/>
      <c r="N32" s="25"/>
    </row>
    <row r="33" spans="1:14" ht="15" customHeight="1" x14ac:dyDescent="0.3">
      <c r="A33" s="20"/>
      <c r="B33" s="26" t="s">
        <v>63</v>
      </c>
      <c r="C33" s="21">
        <f>4*(TRUNC((D13-0.1)/0.15,0))</f>
        <v>28</v>
      </c>
      <c r="D33" s="12">
        <f>E13</f>
        <v>0.6095702529716549</v>
      </c>
      <c r="E33" s="12">
        <f t="shared" si="8"/>
        <v>0.39506172839506171</v>
      </c>
      <c r="F33" s="12">
        <f t="shared" ref="F33:F35" si="13">PRODUCT(C33:E33)</f>
        <v>6.7429005760815155</v>
      </c>
      <c r="G33" s="31">
        <f t="shared" ref="G33:G35" si="14">F33/1000</f>
        <v>6.7429005760815154E-3</v>
      </c>
      <c r="H33" s="6"/>
      <c r="I33" s="7"/>
      <c r="J33" s="24"/>
      <c r="K33" s="23"/>
      <c r="M33" s="25"/>
      <c r="N33" s="25"/>
    </row>
    <row r="34" spans="1:14" ht="15" customHeight="1" x14ac:dyDescent="0.3">
      <c r="A34" s="20"/>
      <c r="B34" s="26" t="s">
        <v>64</v>
      </c>
      <c r="C34" s="21">
        <f>4*(TRUNC((D35-0.1)/0.15,0))</f>
        <v>32</v>
      </c>
      <c r="D34" s="12">
        <f>D14</f>
        <v>1.2191405059433098</v>
      </c>
      <c r="E34" s="12">
        <f t="shared" si="8"/>
        <v>0.39506172839506171</v>
      </c>
      <c r="F34" s="12">
        <f t="shared" si="13"/>
        <v>15.412344173900607</v>
      </c>
      <c r="G34" s="31">
        <f t="shared" si="14"/>
        <v>1.5412344173900607E-2</v>
      </c>
      <c r="H34" s="6"/>
      <c r="I34" s="7"/>
      <c r="J34" s="24"/>
      <c r="K34" s="23"/>
      <c r="M34" s="25"/>
      <c r="N34" s="25"/>
    </row>
    <row r="35" spans="1:14" ht="15" customHeight="1" x14ac:dyDescent="0.3">
      <c r="A35" s="20"/>
      <c r="B35" s="26" t="s">
        <v>65</v>
      </c>
      <c r="C35" s="21">
        <f>4*(TRUNC((D34-0.1)/0.15,0))</f>
        <v>28</v>
      </c>
      <c r="D35" s="12">
        <f>E14</f>
        <v>1.3206339530630906</v>
      </c>
      <c r="E35" s="12">
        <f t="shared" si="8"/>
        <v>0.39506172839506171</v>
      </c>
      <c r="F35" s="12">
        <f t="shared" si="13"/>
        <v>14.608494098080607</v>
      </c>
      <c r="G35" s="31">
        <f t="shared" si="14"/>
        <v>1.4608494098080608E-2</v>
      </c>
      <c r="H35" s="6"/>
      <c r="I35" s="7"/>
      <c r="J35" s="24"/>
      <c r="K35" s="23"/>
      <c r="M35" s="25"/>
      <c r="N35" s="25"/>
    </row>
    <row r="36" spans="1:14" ht="15" customHeight="1" x14ac:dyDescent="0.3">
      <c r="A36" s="19"/>
      <c r="B36" s="26" t="s">
        <v>16</v>
      </c>
      <c r="C36" s="27"/>
      <c r="D36" s="12"/>
      <c r="E36" s="12"/>
      <c r="F36" s="12"/>
      <c r="G36" s="24">
        <f>SUM(G28:G35)</f>
        <v>0.31352146447371881</v>
      </c>
      <c r="H36" s="24" t="s">
        <v>36</v>
      </c>
      <c r="I36" s="28">
        <v>130210</v>
      </c>
      <c r="J36" s="8">
        <f>G36*I36</f>
        <v>40823.629889122923</v>
      </c>
      <c r="K36" s="11"/>
    </row>
    <row r="37" spans="1:14" ht="15" customHeight="1" x14ac:dyDescent="0.3">
      <c r="A37" s="20"/>
      <c r="B37" s="26" t="s">
        <v>29</v>
      </c>
      <c r="C37" s="21"/>
      <c r="D37" s="22"/>
      <c r="E37" s="23"/>
      <c r="F37" s="23"/>
      <c r="G37" s="7"/>
      <c r="H37" s="6"/>
      <c r="I37" s="7"/>
      <c r="J37" s="24">
        <f>0.13*G36*105010</f>
        <v>4279.9755679700775</v>
      </c>
      <c r="K37" s="23"/>
      <c r="M37" s="25"/>
      <c r="N37" s="25"/>
    </row>
    <row r="38" spans="1:14" ht="10.050000000000001" customHeight="1" x14ac:dyDescent="0.3">
      <c r="A38" s="20"/>
      <c r="B38" s="26"/>
      <c r="C38" s="21"/>
      <c r="D38" s="22"/>
      <c r="E38" s="23"/>
      <c r="F38" s="23"/>
      <c r="G38" s="7"/>
      <c r="H38" s="6"/>
      <c r="I38" s="7"/>
      <c r="J38" s="24"/>
      <c r="K38" s="23"/>
      <c r="M38" s="25"/>
      <c r="N38" s="25"/>
    </row>
    <row r="39" spans="1:14" ht="15" customHeight="1" x14ac:dyDescent="0.3">
      <c r="A39" s="20">
        <v>4</v>
      </c>
      <c r="B39" s="29" t="s">
        <v>66</v>
      </c>
      <c r="C39" s="21"/>
      <c r="D39" s="22"/>
      <c r="E39" s="23" t="s">
        <v>69</v>
      </c>
      <c r="F39" s="23"/>
      <c r="G39" s="7"/>
      <c r="H39" s="6"/>
      <c r="I39" s="7"/>
      <c r="J39" s="24"/>
      <c r="K39" s="23"/>
      <c r="M39" s="25"/>
      <c r="N39" s="25"/>
    </row>
    <row r="40" spans="1:14" ht="15" customHeight="1" x14ac:dyDescent="0.3">
      <c r="A40" s="20"/>
      <c r="B40" s="26" t="s">
        <v>67</v>
      </c>
      <c r="C40" s="21">
        <v>2</v>
      </c>
      <c r="D40" s="22">
        <f>11.17/3.281</f>
        <v>3.4044498628466928</v>
      </c>
      <c r="E40" s="23"/>
      <c r="F40" s="23">
        <f>(7.75+0.75)/3.281</f>
        <v>2.5906735751295336</v>
      </c>
      <c r="G40" s="12">
        <f t="shared" ref="G40:G42" si="15">PRODUCT(C40:F40)</f>
        <v>17.639636595060583</v>
      </c>
      <c r="H40" s="6"/>
      <c r="I40" s="7"/>
      <c r="J40" s="24"/>
      <c r="K40" s="23"/>
      <c r="M40" s="25"/>
      <c r="N40" s="25"/>
    </row>
    <row r="41" spans="1:14" ht="15" customHeight="1" x14ac:dyDescent="0.3">
      <c r="A41" s="20"/>
      <c r="B41" s="26"/>
      <c r="C41" s="21">
        <v>2</v>
      </c>
      <c r="D41" s="22">
        <f>11.33/3.281</f>
        <v>3.4532154830844255</v>
      </c>
      <c r="E41" s="23"/>
      <c r="F41" s="23">
        <f t="shared" ref="F41:F43" si="16">(7.75+0.75)/3.281</f>
        <v>2.5906735751295336</v>
      </c>
      <c r="G41" s="12">
        <f t="shared" si="15"/>
        <v>17.892308202509977</v>
      </c>
      <c r="H41" s="6"/>
      <c r="I41" s="7"/>
      <c r="J41" s="24"/>
      <c r="K41" s="23"/>
      <c r="M41" s="25"/>
      <c r="N41" s="25"/>
    </row>
    <row r="42" spans="1:14" ht="15" customHeight="1" x14ac:dyDescent="0.3">
      <c r="A42" s="20"/>
      <c r="B42" s="26" t="s">
        <v>68</v>
      </c>
      <c r="C42" s="21">
        <v>2</v>
      </c>
      <c r="D42" s="22">
        <f>(11.17-0.75*2)/3.281</f>
        <v>2.9472721731179519</v>
      </c>
      <c r="E42" s="23"/>
      <c r="F42" s="23">
        <f t="shared" si="16"/>
        <v>2.5906735751295336</v>
      </c>
      <c r="G42" s="12">
        <f t="shared" si="15"/>
        <v>15.270840275222548</v>
      </c>
      <c r="H42" s="6"/>
      <c r="I42" s="7"/>
      <c r="J42" s="24"/>
      <c r="K42" s="23"/>
      <c r="M42" s="25"/>
      <c r="N42" s="25"/>
    </row>
    <row r="43" spans="1:14" ht="15" customHeight="1" x14ac:dyDescent="0.3">
      <c r="A43" s="20"/>
      <c r="B43" s="26"/>
      <c r="C43" s="21">
        <v>2</v>
      </c>
      <c r="D43" s="22">
        <f>(11.33-0.75*2)/3.281</f>
        <v>2.9960377933556841</v>
      </c>
      <c r="E43" s="23"/>
      <c r="F43" s="23">
        <f t="shared" si="16"/>
        <v>2.5906735751295336</v>
      </c>
      <c r="G43" s="12">
        <f>PRODUCT(C43:F43)</f>
        <v>15.523511882671938</v>
      </c>
      <c r="H43" s="6"/>
      <c r="I43" s="7"/>
      <c r="J43" s="24"/>
      <c r="K43" s="23"/>
      <c r="M43" s="25"/>
      <c r="N43" s="25"/>
    </row>
    <row r="44" spans="1:14" ht="15" customHeight="1" x14ac:dyDescent="0.3">
      <c r="A44" s="20"/>
      <c r="B44" s="26" t="s">
        <v>39</v>
      </c>
      <c r="C44" s="21">
        <v>-3</v>
      </c>
      <c r="D44" s="22">
        <f>4.75/3.281</f>
        <v>1.4477293508076805</v>
      </c>
      <c r="E44" s="23"/>
      <c r="F44" s="23">
        <f>4/3.281</f>
        <v>1.2191405059433098</v>
      </c>
      <c r="G44" s="12">
        <f>PRODUCT(C44:F44)</f>
        <v>-5.2949564796379649</v>
      </c>
      <c r="H44" s="6"/>
      <c r="I44" s="7"/>
      <c r="J44" s="24"/>
      <c r="K44" s="23"/>
      <c r="M44" s="25"/>
      <c r="N44" s="25"/>
    </row>
    <row r="45" spans="1:14" ht="15" customHeight="1" x14ac:dyDescent="0.3">
      <c r="A45" s="20"/>
      <c r="B45" s="26"/>
      <c r="C45" s="21">
        <v>-3</v>
      </c>
      <c r="E45" s="22">
        <f>(PI()*(3/3.281)^2)/2</f>
        <v>1.3132576087506558</v>
      </c>
      <c r="F45" s="23"/>
      <c r="G45" s="12">
        <f>PRODUCT(C45:F45)</f>
        <v>-3.9397728262519673</v>
      </c>
      <c r="H45" s="6"/>
      <c r="I45" s="7"/>
      <c r="J45" s="24"/>
      <c r="K45" s="23"/>
      <c r="M45" s="25"/>
      <c r="N45" s="25"/>
    </row>
    <row r="46" spans="1:14" ht="15" customHeight="1" x14ac:dyDescent="0.3">
      <c r="A46" s="20"/>
      <c r="B46" s="26"/>
      <c r="C46" s="21">
        <v>-6</v>
      </c>
      <c r="D46" s="22">
        <f>1.25/3.281</f>
        <v>0.38098140810728437</v>
      </c>
      <c r="E46" s="23"/>
      <c r="F46" s="23">
        <f>1.25/3.281</f>
        <v>0.38098140810728437</v>
      </c>
      <c r="G46" s="12">
        <f>PRODUCT(C46:F46)</f>
        <v>-0.87088099994045498</v>
      </c>
      <c r="H46" s="6"/>
      <c r="I46" s="7"/>
      <c r="J46" s="24"/>
      <c r="K46" s="23"/>
      <c r="M46" s="25"/>
      <c r="N46" s="25"/>
    </row>
    <row r="47" spans="1:14" ht="15" customHeight="1" x14ac:dyDescent="0.3">
      <c r="A47" s="19"/>
      <c r="B47" s="26" t="s">
        <v>16</v>
      </c>
      <c r="C47" s="27"/>
      <c r="D47" s="12"/>
      <c r="E47" s="12"/>
      <c r="F47" s="12"/>
      <c r="G47" s="24">
        <f>SUM(G39:G46)</f>
        <v>56.220686649634651</v>
      </c>
      <c r="H47" s="24" t="s">
        <v>22</v>
      </c>
      <c r="I47" s="28">
        <v>382.48</v>
      </c>
      <c r="J47" s="8">
        <f>G47*I47</f>
        <v>21503.288229752263</v>
      </c>
      <c r="K47" s="11"/>
      <c r="N47" s="52"/>
    </row>
    <row r="48" spans="1:14" ht="15" customHeight="1" x14ac:dyDescent="0.3">
      <c r="A48" s="20"/>
      <c r="B48" s="26" t="s">
        <v>29</v>
      </c>
      <c r="C48" s="21"/>
      <c r="D48" s="22"/>
      <c r="E48" s="23"/>
      <c r="F48" s="23"/>
      <c r="G48" s="7"/>
      <c r="H48" s="6"/>
      <c r="I48" s="7"/>
      <c r="J48" s="24">
        <f>0.13*G47*9448.64/100</f>
        <v>690.57173731676505</v>
      </c>
      <c r="K48" s="23"/>
      <c r="M48" s="25"/>
      <c r="N48" s="25"/>
    </row>
    <row r="49" spans="1:14" ht="10.050000000000001" customHeight="1" x14ac:dyDescent="0.3">
      <c r="A49" s="20"/>
      <c r="B49" s="26"/>
      <c r="C49" s="21"/>
      <c r="D49" s="22"/>
      <c r="E49" s="23"/>
      <c r="F49" s="23"/>
      <c r="G49" s="7"/>
      <c r="H49" s="6"/>
      <c r="I49" s="7"/>
      <c r="J49" s="24"/>
      <c r="K49" s="23"/>
      <c r="M49" s="25"/>
      <c r="N49" s="25"/>
    </row>
    <row r="50" spans="1:14" x14ac:dyDescent="0.3">
      <c r="A50" s="19">
        <v>5</v>
      </c>
      <c r="B50" s="10" t="s">
        <v>18</v>
      </c>
      <c r="C50" s="27">
        <v>1</v>
      </c>
      <c r="D50" s="12"/>
      <c r="E50" s="12"/>
      <c r="F50" s="12"/>
      <c r="G50" s="24">
        <f>PRODUCT(C50:F50)</f>
        <v>1</v>
      </c>
      <c r="H50" s="19" t="s">
        <v>19</v>
      </c>
      <c r="I50" s="24">
        <v>1000</v>
      </c>
      <c r="J50" s="24">
        <f>G50*I50</f>
        <v>1000</v>
      </c>
      <c r="K50" s="11"/>
    </row>
    <row r="51" spans="1:14" x14ac:dyDescent="0.3">
      <c r="A51" s="19"/>
      <c r="B51" s="36" t="s">
        <v>20</v>
      </c>
      <c r="C51" s="27"/>
      <c r="D51" s="12"/>
      <c r="E51" s="12"/>
      <c r="F51" s="12"/>
      <c r="G51" s="12"/>
      <c r="H51" s="11"/>
      <c r="I51" s="12"/>
      <c r="J51" s="24">
        <f>SUM(J9:J50)</f>
        <v>167991.73601430809</v>
      </c>
      <c r="K51" s="11"/>
    </row>
    <row r="52" spans="1:14" ht="10.050000000000001" customHeight="1" x14ac:dyDescent="0.3"/>
    <row r="53" spans="1:14" s="9" customFormat="1" x14ac:dyDescent="0.3">
      <c r="B53" s="11" t="s">
        <v>23</v>
      </c>
      <c r="C53" s="69">
        <f>J51</f>
        <v>167991.73601430809</v>
      </c>
      <c r="D53" s="70"/>
      <c r="E53" s="12">
        <v>100</v>
      </c>
      <c r="F53" s="13"/>
      <c r="G53" s="14"/>
      <c r="H53" s="13"/>
      <c r="I53" s="15"/>
      <c r="J53" s="16"/>
      <c r="K53" s="17"/>
    </row>
    <row r="54" spans="1:14" x14ac:dyDescent="0.3">
      <c r="A54" s="18"/>
      <c r="B54" s="11" t="s">
        <v>24</v>
      </c>
      <c r="C54" s="73">
        <v>150000</v>
      </c>
      <c r="D54" s="74"/>
      <c r="E54" s="12"/>
      <c r="G54" s="18"/>
      <c r="H54" s="18"/>
      <c r="I54" s="18"/>
      <c r="J54" s="18"/>
    </row>
    <row r="55" spans="1:14" x14ac:dyDescent="0.3">
      <c r="A55" s="18"/>
      <c r="B55" s="11" t="s">
        <v>25</v>
      </c>
      <c r="C55" s="73">
        <f>C54-C57-C58</f>
        <v>142500</v>
      </c>
      <c r="D55" s="74"/>
      <c r="E55" s="12">
        <f>C55/C53*100</f>
        <v>84.825601175919189</v>
      </c>
      <c r="G55" s="18"/>
      <c r="H55" s="18"/>
      <c r="I55" s="18"/>
      <c r="J55" s="18"/>
    </row>
    <row r="56" spans="1:14" x14ac:dyDescent="0.3">
      <c r="A56" s="18"/>
      <c r="B56" s="11" t="s">
        <v>26</v>
      </c>
      <c r="C56" s="68">
        <f>C53-C55</f>
        <v>25491.736014308088</v>
      </c>
      <c r="D56" s="68"/>
      <c r="E56" s="12">
        <f>100-E55</f>
        <v>15.174398824080811</v>
      </c>
      <c r="G56" s="18"/>
      <c r="H56" s="18"/>
      <c r="I56" s="18"/>
      <c r="J56" s="18"/>
    </row>
    <row r="57" spans="1:14" x14ac:dyDescent="0.3">
      <c r="A57" s="18"/>
      <c r="B57" s="11" t="s">
        <v>27</v>
      </c>
      <c r="C57" s="69">
        <f>C54*0.03</f>
        <v>4500</v>
      </c>
      <c r="D57" s="70"/>
      <c r="E57" s="12">
        <v>3</v>
      </c>
      <c r="G57" s="18"/>
      <c r="H57" s="18"/>
      <c r="I57" s="18"/>
      <c r="J57" s="18"/>
    </row>
    <row r="58" spans="1:14" x14ac:dyDescent="0.3">
      <c r="A58" s="18"/>
      <c r="B58" s="11" t="s">
        <v>28</v>
      </c>
      <c r="C58" s="69">
        <f>C54*0.02</f>
        <v>3000</v>
      </c>
      <c r="D58" s="70"/>
      <c r="E58" s="12">
        <v>2</v>
      </c>
      <c r="G58" s="18"/>
      <c r="H58" s="18"/>
      <c r="I58" s="18"/>
      <c r="J58" s="18"/>
    </row>
  </sheetData>
  <mergeCells count="15">
    <mergeCell ref="A6:F6"/>
    <mergeCell ref="H6:K6"/>
    <mergeCell ref="A1:K1"/>
    <mergeCell ref="A2:K2"/>
    <mergeCell ref="A3:K3"/>
    <mergeCell ref="A4:K4"/>
    <mergeCell ref="A5:K5"/>
    <mergeCell ref="C56:D56"/>
    <mergeCell ref="C57:D57"/>
    <mergeCell ref="C58:D58"/>
    <mergeCell ref="A7:F7"/>
    <mergeCell ref="H7:K7"/>
    <mergeCell ref="C53:D53"/>
    <mergeCell ref="C54:D54"/>
    <mergeCell ref="C55:D55"/>
  </mergeCells>
  <hyperlinks>
    <hyperlink ref="B39" r:id="rId1"/>
  </hyperlinks>
  <pageMargins left="0.7" right="0.7" top="0.75" bottom="0.75" header="0.3" footer="0.3"/>
  <pageSetup paperSize="9" scale="80" orientation="portrait" r:id="rId2"/>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WCR</vt:lpstr>
      <vt:lpstr>final (2)</vt:lpstr>
      <vt:lpstr>'final (2)'!Print_Area</vt:lpstr>
      <vt:lpstr>WCR!Print_Area</vt:lpstr>
      <vt:lpstr>'final (2)'!Print_Titles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2023-12-10T05:42:59Z</dcterms:modified>
</cp:coreProperties>
</file>