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pashikhel park\"/>
    </mc:Choice>
  </mc:AlternateContent>
  <bookViews>
    <workbookView xWindow="-120" yWindow="-120" windowWidth="20736" windowHeight="11160" activeTab="1"/>
  </bookViews>
  <sheets>
    <sheet name="WCR" sheetId="6" r:id="rId1"/>
    <sheet name="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Estimate!$A$1:$K$71</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9" i="17" l="1"/>
  <c r="J59" i="17" s="1"/>
  <c r="G57" i="17"/>
  <c r="G50" i="17"/>
  <c r="G43" i="17"/>
  <c r="G36" i="17"/>
  <c r="G31" i="17"/>
  <c r="G23" i="17"/>
  <c r="G30" i="17"/>
  <c r="D30" i="17"/>
  <c r="D42" i="17"/>
  <c r="G42" i="17" s="1"/>
  <c r="I57" i="17"/>
  <c r="E56" i="17"/>
  <c r="D56" i="17"/>
  <c r="E55" i="17"/>
  <c r="D55" i="17"/>
  <c r="D54" i="17"/>
  <c r="G54" i="17" s="1"/>
  <c r="E49" i="17"/>
  <c r="D49" i="17"/>
  <c r="E48" i="17"/>
  <c r="D48" i="17"/>
  <c r="I50" i="17"/>
  <c r="D47" i="17"/>
  <c r="G47" i="17" s="1"/>
  <c r="D41" i="17"/>
  <c r="C41" i="17"/>
  <c r="D40" i="17"/>
  <c r="G40" i="17" s="1"/>
  <c r="G49" i="17" l="1"/>
  <c r="G55" i="17"/>
  <c r="G41" i="17"/>
  <c r="G48" i="17"/>
  <c r="J50" i="17" s="1"/>
  <c r="G56" i="17"/>
  <c r="J44" i="17" l="1"/>
  <c r="J57" i="17"/>
  <c r="J51" i="17"/>
  <c r="J43" i="17" l="1"/>
  <c r="D12" i="17" l="1"/>
  <c r="C29" i="17" l="1"/>
  <c r="E22" i="17"/>
  <c r="E29" i="17" s="1"/>
  <c r="D22" i="17"/>
  <c r="D29" i="17" s="1"/>
  <c r="B22" i="17"/>
  <c r="B29" i="17" s="1"/>
  <c r="G12" i="17"/>
  <c r="G11" i="17"/>
  <c r="D11" i="17"/>
  <c r="E10" i="17"/>
  <c r="E27" i="17"/>
  <c r="E21" i="17" s="1"/>
  <c r="D35" i="17"/>
  <c r="D27" i="17" s="1"/>
  <c r="D21" i="17" s="1"/>
  <c r="D17" i="17" s="1"/>
  <c r="E35" i="17"/>
  <c r="G22" i="17" l="1"/>
  <c r="D10" i="17"/>
  <c r="G29" i="17"/>
  <c r="F10" i="17"/>
  <c r="D28" i="17"/>
  <c r="G28" i="17"/>
  <c r="C21" i="17" l="1"/>
  <c r="B21" i="17"/>
  <c r="G35" i="17" l="1"/>
  <c r="J37" i="17" l="1"/>
  <c r="J36" i="17" l="1"/>
  <c r="C27" i="17"/>
  <c r="B27" i="17"/>
  <c r="G17" i="17" l="1"/>
  <c r="G27" i="17"/>
  <c r="G18" i="17" l="1"/>
  <c r="J18" i="17" s="1"/>
  <c r="C71" i="17"/>
  <c r="C70" i="17"/>
  <c r="G62" i="17"/>
  <c r="J62" i="17" s="1"/>
  <c r="G10" i="17"/>
  <c r="G13" i="17" s="1"/>
  <c r="G21" i="17" l="1"/>
  <c r="J14" i="17"/>
  <c r="C68" i="17"/>
  <c r="J23" i="17" l="1"/>
  <c r="J31" i="17"/>
  <c r="J13" i="17"/>
  <c r="J24" i="17" l="1"/>
  <c r="J32" i="17"/>
  <c r="J64" i="17" l="1"/>
  <c r="C66" i="17" s="1"/>
  <c r="E68" i="17" l="1"/>
  <c r="E69" i="17" s="1"/>
  <c r="C69" i="17"/>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<sst xmlns="http://schemas.openxmlformats.org/spreadsheetml/2006/main" count="101" uniqueCount="68">
  <si>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</si>
  <si>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</si>
  <si>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</si>
  <si>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</si>
  <si>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</si>
  <si>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</si>
  <si>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</si>
  <si>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</si>
  <si>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</si>
  <si>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</si>
  <si>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</si>
  <si>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</si>
  <si>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</si>
  <si>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</si>
  <si>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</si>
  <si>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</si>
  <si>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</si>
  <si>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</si>
  <si>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</si>
  <si>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</si>
  <si>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</si>
  <si>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</si>
  <si>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</si>
  <si>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</si>
  <si>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</si>
  <si>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</si>
  <si>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</si>
  <si>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</si>
  <si>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</si>
  <si>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</si>
  <si>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</si>
  <si>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</si>
  <si>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</si>
  <si>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</si>
  <si>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</si>
  <si>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</si>
  <si>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</si>
  <si>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</si>
  <si>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</si>
  <si>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</si>
  <si>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</si>
  <si>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</si>
  <si>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</si>
  <si>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</si>
  <si>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</si>
  <si>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</si>
  <si>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</si>
  <si>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</si>
  <si>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</si>
  <si>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</si>
  <si>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</si>
  <si>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</si>
  <si>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</si>
  <si>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</si>
  <si>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</si>
  <si>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</si>
  <si>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proposed road</t>
  </si>
  <si>
    <t>-for steps</t>
  </si>
  <si>
    <t xml:space="preserve">e'O{+tNnfdf lrDgL e§fsf] O{+6fsf] uf/f] l;d]G6 d;nf -!M^_ df </t>
  </si>
  <si>
    <t>subservience</t>
  </si>
  <si>
    <t>sfk]{6 b'jf]</t>
  </si>
  <si>
    <t>m2</t>
  </si>
  <si>
    <t>-for open spaces</t>
  </si>
  <si>
    <t>sfk]{6 b'jf]sf] nflu 6fKg] sfo{} Hofnf</t>
  </si>
  <si>
    <t>-As a retaining wall</t>
  </si>
  <si>
    <t>-for brick wall as a retaining structure</t>
  </si>
  <si>
    <t>Provisional sum for small plants and other unforseen works</t>
  </si>
  <si>
    <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</si>
</sst>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color theme="1"/>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16" fillId="0" borderId="1" xfId="0" quotePrefix="1" applyFont="1" applyBorder="1" applyAlignment="1">
      <alignment wrapText="1"/>
    </xf>
    <xf numFmtId="0" fontId="3" fillId="0" borderId="1" xfId="0" quotePrefix="1"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6" t="s">
        <v>0</v>
      </c>
      <c r="B1" s="76"/>
      <c r="C1" s="76"/>
      <c r="D1" s="76"/>
      <c r="E1" s="76"/>
      <c r="F1" s="76"/>
      <c r="G1" s="76"/>
      <c r="H1" s="76"/>
      <c r="I1" s="76"/>
      <c r="J1" s="76"/>
      <c r="K1" s="76"/>
    </row>
    <row r="2" spans="1:11" ht="24.6" x14ac:dyDescent="0.4">
      <c r="A2" s="77" t="s">
        <v>1</v>
      </c>
      <c r="B2" s="77"/>
      <c r="C2" s="77"/>
      <c r="D2" s="77"/>
      <c r="E2" s="77"/>
      <c r="F2" s="77"/>
      <c r="G2" s="77"/>
      <c r="H2" s="77"/>
      <c r="I2" s="77"/>
      <c r="J2" s="77"/>
      <c r="K2" s="77"/>
    </row>
    <row r="3" spans="1:11" s="1" customFormat="1" x14ac:dyDescent="0.3">
      <c r="A3" s="78" t="s">
        <v>2</v>
      </c>
      <c r="B3" s="78"/>
      <c r="C3" s="78"/>
      <c r="D3" s="78"/>
      <c r="E3" s="78"/>
      <c r="F3" s="78"/>
      <c r="G3" s="78"/>
      <c r="H3" s="78"/>
      <c r="I3" s="78"/>
      <c r="J3" s="78"/>
      <c r="K3" s="78"/>
    </row>
    <row r="4" spans="1:11" s="1" customFormat="1" x14ac:dyDescent="0.3">
      <c r="A4" s="78" t="s">
        <v>3</v>
      </c>
      <c r="B4" s="78"/>
      <c r="C4" s="78"/>
      <c r="D4" s="78"/>
      <c r="E4" s="78"/>
      <c r="F4" s="78"/>
      <c r="G4" s="78"/>
      <c r="H4" s="78"/>
      <c r="I4" s="78"/>
      <c r="J4" s="78"/>
      <c r="K4" s="78"/>
    </row>
    <row r="5" spans="1:11" ht="18" x14ac:dyDescent="0.35">
      <c r="A5" s="79" t="s">
        <v>18</v>
      </c>
      <c r="B5" s="79"/>
      <c r="C5" s="79"/>
      <c r="D5" s="79"/>
      <c r="E5" s="79"/>
      <c r="F5" s="79"/>
      <c r="G5" s="79"/>
      <c r="H5" s="79"/>
      <c r="I5" s="79"/>
      <c r="J5" s="79"/>
      <c r="K5" s="79"/>
    </row>
    <row r="6" spans="1:11" ht="18" x14ac:dyDescent="0.35">
      <c r="A6" s="8" t="s">
        <v>19</v>
      </c>
      <c r="B6" s="8"/>
      <c r="C6" s="74" t="e">
        <f>F18</f>
        <v>#REF!</v>
      </c>
      <c r="D6" s="75"/>
      <c r="E6" s="9"/>
      <c r="F6" s="8"/>
      <c r="G6" s="8"/>
      <c r="H6" s="8" t="s">
        <v>20</v>
      </c>
      <c r="I6" s="8"/>
      <c r="J6" s="74" t="e">
        <f>I18</f>
        <v>#REF!</v>
      </c>
      <c r="K6" s="75"/>
    </row>
    <row r="7" spans="1:11" x14ac:dyDescent="0.3">
      <c r="A7" s="26" t="s">
        <v>29</v>
      </c>
      <c r="B7" s="10"/>
      <c r="C7" s="10"/>
      <c r="D7" s="10"/>
      <c r="F7" s="69"/>
      <c r="G7" s="69"/>
      <c r="I7" s="70" t="s">
        <v>37</v>
      </c>
      <c r="J7" s="70"/>
      <c r="K7" s="70"/>
    </row>
    <row r="8" spans="1:11" ht="15.6" x14ac:dyDescent="0.3">
      <c r="A8" s="68" t="e">
        <f>#REF!</f>
        <v>#REF!</v>
      </c>
      <c r="B8" s="68"/>
      <c r="C8" s="68"/>
      <c r="D8" s="68"/>
      <c r="E8" s="68"/>
      <c r="F8" s="68"/>
      <c r="I8" s="71" t="s">
        <v>38</v>
      </c>
      <c r="J8" s="71"/>
      <c r="K8" s="71"/>
    </row>
    <row r="9" spans="1:11" x14ac:dyDescent="0.3">
      <c r="A9" s="72" t="e">
        <f>#REF!</f>
        <v>#REF!</v>
      </c>
      <c r="B9" s="72"/>
      <c r="C9" s="72"/>
      <c r="D9" s="72"/>
      <c r="E9" s="72"/>
      <c r="F9" s="72"/>
      <c r="I9" s="71" t="s">
        <v>39</v>
      </c>
      <c r="J9" s="71"/>
      <c r="K9" s="71"/>
    </row>
    <row r="11" spans="1:11" x14ac:dyDescent="0.3">
      <c r="A11" s="66" t="s">
        <v>21</v>
      </c>
      <c r="B11" s="66" t="s">
        <v>22</v>
      </c>
      <c r="C11" s="66" t="s">
        <v>12</v>
      </c>
      <c r="D11" s="73" t="s">
        <v>23</v>
      </c>
      <c r="E11" s="73"/>
      <c r="F11" s="73"/>
      <c r="G11" s="73" t="s">
        <v>24</v>
      </c>
      <c r="H11" s="73"/>
      <c r="I11" s="73"/>
      <c r="J11" s="66" t="s">
        <v>25</v>
      </c>
      <c r="K11" s="67" t="s">
        <v>15</v>
      </c>
    </row>
    <row r="12" spans="1:11" x14ac:dyDescent="0.3">
      <c r="A12" s="66"/>
      <c r="B12" s="66"/>
      <c r="C12" s="66"/>
      <c r="D12" s="11" t="s">
        <v>26</v>
      </c>
      <c r="E12" s="11" t="s">
        <v>13</v>
      </c>
      <c r="F12" s="11" t="s">
        <v>14</v>
      </c>
      <c r="G12" s="11" t="s">
        <v>26</v>
      </c>
      <c r="H12" s="11" t="s">
        <v>13</v>
      </c>
      <c r="I12" s="11" t="s">
        <v>14</v>
      </c>
      <c r="J12" s="66"/>
      <c r="K12" s="67"/>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8"/>
  <sheetViews>
    <sheetView tabSelected="1" topLeftCell="A49" zoomScaleNormal="100" workbookViewId="0">
      <selection activeCell="I60" sqref="I60"/>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8" t="s">
        <v>2</v>
      </c>
      <c r="B3" s="78"/>
      <c r="C3" s="78"/>
      <c r="D3" s="78"/>
      <c r="E3" s="78"/>
      <c r="F3" s="78"/>
      <c r="G3" s="78"/>
      <c r="H3" s="78"/>
      <c r="I3" s="78"/>
      <c r="J3" s="78"/>
      <c r="K3" s="78"/>
    </row>
    <row r="4" spans="1:19" s="1" customFormat="1" x14ac:dyDescent="0.3">
      <c r="A4" s="78" t="s">
        <v>3</v>
      </c>
      <c r="B4" s="78"/>
      <c r="C4" s="78"/>
      <c r="D4" s="78"/>
      <c r="E4" s="78"/>
      <c r="F4" s="78"/>
      <c r="G4" s="78"/>
      <c r="H4" s="78"/>
      <c r="I4" s="78"/>
      <c r="J4" s="78"/>
      <c r="K4" s="78"/>
    </row>
    <row r="5" spans="1:19" ht="17.399999999999999" x14ac:dyDescent="0.3">
      <c r="A5" s="87" t="s">
        <v>4</v>
      </c>
      <c r="B5" s="87"/>
      <c r="C5" s="87"/>
      <c r="D5" s="87"/>
      <c r="E5" s="87"/>
      <c r="F5" s="87"/>
      <c r="G5" s="87"/>
      <c r="H5" s="87"/>
      <c r="I5" s="87"/>
      <c r="J5" s="87"/>
      <c r="K5" s="87"/>
    </row>
    <row r="6" spans="1:19" ht="15.6" x14ac:dyDescent="0.3">
      <c r="A6" s="68" t="s">
        <v>54</v>
      </c>
      <c r="B6" s="68"/>
      <c r="C6" s="68"/>
      <c r="D6" s="68"/>
      <c r="E6" s="68"/>
      <c r="F6" s="68"/>
      <c r="G6" s="2"/>
      <c r="H6" s="84" t="s">
        <v>47</v>
      </c>
      <c r="I6" s="84"/>
      <c r="J6" s="84"/>
      <c r="K6" s="84"/>
      <c r="O6" t="s">
        <v>59</v>
      </c>
    </row>
    <row r="7" spans="1:19" ht="15.6" x14ac:dyDescent="0.3">
      <c r="A7" s="81" t="s">
        <v>28</v>
      </c>
      <c r="B7" s="81"/>
      <c r="C7" s="81"/>
      <c r="D7" s="81"/>
      <c r="E7" s="81"/>
      <c r="F7" s="81"/>
      <c r="G7" s="3"/>
      <c r="H7" s="82" t="s">
        <v>48</v>
      </c>
      <c r="I7" s="82"/>
      <c r="J7" s="82"/>
      <c r="K7" s="82"/>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24.2" x14ac:dyDescent="0.3">
      <c r="A9" s="29">
        <v>1</v>
      </c>
      <c r="B9" s="30" t="s">
        <v>46</v>
      </c>
      <c r="C9" s="37"/>
      <c r="D9" s="37"/>
      <c r="E9" s="37"/>
      <c r="F9" s="37"/>
      <c r="G9" s="37"/>
      <c r="H9" s="37"/>
      <c r="I9" s="37"/>
      <c r="J9" s="37"/>
      <c r="K9" s="37"/>
      <c r="N9" t="s">
        <v>50</v>
      </c>
      <c r="O9" t="s">
        <v>51</v>
      </c>
    </row>
    <row r="10" spans="1:19" ht="15" customHeight="1" x14ac:dyDescent="0.3">
      <c r="A10" s="18"/>
      <c r="B10" s="38" t="s">
        <v>52</v>
      </c>
      <c r="C10" s="37">
        <v>0.5</v>
      </c>
      <c r="D10" s="39">
        <f>D35</f>
        <v>16.991770801584881</v>
      </c>
      <c r="E10" s="39">
        <f>F35/2</f>
        <v>1.25</v>
      </c>
      <c r="F10" s="39">
        <f>F35</f>
        <v>2.5</v>
      </c>
      <c r="G10" s="40">
        <f>PRODUCT(C10:F10)</f>
        <v>26.549641877476375</v>
      </c>
      <c r="H10" s="41"/>
      <c r="I10" s="41"/>
      <c r="J10" s="41"/>
      <c r="K10" s="21"/>
      <c r="M10" s="25"/>
      <c r="N10" s="1"/>
      <c r="O10" s="1"/>
      <c r="P10" s="1"/>
      <c r="Q10" s="1"/>
      <c r="R10" s="25"/>
      <c r="S10" s="25"/>
    </row>
    <row r="11" spans="1:19" ht="15" customHeight="1" x14ac:dyDescent="0.3">
      <c r="A11" s="18"/>
      <c r="B11" s="38" t="s">
        <v>56</v>
      </c>
      <c r="C11" s="37">
        <v>1</v>
      </c>
      <c r="D11" s="39">
        <f>21.93+3.04</f>
        <v>24.97</v>
      </c>
      <c r="E11" s="39">
        <v>2.9</v>
      </c>
      <c r="F11" s="39">
        <v>0.15</v>
      </c>
      <c r="G11" s="40">
        <f>PRODUCT(C11:F11)</f>
        <v>10.861949999999998</v>
      </c>
      <c r="H11" s="41"/>
      <c r="I11" s="41"/>
      <c r="J11" s="41"/>
      <c r="K11" s="21"/>
      <c r="M11" s="25"/>
      <c r="N11" s="1"/>
      <c r="O11" s="1"/>
      <c r="P11" s="1"/>
      <c r="Q11" s="1"/>
      <c r="R11" s="25"/>
      <c r="S11" s="25"/>
    </row>
    <row r="12" spans="1:19" ht="15" customHeight="1" x14ac:dyDescent="0.3">
      <c r="A12" s="18"/>
      <c r="B12" s="38" t="s">
        <v>57</v>
      </c>
      <c r="C12" s="37">
        <v>1</v>
      </c>
      <c r="D12" s="39">
        <f>(11.17*2+4.42+12.25)/3.281</f>
        <v>11.889667784212129</v>
      </c>
      <c r="E12" s="39">
        <v>1.3</v>
      </c>
      <c r="F12" s="39">
        <v>0.15</v>
      </c>
      <c r="G12" s="40">
        <f>PRODUCT(C12:F12)</f>
        <v>2.3184852179213653</v>
      </c>
      <c r="H12" s="41"/>
      <c r="I12" s="41"/>
      <c r="J12" s="41"/>
      <c r="K12" s="21"/>
      <c r="M12" s="25"/>
      <c r="N12" s="1"/>
      <c r="O12" s="1"/>
      <c r="P12" s="1"/>
      <c r="Q12" s="1"/>
      <c r="R12" s="25"/>
      <c r="S12" s="25"/>
    </row>
    <row r="13" spans="1:19" ht="15" customHeight="1" x14ac:dyDescent="0.3">
      <c r="A13" s="18"/>
      <c r="B13" s="38" t="s">
        <v>42</v>
      </c>
      <c r="C13" s="19"/>
      <c r="D13" s="20"/>
      <c r="E13" s="21"/>
      <c r="F13" s="21"/>
      <c r="G13" s="23">
        <f>SUM(G10:G12)</f>
        <v>39.730077095397739</v>
      </c>
      <c r="H13" s="22" t="s">
        <v>41</v>
      </c>
      <c r="I13" s="23">
        <v>64.63</v>
      </c>
      <c r="J13" s="42">
        <f>G13*I13</f>
        <v>2567.7548826755556</v>
      </c>
      <c r="K13" s="21"/>
      <c r="M13" s="25"/>
      <c r="N13" s="1"/>
      <c r="O13" s="1"/>
      <c r="P13" s="1"/>
      <c r="Q13" s="1"/>
      <c r="R13" s="25"/>
      <c r="S13" s="25"/>
    </row>
    <row r="14" spans="1:19" ht="15" customHeight="1" x14ac:dyDescent="0.3">
      <c r="A14" s="18"/>
      <c r="B14" s="38" t="s">
        <v>40</v>
      </c>
      <c r="C14" s="19"/>
      <c r="D14" s="20"/>
      <c r="E14" s="21"/>
      <c r="F14" s="21"/>
      <c r="G14" s="23"/>
      <c r="H14" s="22"/>
      <c r="I14" s="23"/>
      <c r="J14" s="42">
        <f>0.13*G13*19284/360</f>
        <v>276.66701353331803</v>
      </c>
      <c r="K14" s="21"/>
      <c r="M14" s="25"/>
      <c r="N14" s="1"/>
      <c r="O14" s="1"/>
      <c r="P14" s="1"/>
      <c r="Q14" s="1"/>
      <c r="R14" s="25"/>
      <c r="S14" s="25"/>
    </row>
    <row r="15" spans="1:19" ht="15" customHeight="1" x14ac:dyDescent="0.3">
      <c r="A15" s="18"/>
      <c r="B15" s="38"/>
      <c r="C15" s="19"/>
      <c r="D15" s="20"/>
      <c r="E15" s="21"/>
      <c r="F15" s="21"/>
      <c r="G15" s="23"/>
      <c r="H15" s="22"/>
      <c r="I15" s="23"/>
      <c r="J15" s="42"/>
      <c r="K15" s="21"/>
      <c r="M15" s="25"/>
      <c r="N15" s="1"/>
      <c r="O15" s="1"/>
      <c r="P15" s="1"/>
      <c r="Q15" s="1"/>
      <c r="R15" s="25"/>
      <c r="S15" s="25"/>
    </row>
    <row r="16" spans="1:19" ht="96.6" x14ac:dyDescent="0.3">
      <c r="A16" s="18">
        <v>2</v>
      </c>
      <c r="B16" s="30" t="s">
        <v>53</v>
      </c>
      <c r="C16" s="19"/>
      <c r="D16" s="20"/>
      <c r="E16" s="21"/>
      <c r="F16" s="21"/>
      <c r="G16" s="23"/>
      <c r="H16" s="22"/>
      <c r="I16" s="23"/>
      <c r="J16" s="42"/>
      <c r="K16" s="21"/>
      <c r="M16" s="25"/>
      <c r="N16" s="1"/>
      <c r="O16" s="1"/>
      <c r="P16" s="1"/>
      <c r="Q16" s="1"/>
      <c r="R16" s="25"/>
      <c r="S16" s="25"/>
    </row>
    <row r="17" spans="1:19" ht="15" customHeight="1" x14ac:dyDescent="0.3">
      <c r="A17" s="18"/>
      <c r="B17" s="38" t="s">
        <v>43</v>
      </c>
      <c r="C17" s="37">
        <v>0.5</v>
      </c>
      <c r="D17" s="39">
        <f>D21</f>
        <v>16.991770801584881</v>
      </c>
      <c r="E17" s="39">
        <v>0.6</v>
      </c>
      <c r="F17" s="39">
        <v>1</v>
      </c>
      <c r="G17" s="40">
        <f>PRODUCT(C17:F17)</f>
        <v>5.0975312404754645</v>
      </c>
      <c r="H17" s="41"/>
      <c r="I17" s="41"/>
      <c r="J17" s="41"/>
      <c r="K17" s="21"/>
      <c r="M17" s="25"/>
      <c r="N17" s="1"/>
      <c r="O17" s="1"/>
      <c r="P17" s="1"/>
      <c r="Q17" s="1"/>
      <c r="R17" s="25"/>
      <c r="S17" s="25"/>
    </row>
    <row r="18" spans="1:19" ht="15" customHeight="1" x14ac:dyDescent="0.3">
      <c r="A18" s="18"/>
      <c r="B18" s="38" t="s">
        <v>42</v>
      </c>
      <c r="C18" s="19"/>
      <c r="D18" s="20"/>
      <c r="E18" s="21"/>
      <c r="F18" s="21"/>
      <c r="G18" s="23">
        <f>SUM(G17:G17)</f>
        <v>5.0975312404754645</v>
      </c>
      <c r="H18" s="22" t="s">
        <v>41</v>
      </c>
      <c r="I18" s="23">
        <v>404.28</v>
      </c>
      <c r="J18" s="42">
        <f>G18*I18</f>
        <v>2060.8299298994207</v>
      </c>
      <c r="K18" s="21"/>
      <c r="M18" s="25"/>
      <c r="N18" s="1"/>
      <c r="O18" s="1"/>
      <c r="P18" s="1"/>
      <c r="Q18" s="1"/>
      <c r="R18" s="25"/>
      <c r="S18" s="25"/>
    </row>
    <row r="19" spans="1:19" ht="15" customHeight="1" x14ac:dyDescent="0.3">
      <c r="A19" s="18"/>
      <c r="B19" s="38"/>
      <c r="C19" s="19"/>
      <c r="D19" s="20"/>
      <c r="E19" s="21"/>
      <c r="F19" s="21"/>
      <c r="G19" s="23"/>
      <c r="H19" s="22"/>
      <c r="I19" s="23"/>
      <c r="J19" s="42"/>
      <c r="K19" s="21"/>
      <c r="M19" s="25"/>
      <c r="N19" s="1"/>
      <c r="O19" s="1"/>
      <c r="P19" s="1"/>
      <c r="Q19" s="1"/>
      <c r="R19" s="25"/>
      <c r="S19" s="25"/>
    </row>
    <row r="20" spans="1:19" ht="82.8" x14ac:dyDescent="0.3">
      <c r="A20" s="18">
        <v>3</v>
      </c>
      <c r="B20" s="30" t="s">
        <v>45</v>
      </c>
      <c r="C20" s="19"/>
      <c r="D20" s="20"/>
      <c r="E20" s="21"/>
      <c r="F20" s="21"/>
      <c r="G20" s="23"/>
      <c r="H20" s="22"/>
      <c r="I20" s="23"/>
      <c r="J20" s="42"/>
      <c r="K20" s="21"/>
      <c r="M20" s="25"/>
      <c r="N20" s="1"/>
      <c r="O20" s="1"/>
      <c r="P20" s="1"/>
      <c r="Q20" s="1"/>
      <c r="R20" s="25"/>
      <c r="S20" s="25"/>
    </row>
    <row r="21" spans="1:19" ht="15" customHeight="1" x14ac:dyDescent="0.3">
      <c r="A21" s="18"/>
      <c r="B21" s="38" t="str">
        <f>B17</f>
        <v>-Road</v>
      </c>
      <c r="C21" s="37">
        <f>C10</f>
        <v>0.5</v>
      </c>
      <c r="D21" s="39">
        <f>D27</f>
        <v>16.991770801584881</v>
      </c>
      <c r="E21" s="39">
        <f>E27</f>
        <v>1.25</v>
      </c>
      <c r="F21" s="39">
        <v>0.15</v>
      </c>
      <c r="G21" s="40">
        <f>PRODUCT(C21:F21)</f>
        <v>1.5929785126485825</v>
      </c>
      <c r="H21" s="41"/>
      <c r="I21" s="41"/>
      <c r="J21" s="41"/>
      <c r="K21" s="21"/>
      <c r="M21" s="25"/>
      <c r="N21" s="1"/>
      <c r="O21" s="1"/>
      <c r="P21" s="1"/>
      <c r="Q21" s="1"/>
      <c r="R21" s="25"/>
      <c r="S21" s="25"/>
    </row>
    <row r="22" spans="1:19" ht="15" customHeight="1" x14ac:dyDescent="0.3">
      <c r="A22" s="18"/>
      <c r="B22" s="38" t="str">
        <f>B12</f>
        <v>-for steps</v>
      </c>
      <c r="C22" s="37">
        <v>1</v>
      </c>
      <c r="D22" s="39">
        <f>D12</f>
        <v>11.889667784212129</v>
      </c>
      <c r="E22" s="39">
        <f>E12</f>
        <v>1.3</v>
      </c>
      <c r="F22" s="39">
        <v>0.15</v>
      </c>
      <c r="G22" s="40">
        <f>PRODUCT(C22:F22)</f>
        <v>2.3184852179213653</v>
      </c>
      <c r="H22" s="41"/>
      <c r="I22" s="41"/>
      <c r="J22" s="41"/>
      <c r="K22" s="21"/>
      <c r="M22" s="25"/>
      <c r="N22" s="1"/>
      <c r="O22" s="1"/>
      <c r="P22" s="1"/>
      <c r="Q22" s="1"/>
      <c r="R22" s="25"/>
      <c r="S22" s="25"/>
    </row>
    <row r="23" spans="1:19" ht="15" customHeight="1" x14ac:dyDescent="0.3">
      <c r="A23" s="41"/>
      <c r="B23" s="38" t="s">
        <v>42</v>
      </c>
      <c r="C23" s="43"/>
      <c r="D23" s="44"/>
      <c r="E23" s="44"/>
      <c r="F23" s="44"/>
      <c r="G23" s="34">
        <f>SUM(G21:G22)</f>
        <v>3.911463730569948</v>
      </c>
      <c r="H23" s="34" t="s">
        <v>41</v>
      </c>
      <c r="I23" s="34">
        <v>4561.53</v>
      </c>
      <c r="J23" s="45">
        <f>G23*I23</f>
        <v>17842.259150906735</v>
      </c>
      <c r="K23" s="37"/>
    </row>
    <row r="24" spans="1:19" x14ac:dyDescent="0.3">
      <c r="A24" s="41"/>
      <c r="B24" s="38" t="s">
        <v>40</v>
      </c>
      <c r="C24" s="43"/>
      <c r="D24" s="44"/>
      <c r="E24" s="44"/>
      <c r="F24" s="44"/>
      <c r="G24" s="44"/>
      <c r="H24" s="44"/>
      <c r="I24" s="44"/>
      <c r="J24" s="46">
        <f>0.13*G23*(15452.6/5)</f>
        <v>1571.4993955181346</v>
      </c>
      <c r="K24" s="37"/>
    </row>
    <row r="25" spans="1:19" x14ac:dyDescent="0.3">
      <c r="A25" s="41"/>
      <c r="B25" s="38"/>
      <c r="C25" s="43"/>
      <c r="D25" s="44"/>
      <c r="E25" s="44"/>
      <c r="F25" s="44"/>
      <c r="G25" s="44"/>
      <c r="H25" s="44"/>
      <c r="I25" s="44"/>
      <c r="J25" s="46"/>
      <c r="K25" s="37"/>
    </row>
    <row r="26" spans="1:19" ht="69" x14ac:dyDescent="0.3">
      <c r="A26" s="18">
        <v>4</v>
      </c>
      <c r="B26" s="30" t="s">
        <v>44</v>
      </c>
      <c r="C26" s="19"/>
      <c r="D26" s="20"/>
      <c r="E26" s="21"/>
      <c r="F26" s="21"/>
      <c r="G26" s="23"/>
      <c r="H26" s="22"/>
      <c r="I26" s="23"/>
      <c r="J26" s="42"/>
      <c r="K26" s="21"/>
      <c r="M26" s="25"/>
      <c r="N26" s="1"/>
      <c r="O26" s="1"/>
      <c r="P26" s="1"/>
      <c r="Q26" s="1"/>
      <c r="R26" s="25"/>
      <c r="S26" s="25"/>
    </row>
    <row r="27" spans="1:19" ht="15" customHeight="1" x14ac:dyDescent="0.3">
      <c r="A27" s="18"/>
      <c r="B27" s="38" t="str">
        <f>B10</f>
        <v>-For wall</v>
      </c>
      <c r="C27" s="37">
        <f>C10</f>
        <v>0.5</v>
      </c>
      <c r="D27" s="39">
        <f>D35</f>
        <v>16.991770801584881</v>
      </c>
      <c r="E27" s="39">
        <f>F35/2</f>
        <v>1.25</v>
      </c>
      <c r="F27" s="39">
        <v>7.4999999999999997E-2</v>
      </c>
      <c r="G27" s="40">
        <f>PRODUCT(C27:F27)</f>
        <v>0.79648925632429124</v>
      </c>
      <c r="H27" s="41"/>
      <c r="I27" s="41"/>
      <c r="J27" s="41"/>
      <c r="K27" s="21"/>
      <c r="M27" s="25"/>
      <c r="N27" s="1"/>
      <c r="O27" s="1"/>
      <c r="P27" s="1"/>
      <c r="Q27" s="1"/>
      <c r="R27" s="25"/>
      <c r="S27" s="25"/>
    </row>
    <row r="28" spans="1:19" ht="15" customHeight="1" x14ac:dyDescent="0.3">
      <c r="A28" s="18"/>
      <c r="B28" s="38"/>
      <c r="C28" s="37">
        <v>1</v>
      </c>
      <c r="D28" s="39">
        <f>D27</f>
        <v>16.991770801584881</v>
      </c>
      <c r="E28" s="39">
        <v>0.5</v>
      </c>
      <c r="F28" s="39">
        <v>0.05</v>
      </c>
      <c r="G28" s="40">
        <f>PRODUCT(C28:F28)</f>
        <v>0.42479427003962206</v>
      </c>
      <c r="H28" s="41"/>
      <c r="I28" s="41"/>
      <c r="J28" s="41"/>
      <c r="K28" s="21"/>
      <c r="M28" s="25"/>
      <c r="N28" s="1"/>
      <c r="O28" s="1"/>
      <c r="P28" s="1"/>
      <c r="Q28" s="1"/>
      <c r="R28" s="25"/>
      <c r="S28" s="25"/>
    </row>
    <row r="29" spans="1:19" ht="15" customHeight="1" x14ac:dyDescent="0.3">
      <c r="A29" s="18"/>
      <c r="B29" s="38" t="str">
        <f>B22</f>
        <v>-for steps</v>
      </c>
      <c r="C29" s="37">
        <f>C22</f>
        <v>1</v>
      </c>
      <c r="D29" s="39">
        <f>D22</f>
        <v>11.889667784212129</v>
      </c>
      <c r="E29" s="39">
        <f>E22</f>
        <v>1.3</v>
      </c>
      <c r="F29" s="39">
        <v>0.05</v>
      </c>
      <c r="G29" s="40">
        <f>PRODUCT(C29:F29)</f>
        <v>0.77282840597378843</v>
      </c>
      <c r="H29" s="41"/>
      <c r="I29" s="41"/>
      <c r="J29" s="41"/>
      <c r="K29" s="21"/>
      <c r="M29" s="25"/>
      <c r="N29" s="1"/>
      <c r="O29" s="1"/>
      <c r="P29" s="1"/>
      <c r="Q29" s="1"/>
      <c r="R29" s="25"/>
      <c r="S29" s="25"/>
    </row>
    <row r="30" spans="1:19" ht="15" customHeight="1" x14ac:dyDescent="0.3">
      <c r="A30" s="18"/>
      <c r="B30" s="38" t="s">
        <v>65</v>
      </c>
      <c r="C30" s="37">
        <v>1</v>
      </c>
      <c r="D30" s="39">
        <f>D42</f>
        <v>3.8860103626943006</v>
      </c>
      <c r="E30" s="39">
        <v>0.23</v>
      </c>
      <c r="F30" s="39">
        <v>0.05</v>
      </c>
      <c r="G30" s="40">
        <f>PRODUCT(C30:F30)</f>
        <v>4.4689119170984462E-2</v>
      </c>
      <c r="H30" s="41"/>
      <c r="I30" s="41"/>
      <c r="J30" s="41"/>
      <c r="K30" s="21"/>
      <c r="M30" s="25"/>
      <c r="N30" s="1"/>
      <c r="O30" s="1"/>
      <c r="P30" s="1"/>
      <c r="Q30" s="1"/>
      <c r="R30" s="25"/>
      <c r="S30" s="25"/>
    </row>
    <row r="31" spans="1:19" ht="15" customHeight="1" x14ac:dyDescent="0.3">
      <c r="A31" s="41"/>
      <c r="B31" s="38" t="s">
        <v>42</v>
      </c>
      <c r="C31" s="43"/>
      <c r="D31" s="44"/>
      <c r="E31" s="44"/>
      <c r="F31" s="44"/>
      <c r="G31" s="34">
        <f>SUM(G27:G30)</f>
        <v>2.0388010515086861</v>
      </c>
      <c r="H31" s="34" t="s">
        <v>41</v>
      </c>
      <c r="I31" s="34">
        <v>10634.5</v>
      </c>
      <c r="J31" s="45">
        <f>G31*I31</f>
        <v>21681.629782269123</v>
      </c>
      <c r="K31" s="37"/>
    </row>
    <row r="32" spans="1:19" ht="15" customHeight="1" x14ac:dyDescent="0.3">
      <c r="A32" s="41"/>
      <c r="B32" s="38" t="s">
        <v>40</v>
      </c>
      <c r="C32" s="43"/>
      <c r="D32" s="44"/>
      <c r="E32" s="44"/>
      <c r="F32" s="44"/>
      <c r="G32" s="44"/>
      <c r="H32" s="44"/>
      <c r="I32" s="44"/>
      <c r="J32" s="46">
        <f>0.13*G31*((114907.3+6135.3)/15)</f>
        <v>2138.7754280303261</v>
      </c>
      <c r="K32" s="37"/>
    </row>
    <row r="33" spans="1:19" ht="15" customHeight="1" x14ac:dyDescent="0.3">
      <c r="A33" s="41"/>
      <c r="B33" s="38"/>
      <c r="C33" s="43"/>
      <c r="D33" s="44"/>
      <c r="E33" s="44"/>
      <c r="F33" s="44"/>
      <c r="G33" s="44"/>
      <c r="H33" s="44"/>
      <c r="I33" s="44"/>
      <c r="J33" s="46"/>
      <c r="K33" s="37"/>
    </row>
    <row r="34" spans="1:19" s="1" customFormat="1" ht="82.8" x14ac:dyDescent="0.3">
      <c r="A34" s="64">
        <v>5</v>
      </c>
      <c r="B34" s="30" t="s">
        <v>55</v>
      </c>
      <c r="C34" s="65"/>
      <c r="D34" s="40"/>
      <c r="E34" s="40"/>
      <c r="F34" s="40"/>
      <c r="G34" s="40"/>
      <c r="H34" s="40"/>
      <c r="I34" s="40"/>
      <c r="J34" s="46"/>
      <c r="K34" s="29"/>
    </row>
    <row r="35" spans="1:19" ht="15" customHeight="1" x14ac:dyDescent="0.3">
      <c r="A35" s="18"/>
      <c r="B35" s="38" t="s">
        <v>52</v>
      </c>
      <c r="C35" s="37">
        <v>1</v>
      </c>
      <c r="D35" s="39">
        <f>55.75/3.281</f>
        <v>16.991770801584881</v>
      </c>
      <c r="E35" s="39">
        <f>((F35/2+0.5)/2)</f>
        <v>0.875</v>
      </c>
      <c r="F35" s="39">
        <v>2.5</v>
      </c>
      <c r="G35" s="40">
        <f>PRODUCT(C35:F35)</f>
        <v>37.169498628466926</v>
      </c>
      <c r="H35" s="41"/>
      <c r="I35" s="41"/>
      <c r="J35" s="41"/>
      <c r="K35" s="21"/>
      <c r="M35" s="25"/>
      <c r="N35" s="1"/>
      <c r="O35" s="1"/>
      <c r="P35" s="1"/>
      <c r="Q35" s="1"/>
      <c r="R35" s="25"/>
      <c r="S35" s="25"/>
    </row>
    <row r="36" spans="1:19" ht="15" customHeight="1" x14ac:dyDescent="0.3">
      <c r="A36" s="41"/>
      <c r="B36" s="38" t="s">
        <v>42</v>
      </c>
      <c r="C36" s="43"/>
      <c r="D36" s="44"/>
      <c r="E36" s="44"/>
      <c r="F36" s="44"/>
      <c r="G36" s="34">
        <f>SUM(G35:G35)</f>
        <v>37.169498628466926</v>
      </c>
      <c r="H36" s="34" t="s">
        <v>41</v>
      </c>
      <c r="I36" s="34">
        <v>9709.43</v>
      </c>
      <c r="J36" s="45">
        <f>G36*I36</f>
        <v>360894.64506819565</v>
      </c>
      <c r="K36" s="37"/>
    </row>
    <row r="37" spans="1:19" ht="15" customHeight="1" x14ac:dyDescent="0.3">
      <c r="A37" s="41"/>
      <c r="B37" s="38" t="s">
        <v>40</v>
      </c>
      <c r="C37" s="43"/>
      <c r="D37" s="44"/>
      <c r="E37" s="44"/>
      <c r="F37" s="44"/>
      <c r="G37" s="44"/>
      <c r="H37" s="44"/>
      <c r="I37" s="44"/>
      <c r="J37" s="46">
        <f>0.13*G36*((27092.1)/5)</f>
        <v>26181.994118599509</v>
      </c>
      <c r="K37" s="37"/>
    </row>
    <row r="38" spans="1:19" ht="15" customHeight="1" x14ac:dyDescent="0.3">
      <c r="A38" s="41"/>
      <c r="B38" s="38"/>
      <c r="C38" s="43"/>
      <c r="D38" s="44"/>
      <c r="E38" s="44"/>
      <c r="F38" s="44"/>
      <c r="G38" s="44"/>
      <c r="H38" s="44"/>
      <c r="I38" s="44"/>
      <c r="J38" s="46"/>
      <c r="K38" s="37"/>
    </row>
    <row r="39" spans="1:19" ht="30.6" x14ac:dyDescent="0.3">
      <c r="A39" s="41">
        <v>6</v>
      </c>
      <c r="B39" s="88" t="s">
        <v>58</v>
      </c>
      <c r="C39" s="43"/>
      <c r="D39" s="44"/>
      <c r="E39" s="44"/>
      <c r="F39" s="44"/>
      <c r="G39" s="44"/>
      <c r="H39" s="44"/>
      <c r="I39" s="44"/>
      <c r="J39" s="46"/>
      <c r="K39" s="37"/>
    </row>
    <row r="40" spans="1:19" ht="15" customHeight="1" x14ac:dyDescent="0.3">
      <c r="A40" s="18"/>
      <c r="B40" s="38" t="s">
        <v>52</v>
      </c>
      <c r="C40" s="37">
        <v>1</v>
      </c>
      <c r="D40" s="39">
        <f>(11.17+11.17+12.333+4.42)/3.281</f>
        <v>11.914964949710455</v>
      </c>
      <c r="E40" s="39">
        <v>0.23</v>
      </c>
      <c r="F40" s="39">
        <v>0.45</v>
      </c>
      <c r="G40" s="40">
        <f>PRODUCT(C40:F40)</f>
        <v>1.2331988722950322</v>
      </c>
      <c r="H40" s="41"/>
      <c r="I40" s="41"/>
      <c r="J40" s="41"/>
      <c r="K40" s="21"/>
      <c r="M40" s="25"/>
      <c r="N40" s="1"/>
      <c r="O40" s="1"/>
      <c r="P40" s="1"/>
      <c r="Q40" s="1"/>
      <c r="R40" s="25"/>
      <c r="S40" s="25"/>
    </row>
    <row r="41" spans="1:19" ht="15" customHeight="1" x14ac:dyDescent="0.3">
      <c r="A41" s="18"/>
      <c r="B41" s="38" t="s">
        <v>57</v>
      </c>
      <c r="C41" s="37">
        <f>31</f>
        <v>31</v>
      </c>
      <c r="D41" s="39">
        <f>1.3-0.23</f>
        <v>1.07</v>
      </c>
      <c r="E41" s="39">
        <v>0.15</v>
      </c>
      <c r="F41" s="39">
        <v>0.15</v>
      </c>
      <c r="G41" s="40">
        <f>PRODUCT(C41:F41)</f>
        <v>0.74632500000000002</v>
      </c>
      <c r="H41" s="41"/>
      <c r="I41" s="41"/>
      <c r="J41" s="41"/>
      <c r="K41" s="21"/>
      <c r="M41" s="25"/>
      <c r="N41" s="1"/>
      <c r="O41" s="1"/>
      <c r="P41" s="1"/>
      <c r="Q41" s="1"/>
      <c r="R41" s="25"/>
      <c r="S41" s="25"/>
    </row>
    <row r="42" spans="1:19" ht="15" customHeight="1" x14ac:dyDescent="0.3">
      <c r="A42" s="18"/>
      <c r="B42" s="38" t="s">
        <v>64</v>
      </c>
      <c r="C42" s="37">
        <v>1</v>
      </c>
      <c r="D42" s="39">
        <f>12.75/3.281</f>
        <v>3.8860103626943006</v>
      </c>
      <c r="E42" s="39">
        <v>0.23</v>
      </c>
      <c r="F42" s="39">
        <v>0.6</v>
      </c>
      <c r="G42" s="40">
        <f>PRODUCT(C42:F42)</f>
        <v>0.53626943005181349</v>
      </c>
      <c r="H42" s="41"/>
      <c r="I42" s="41"/>
      <c r="J42" s="41"/>
      <c r="K42" s="21"/>
      <c r="M42" s="25"/>
      <c r="N42" s="1"/>
      <c r="O42" s="1"/>
      <c r="P42" s="1"/>
      <c r="Q42" s="1"/>
      <c r="R42" s="25"/>
      <c r="S42" s="25"/>
    </row>
    <row r="43" spans="1:19" ht="15" customHeight="1" x14ac:dyDescent="0.3">
      <c r="A43" s="41"/>
      <c r="B43" s="38" t="s">
        <v>42</v>
      </c>
      <c r="C43" s="43"/>
      <c r="D43" s="44"/>
      <c r="E43" s="44"/>
      <c r="F43" s="44"/>
      <c r="G43" s="34">
        <f>SUM(G40:G42)</f>
        <v>2.5157933023468457</v>
      </c>
      <c r="H43" s="34" t="s">
        <v>41</v>
      </c>
      <c r="I43" s="34">
        <v>14362.76</v>
      </c>
      <c r="J43" s="45">
        <f>G43*I43</f>
        <v>36133.735411215181</v>
      </c>
      <c r="K43" s="37"/>
    </row>
    <row r="44" spans="1:19" ht="15" customHeight="1" x14ac:dyDescent="0.3">
      <c r="A44" s="41"/>
      <c r="B44" s="38" t="s">
        <v>40</v>
      </c>
      <c r="C44" s="43"/>
      <c r="D44" s="44"/>
      <c r="E44" s="44"/>
      <c r="F44" s="44"/>
      <c r="G44" s="44"/>
      <c r="H44" s="44"/>
      <c r="I44" s="44"/>
      <c r="J44" s="46">
        <f>0.13*G43*10311.74</f>
        <v>3372.4868355804683</v>
      </c>
      <c r="K44" s="37"/>
    </row>
    <row r="45" spans="1:19" ht="15" customHeight="1" x14ac:dyDescent="0.3">
      <c r="A45" s="41"/>
      <c r="B45" s="38"/>
      <c r="C45" s="43"/>
      <c r="D45" s="44"/>
      <c r="E45" s="44"/>
      <c r="F45" s="44"/>
      <c r="G45" s="44"/>
      <c r="H45" s="44"/>
      <c r="I45" s="44"/>
      <c r="J45" s="46"/>
      <c r="K45" s="37"/>
    </row>
    <row r="46" spans="1:19" ht="15.6" x14ac:dyDescent="0.3">
      <c r="A46" s="41">
        <v>7</v>
      </c>
      <c r="B46" s="88" t="s">
        <v>60</v>
      </c>
      <c r="C46" s="43"/>
      <c r="D46" s="44"/>
      <c r="E46" s="44"/>
      <c r="F46" s="44"/>
      <c r="G46" s="44"/>
      <c r="H46" s="44"/>
      <c r="I46" s="44"/>
      <c r="J46" s="46"/>
      <c r="K46" s="37"/>
    </row>
    <row r="47" spans="1:19" ht="15" customHeight="1" x14ac:dyDescent="0.3">
      <c r="A47" s="18"/>
      <c r="B47" s="38" t="s">
        <v>62</v>
      </c>
      <c r="C47" s="37">
        <v>1</v>
      </c>
      <c r="D47" s="39">
        <f>21.9+3.04</f>
        <v>24.939999999999998</v>
      </c>
      <c r="E47" s="39">
        <v>0.3</v>
      </c>
      <c r="F47" s="39"/>
      <c r="G47" s="40">
        <f>PRODUCT(C47:F47)</f>
        <v>7.4819999999999993</v>
      </c>
      <c r="H47" s="41"/>
      <c r="I47" s="41"/>
      <c r="J47" s="41"/>
      <c r="K47" s="21"/>
      <c r="M47" s="25"/>
      <c r="N47" s="1"/>
      <c r="O47" s="1"/>
      <c r="P47" s="1"/>
      <c r="Q47" s="1"/>
      <c r="R47" s="25"/>
      <c r="S47" s="25"/>
    </row>
    <row r="48" spans="1:19" ht="15" customHeight="1" x14ac:dyDescent="0.3">
      <c r="A48" s="18"/>
      <c r="B48" s="38"/>
      <c r="C48" s="37">
        <v>1</v>
      </c>
      <c r="D48" s="39">
        <f>13.917/3.281</f>
        <v>4.2416946053032607</v>
      </c>
      <c r="E48" s="39">
        <f>51.083/3.281</f>
        <v>15.569338616275525</v>
      </c>
      <c r="F48" s="39"/>
      <c r="G48" s="40">
        <f>PRODUCT(C48:F48)</f>
        <v>66.040379616795633</v>
      </c>
      <c r="H48" s="41"/>
      <c r="I48" s="41"/>
      <c r="J48" s="41"/>
      <c r="K48" s="21"/>
      <c r="M48" s="25"/>
      <c r="N48" s="1"/>
      <c r="O48" s="1"/>
      <c r="P48" s="1"/>
      <c r="Q48" s="1"/>
      <c r="R48" s="25"/>
      <c r="S48" s="25"/>
    </row>
    <row r="49" spans="1:19" ht="15" customHeight="1" x14ac:dyDescent="0.3">
      <c r="A49" s="18"/>
      <c r="B49" s="38"/>
      <c r="C49" s="37">
        <v>1</v>
      </c>
      <c r="D49" s="39">
        <f>22.17/3.281</f>
        <v>6.7570862541907957</v>
      </c>
      <c r="E49" s="39">
        <f>12.5/3.281</f>
        <v>3.8098140810728434</v>
      </c>
      <c r="F49" s="39"/>
      <c r="G49" s="40">
        <f>PRODUCT(C49:F49)</f>
        <v>25.743242358239847</v>
      </c>
      <c r="H49" s="41"/>
      <c r="I49" s="41"/>
      <c r="J49" s="41"/>
      <c r="K49" s="21"/>
      <c r="M49" s="25"/>
      <c r="N49" s="1"/>
      <c r="O49" s="1"/>
      <c r="P49" s="1"/>
      <c r="Q49" s="1"/>
      <c r="R49" s="25"/>
      <c r="S49" s="25"/>
    </row>
    <row r="50" spans="1:19" ht="15" customHeight="1" x14ac:dyDescent="0.3">
      <c r="A50" s="41"/>
      <c r="B50" s="38" t="s">
        <v>42</v>
      </c>
      <c r="C50" s="43"/>
      <c r="D50" s="44"/>
      <c r="E50" s="44"/>
      <c r="F50" s="44"/>
      <c r="G50" s="34">
        <f>SUM(G47:G49)</f>
        <v>99.265621975035486</v>
      </c>
      <c r="H50" s="34" t="s">
        <v>61</v>
      </c>
      <c r="I50" s="34">
        <f>35*10.7639</f>
        <v>376.73649999999998</v>
      </c>
      <c r="J50" s="45">
        <f>G50*I50</f>
        <v>37396.982993197955</v>
      </c>
      <c r="K50" s="37"/>
    </row>
    <row r="51" spans="1:19" ht="15" customHeight="1" x14ac:dyDescent="0.3">
      <c r="A51" s="41"/>
      <c r="B51" s="38" t="s">
        <v>40</v>
      </c>
      <c r="C51" s="43"/>
      <c r="D51" s="44"/>
      <c r="E51" s="44"/>
      <c r="F51" s="44"/>
      <c r="G51" s="44"/>
      <c r="H51" s="44"/>
      <c r="I51" s="44"/>
      <c r="J51" s="46">
        <f>0.13*J50</f>
        <v>4861.6077891157347</v>
      </c>
      <c r="K51" s="37"/>
    </row>
    <row r="52" spans="1:19" ht="15" customHeight="1" x14ac:dyDescent="0.3">
      <c r="A52" s="41"/>
      <c r="B52" s="38"/>
      <c r="C52" s="43"/>
      <c r="D52" s="44"/>
      <c r="E52" s="44"/>
      <c r="F52" s="44"/>
      <c r="G52" s="44"/>
      <c r="H52" s="44"/>
      <c r="I52" s="44"/>
      <c r="J52" s="46"/>
      <c r="K52" s="37"/>
    </row>
    <row r="53" spans="1:19" ht="15.6" x14ac:dyDescent="0.3">
      <c r="A53" s="41">
        <v>8</v>
      </c>
      <c r="B53" s="88" t="s">
        <v>63</v>
      </c>
      <c r="C53" s="43"/>
      <c r="D53" s="44"/>
      <c r="E53" s="44"/>
      <c r="F53" s="44"/>
      <c r="G53" s="44"/>
      <c r="H53" s="44"/>
      <c r="I53" s="44"/>
      <c r="J53" s="46"/>
      <c r="K53" s="37"/>
    </row>
    <row r="54" spans="1:19" ht="15" customHeight="1" x14ac:dyDescent="0.3">
      <c r="A54" s="18"/>
      <c r="B54" s="38" t="s">
        <v>62</v>
      </c>
      <c r="C54" s="37">
        <v>1</v>
      </c>
      <c r="D54" s="39">
        <f>21.9+3.04</f>
        <v>24.939999999999998</v>
      </c>
      <c r="E54" s="39">
        <v>0.3</v>
      </c>
      <c r="F54" s="39"/>
      <c r="G54" s="40">
        <f>PRODUCT(C54:F54)</f>
        <v>7.4819999999999993</v>
      </c>
      <c r="H54" s="41"/>
      <c r="I54" s="41"/>
      <c r="J54" s="41"/>
      <c r="K54" s="21"/>
      <c r="M54" s="25"/>
      <c r="N54" s="1"/>
      <c r="O54" s="1"/>
      <c r="P54" s="1"/>
      <c r="Q54" s="1"/>
      <c r="R54" s="25"/>
      <c r="S54" s="25"/>
    </row>
    <row r="55" spans="1:19" ht="15" customHeight="1" x14ac:dyDescent="0.3">
      <c r="A55" s="18"/>
      <c r="B55" s="38"/>
      <c r="C55" s="37">
        <v>1</v>
      </c>
      <c r="D55" s="39">
        <f>13.917/3.281</f>
        <v>4.2416946053032607</v>
      </c>
      <c r="E55" s="39">
        <f>51.083/3.281</f>
        <v>15.569338616275525</v>
      </c>
      <c r="F55" s="39"/>
      <c r="G55" s="40">
        <f>PRODUCT(C55:F55)</f>
        <v>66.040379616795633</v>
      </c>
      <c r="H55" s="41"/>
      <c r="I55" s="41"/>
      <c r="J55" s="41"/>
      <c r="K55" s="21"/>
      <c r="M55" s="25"/>
      <c r="N55" s="1"/>
      <c r="O55" s="1"/>
      <c r="P55" s="1"/>
      <c r="Q55" s="1"/>
      <c r="R55" s="25"/>
      <c r="S55" s="25"/>
    </row>
    <row r="56" spans="1:19" ht="15" customHeight="1" x14ac:dyDescent="0.3">
      <c r="A56" s="18"/>
      <c r="B56" s="38"/>
      <c r="C56" s="37">
        <v>1</v>
      </c>
      <c r="D56" s="39">
        <f>22.17/3.281</f>
        <v>6.7570862541907957</v>
      </c>
      <c r="E56" s="39">
        <f>12.5/3.281</f>
        <v>3.8098140810728434</v>
      </c>
      <c r="F56" s="39"/>
      <c r="G56" s="40">
        <f>PRODUCT(C56:F56)</f>
        <v>25.743242358239847</v>
      </c>
      <c r="H56" s="41"/>
      <c r="I56" s="41"/>
      <c r="J56" s="41"/>
      <c r="K56" s="21"/>
      <c r="M56" s="25"/>
      <c r="N56" s="1"/>
      <c r="O56" s="1"/>
      <c r="P56" s="1"/>
      <c r="Q56" s="1"/>
      <c r="R56" s="25"/>
      <c r="S56" s="25"/>
    </row>
    <row r="57" spans="1:19" ht="15" customHeight="1" x14ac:dyDescent="0.3">
      <c r="A57" s="41"/>
      <c r="B57" s="38" t="s">
        <v>42</v>
      </c>
      <c r="C57" s="43"/>
      <c r="D57" s="44"/>
      <c r="E57" s="44"/>
      <c r="F57" s="44"/>
      <c r="G57" s="34">
        <f>SUM(G54:G56)</f>
        <v>99.265621975035486</v>
      </c>
      <c r="H57" s="34" t="s">
        <v>61</v>
      </c>
      <c r="I57" s="34">
        <f>23*10.7639</f>
        <v>247.56969999999998</v>
      </c>
      <c r="J57" s="45">
        <f>G57*I57</f>
        <v>24575.16025267294</v>
      </c>
      <c r="K57" s="37"/>
    </row>
    <row r="58" spans="1:19" ht="15" customHeight="1" x14ac:dyDescent="0.3">
      <c r="A58" s="41"/>
      <c r="B58" s="38"/>
      <c r="C58" s="43"/>
      <c r="D58" s="44"/>
      <c r="E58" s="44"/>
      <c r="F58" s="44"/>
      <c r="G58" s="34"/>
      <c r="H58" s="34"/>
      <c r="I58" s="34"/>
      <c r="J58" s="45"/>
      <c r="K58" s="37"/>
    </row>
    <row r="59" spans="1:19" ht="28.2" x14ac:dyDescent="0.3">
      <c r="A59" s="41">
        <v>9</v>
      </c>
      <c r="B59" s="89" t="s">
        <v>66</v>
      </c>
      <c r="C59" s="19">
        <v>1</v>
      </c>
      <c r="D59" s="20"/>
      <c r="E59" s="21"/>
      <c r="F59" s="21"/>
      <c r="G59" s="35">
        <f t="shared" ref="G59" si="0">PRODUCT(C59:F59)</f>
        <v>1</v>
      </c>
      <c r="H59" s="22" t="s">
        <v>67</v>
      </c>
      <c r="I59" s="23">
        <v>20000</v>
      </c>
      <c r="J59" s="35">
        <f>G59*I59</f>
        <v>20000</v>
      </c>
      <c r="K59" s="37"/>
    </row>
    <row r="60" spans="1:19" ht="15" customHeight="1" x14ac:dyDescent="0.3">
      <c r="A60" s="41"/>
      <c r="B60" s="38"/>
      <c r="C60" s="43"/>
      <c r="D60" s="44"/>
      <c r="E60" s="44"/>
      <c r="F60" s="44"/>
      <c r="G60" s="34"/>
      <c r="H60" s="34"/>
      <c r="I60" s="34"/>
      <c r="J60" s="45"/>
      <c r="K60" s="37"/>
    </row>
    <row r="61" spans="1:19" ht="15" customHeight="1" x14ac:dyDescent="0.3">
      <c r="A61" s="41"/>
      <c r="B61" s="38"/>
      <c r="C61" s="43"/>
      <c r="D61" s="44"/>
      <c r="E61" s="44"/>
      <c r="F61" s="44"/>
      <c r="G61" s="34"/>
      <c r="H61" s="34"/>
      <c r="I61" s="34"/>
      <c r="J61" s="45"/>
      <c r="K61" s="37"/>
    </row>
    <row r="62" spans="1:19" ht="15" customHeight="1" x14ac:dyDescent="0.3">
      <c r="A62" s="18">
        <v>10</v>
      </c>
      <c r="B62" s="30" t="s">
        <v>30</v>
      </c>
      <c r="C62" s="19">
        <v>1</v>
      </c>
      <c r="D62" s="20"/>
      <c r="E62" s="21"/>
      <c r="F62" s="21"/>
      <c r="G62" s="35">
        <f t="shared" ref="G62" si="1">PRODUCT(C62:F62)</f>
        <v>1</v>
      </c>
      <c r="H62" s="22" t="s">
        <v>31</v>
      </c>
      <c r="I62" s="23">
        <v>500</v>
      </c>
      <c r="J62" s="35">
        <f>G62*I62</f>
        <v>500</v>
      </c>
      <c r="K62" s="21"/>
      <c r="M62" s="25"/>
      <c r="N62" s="1"/>
      <c r="O62" s="1"/>
      <c r="P62" s="1"/>
      <c r="Q62" s="1"/>
      <c r="R62" s="25"/>
      <c r="S62" s="25"/>
    </row>
    <row r="63" spans="1:19" ht="15" customHeight="1" x14ac:dyDescent="0.3">
      <c r="A63" s="18"/>
      <c r="B63" s="24"/>
      <c r="C63" s="19"/>
      <c r="D63" s="20"/>
      <c r="E63" s="21"/>
      <c r="F63" s="21"/>
      <c r="G63" s="23"/>
      <c r="H63" s="22"/>
      <c r="I63" s="23"/>
      <c r="J63" s="42"/>
      <c r="K63" s="21"/>
      <c r="M63" s="25"/>
      <c r="N63" s="1"/>
      <c r="O63" s="1"/>
      <c r="P63" s="1"/>
      <c r="Q63" s="1"/>
      <c r="R63" s="25"/>
      <c r="S63" s="25"/>
    </row>
    <row r="64" spans="1:19" x14ac:dyDescent="0.3">
      <c r="A64" s="41"/>
      <c r="B64" s="47" t="s">
        <v>17</v>
      </c>
      <c r="C64" s="48"/>
      <c r="D64" s="39"/>
      <c r="E64" s="39"/>
      <c r="F64" s="39"/>
      <c r="G64" s="42"/>
      <c r="H64" s="42"/>
      <c r="I64" s="42"/>
      <c r="J64" s="42">
        <f>SUM(J10:J62)</f>
        <v>562056.0280514101</v>
      </c>
      <c r="K64" s="37"/>
    </row>
    <row r="65" spans="1:11" x14ac:dyDescent="0.3">
      <c r="A65" s="59"/>
      <c r="B65" s="62"/>
      <c r="C65" s="63"/>
      <c r="D65" s="60"/>
      <c r="E65" s="60"/>
      <c r="F65" s="60"/>
      <c r="G65" s="61"/>
      <c r="H65" s="61"/>
      <c r="I65" s="61"/>
      <c r="J65" s="61"/>
      <c r="K65" s="58"/>
    </row>
    <row r="66" spans="1:11" s="1" customFormat="1" x14ac:dyDescent="0.3">
      <c r="A66" s="51"/>
      <c r="B66" s="29" t="s">
        <v>27</v>
      </c>
      <c r="C66" s="80">
        <f>J64</f>
        <v>562056.0280514101</v>
      </c>
      <c r="D66" s="80"/>
      <c r="E66" s="40">
        <v>100</v>
      </c>
      <c r="F66" s="52"/>
      <c r="G66" s="53"/>
      <c r="H66" s="52"/>
      <c r="I66" s="54"/>
      <c r="J66" s="55"/>
      <c r="K66" s="56"/>
    </row>
    <row r="67" spans="1:11" x14ac:dyDescent="0.3">
      <c r="A67" s="57"/>
      <c r="B67" s="29" t="s">
        <v>32</v>
      </c>
      <c r="C67" s="83">
        <v>500000</v>
      </c>
      <c r="D67" s="83"/>
      <c r="E67" s="40"/>
      <c r="F67" s="50"/>
      <c r="G67" s="49"/>
      <c r="H67" s="49"/>
      <c r="I67" s="49"/>
      <c r="J67" s="49"/>
      <c r="K67" s="50"/>
    </row>
    <row r="68" spans="1:11" x14ac:dyDescent="0.3">
      <c r="A68" s="57"/>
      <c r="B68" s="29" t="s">
        <v>33</v>
      </c>
      <c r="C68" s="83">
        <f>C67-C70-C71</f>
        <v>475000</v>
      </c>
      <c r="D68" s="83"/>
      <c r="E68" s="40">
        <f>C68/C66*100</f>
        <v>84.511147695857957</v>
      </c>
      <c r="F68" s="50"/>
      <c r="G68" s="49"/>
      <c r="H68" s="49"/>
      <c r="I68" s="49"/>
      <c r="J68" s="49"/>
      <c r="K68" s="50"/>
    </row>
    <row r="69" spans="1:11" x14ac:dyDescent="0.3">
      <c r="A69" s="57"/>
      <c r="B69" s="29" t="s">
        <v>34</v>
      </c>
      <c r="C69" s="80">
        <f>C66-C68</f>
        <v>87056.028051410103</v>
      </c>
      <c r="D69" s="80"/>
      <c r="E69" s="40">
        <f>100-E68</f>
        <v>15.488852304142043</v>
      </c>
      <c r="F69" s="50"/>
      <c r="G69" s="49"/>
      <c r="H69" s="49"/>
      <c r="I69" s="49"/>
      <c r="J69" s="49"/>
      <c r="K69" s="50"/>
    </row>
    <row r="70" spans="1:11" x14ac:dyDescent="0.3">
      <c r="A70" s="57"/>
      <c r="B70" s="29" t="s">
        <v>35</v>
      </c>
      <c r="C70" s="80">
        <f>C67*0.03</f>
        <v>15000</v>
      </c>
      <c r="D70" s="80"/>
      <c r="E70" s="40">
        <v>3</v>
      </c>
      <c r="F70" s="50"/>
      <c r="G70" s="49"/>
      <c r="H70" s="49"/>
      <c r="I70" s="49"/>
      <c r="J70" s="49"/>
      <c r="K70" s="50"/>
    </row>
    <row r="71" spans="1:11" x14ac:dyDescent="0.3">
      <c r="A71" s="57"/>
      <c r="B71" s="29" t="s">
        <v>36</v>
      </c>
      <c r="C71" s="80">
        <f>C67*0.02</f>
        <v>10000</v>
      </c>
      <c r="D71" s="80"/>
      <c r="E71" s="40">
        <v>2</v>
      </c>
      <c r="F71" s="50"/>
      <c r="G71" s="49"/>
      <c r="H71" s="49"/>
      <c r="I71" s="49"/>
      <c r="J71" s="49"/>
      <c r="K71" s="50"/>
    </row>
    <row r="72" spans="1:11" s="36" customFormat="1" x14ac:dyDescent="0.3">
      <c r="A72" s="58"/>
      <c r="B72" s="58"/>
      <c r="C72" s="58"/>
      <c r="D72" s="58"/>
      <c r="E72" s="58"/>
      <c r="F72" s="58"/>
      <c r="G72" s="58"/>
      <c r="H72" s="58"/>
      <c r="I72" s="58"/>
      <c r="J72" s="58"/>
      <c r="K72" s="58"/>
    </row>
    <row r="73" spans="1:11" s="36" customFormat="1" x14ac:dyDescent="0.3"/>
    <row r="74" spans="1:11" s="36" customFormat="1" x14ac:dyDescent="0.3"/>
    <row r="75" spans="1:11" s="36" customFormat="1" x14ac:dyDescent="0.3"/>
    <row r="76" spans="1:11" s="36" customFormat="1" x14ac:dyDescent="0.3"/>
    <row r="77" spans="1:11" s="36" customFormat="1" x14ac:dyDescent="0.3"/>
    <row r="78" spans="1:11" s="36" customFormat="1" x14ac:dyDescent="0.3"/>
    <row r="79" spans="1:11" s="36" customFormat="1" x14ac:dyDescent="0.3"/>
    <row r="80" spans="1:11"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sheetData>
  <mergeCells count="15">
    <mergeCell ref="A6:F6"/>
    <mergeCell ref="H6:K6"/>
    <mergeCell ref="A1:K1"/>
    <mergeCell ref="A2:K2"/>
    <mergeCell ref="A3:K3"/>
    <mergeCell ref="A4:K4"/>
    <mergeCell ref="A5:K5"/>
    <mergeCell ref="C70:D70"/>
    <mergeCell ref="C71:D71"/>
    <mergeCell ref="A7:F7"/>
    <mergeCell ref="H7:K7"/>
    <mergeCell ref="C66:D66"/>
    <mergeCell ref="C67:D67"/>
    <mergeCell ref="C68:D68"/>
    <mergeCell ref="C69:D69"/>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2024-12-25T13:34:34Z</dcterms:modified>
</cp:coreProperties>
</file>